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946B0369-BAD6-44BC-8ECD-FEC6F37452EC}" xr6:coauthVersionLast="47" xr6:coauthVersionMax="47" xr10:uidLastSave="{00000000-0000-0000-0000-000000000000}"/>
  <bookViews>
    <workbookView xWindow="3195" yWindow="1275" windowWidth="25605" windowHeight="1432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P75" i="44"/>
  <c r="M13" i="44"/>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N13" i="44"/>
  <c r="O13" i="44" s="1"/>
  <c r="P13" i="44" s="1"/>
  <c r="Q13" i="44" s="1"/>
  <c r="R13" i="44" s="1"/>
  <c r="S13" i="44" s="1"/>
  <c r="T13" i="44" s="1"/>
  <c r="U13" i="44" s="1"/>
  <c r="V13" i="44" s="1"/>
  <c r="W13" i="44" s="1"/>
  <c r="X13" i="44" s="1"/>
  <c r="Y13" i="44" s="1"/>
  <c r="Z13" i="44" s="1"/>
  <c r="AA13" i="44" s="1"/>
  <c r="AB13" i="44" s="1"/>
  <c r="AC13" i="44" s="1"/>
  <c r="AD13" i="44" s="1"/>
  <c r="AE13" i="44" s="1"/>
  <c r="AF13" i="44" s="1"/>
  <c r="AG13"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3" i="44" l="1"/>
  <c r="AO54" i="44" s="1"/>
  <c r="AO51" i="44"/>
  <c r="AO52" i="44" s="1"/>
  <c r="B58" i="44"/>
  <c r="B59" i="44" s="1"/>
  <c r="B60" i="44" s="1"/>
  <c r="M37" i="44"/>
  <c r="N37"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L31" i="44" l="1"/>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38" i="44"/>
  <c r="M83" i="44"/>
  <c r="N83"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H33" i="57" s="1"/>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F28" i="56" l="1"/>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H28" i="57" s="1"/>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Q32" i="56" l="1"/>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N63" i="56" s="1"/>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I28" i="57" l="1"/>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Z34" i="56"/>
  <c r="AB34" i="56" s="1"/>
  <c r="AC34" i="56" s="1"/>
  <c r="AD34" i="56" s="1"/>
  <c r="T34" i="56"/>
  <c r="S34" i="56"/>
  <c r="AA34" i="56" s="1"/>
  <c r="S36" i="56"/>
  <c r="AA28" i="56"/>
  <c r="AA36" i="56" s="1"/>
  <c r="V31" i="56"/>
  <c r="N31" i="56" s="1"/>
  <c r="L31" i="56"/>
  <c r="U31" i="56"/>
  <c r="M31" i="56" s="1"/>
  <c r="V35" i="56"/>
  <c r="N35" i="56" s="1"/>
  <c r="U35" i="56"/>
  <c r="M35" i="56" s="1"/>
  <c r="L35" i="56"/>
  <c r="V28" i="56"/>
  <c r="U28" i="56"/>
  <c r="L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AB36" i="56"/>
  <c r="U34" i="56"/>
  <c r="M34" i="56" s="1"/>
  <c r="V34" i="56"/>
  <c r="N34" i="56" s="1"/>
  <c r="L34" i="56"/>
  <c r="L36" i="56" s="1"/>
  <c r="M28" i="56"/>
  <c r="M36" i="56" s="1"/>
  <c r="U36" i="56"/>
  <c r="N28" i="56"/>
  <c r="N36" i="56" s="1"/>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D28" i="56" l="1"/>
  <c r="AD36" i="56" s="1"/>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97" i="56" s="1"/>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4" i="56" l="1"/>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94" i="56" s="1"/>
  <c r="N59" i="56"/>
  <c r="N52" i="56"/>
  <c r="N95" i="56" s="1"/>
  <c r="N53" i="56"/>
  <c r="N96" i="56" s="1"/>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101" i="56" l="1"/>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K167" i="57" l="1"/>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a="1"/>
  <c r="N122" i="56" s="1"/>
  <c r="H47" i="56" l="1"/>
  <c r="P40" i="56"/>
  <c r="N187" i="56"/>
  <c r="O177" i="56" a="1"/>
  <c r="O177" i="56" s="1"/>
  <c r="P177" i="56" a="1"/>
  <c r="P177" i="56" s="1"/>
  <c r="O122" i="56" a="1"/>
  <c r="O122" i="56" s="1"/>
  <c r="L148" i="56" s="1"/>
  <c r="K148" i="56"/>
  <c r="Q39" i="56"/>
  <c r="X39" i="56"/>
  <c r="X46" i="56" s="1"/>
  <c r="X77" i="56" s="1"/>
  <c r="P46" i="56"/>
  <c r="P77" i="56" s="1"/>
  <c r="P47" i="56" l="1"/>
  <c r="P87" i="56" s="1"/>
  <c r="P89" i="56" s="1"/>
  <c r="P73" i="56" s="1"/>
  <c r="X40" i="56"/>
  <c r="X47" i="56" s="1"/>
  <c r="X87" i="56" s="1"/>
  <c r="X89" i="56" s="1"/>
  <c r="H87" i="56"/>
  <c r="H89" i="56" s="1"/>
  <c r="H103" i="56"/>
  <c r="Y39" i="56"/>
  <c r="Y46" i="56" s="1"/>
  <c r="Y77" i="56" s="1"/>
  <c r="Q40" i="56"/>
  <c r="Y40" i="56" s="1"/>
  <c r="Y47" i="56" s="1"/>
  <c r="Y87" i="56" s="1"/>
  <c r="R39" i="56"/>
  <c r="L187" i="56"/>
  <c r="H98" i="47"/>
  <c r="M187" i="56"/>
  <c r="I98" i="47"/>
  <c r="P93" i="56"/>
  <c r="X93" i="56" s="1"/>
  <c r="R122" i="56" l="1" a="1"/>
  <c r="R122" i="56" s="1"/>
  <c r="O148" i="56" s="1"/>
  <c r="Q122" i="56" a="1"/>
  <c r="Q122" i="56" s="1"/>
  <c r="N148" i="56" s="1"/>
  <c r="Z39" i="56"/>
  <c r="R46" i="56"/>
  <c r="R77" i="56" s="1"/>
  <c r="J39" i="56"/>
  <c r="R40" i="56"/>
  <c r="S39" i="56"/>
  <c r="T39" i="56"/>
  <c r="Y89" i="56"/>
  <c r="K98" i="47" l="1"/>
  <c r="O187" i="56"/>
  <c r="P187" i="56"/>
  <c r="L98" i="47"/>
  <c r="R93" i="56"/>
  <c r="Z93" i="56" s="1"/>
  <c r="V39" i="56"/>
  <c r="U39" i="56"/>
  <c r="L39" i="56"/>
  <c r="I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Z89" i="56" l="1"/>
  <c r="S93" i="56"/>
  <c r="AA93" i="56" s="1"/>
  <c r="T89" i="56"/>
  <c r="T93" i="56"/>
  <c r="I46" i="56"/>
  <c r="I40" i="56"/>
  <c r="I47" i="56" s="1"/>
  <c r="V40" i="56"/>
  <c r="V47" i="56" s="1"/>
  <c r="V87" i="56" s="1"/>
  <c r="N39" i="56"/>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N40" i="56"/>
  <c r="N47" i="56" s="1"/>
  <c r="N46" i="56"/>
  <c r="I87" i="56"/>
  <c r="I103" i="56"/>
  <c r="Q47" i="56"/>
  <c r="Q87" i="56" s="1"/>
  <c r="R177" i="56" a="1"/>
  <c r="R177" i="56" s="1"/>
  <c r="Q46" i="56"/>
  <c r="Q77" i="56" s="1"/>
  <c r="I93" i="56"/>
  <c r="Q177" i="56" a="1"/>
  <c r="Q177" i="56" s="1"/>
  <c r="K87" i="56"/>
  <c r="K103" i="56"/>
  <c r="V122" i="56" s="1" a="1"/>
  <c r="V122" i="56" s="1"/>
  <c r="S148" i="56" s="1"/>
  <c r="J93" i="56"/>
  <c r="AD39" i="56"/>
  <c r="AC46" i="56"/>
  <c r="AC77" i="56" s="1"/>
  <c r="AC40" i="56"/>
  <c r="AC47" i="56" s="1"/>
  <c r="AC87" i="56" s="1"/>
  <c r="AB93" i="56"/>
  <c r="AB89" i="56"/>
  <c r="S187" i="56"/>
  <c r="O98" i="47"/>
  <c r="T122" i="56" l="1"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C98" i="47"/>
  <c r="AN138" i="56"/>
  <c r="AK88" i="47" s="1"/>
  <c r="AZ112" i="56" a="1"/>
  <c r="AZ112" i="56" s="1"/>
  <c r="AG148" i="56"/>
  <c r="AK122" i="56" a="1"/>
  <c r="AK122" i="56" s="1"/>
  <c r="AD138" i="56"/>
  <c r="AA88" i="47" s="1"/>
  <c r="AH112" i="56" a="1"/>
  <c r="AH112" i="56" s="1"/>
  <c r="X148" i="56"/>
  <c r="AB122" i="56" a="1"/>
  <c r="AB122" i="56" s="1"/>
  <c r="V138" i="56"/>
  <c r="S88" i="47" s="1"/>
  <c r="Z112" i="56" a="1"/>
  <c r="Z112" i="56" s="1"/>
  <c r="AE138" i="56" l="1"/>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<sst xmlns="http://schemas.openxmlformats.org/spreadsheetml/2006/main" count="4345" uniqueCount="722">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</sst>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5">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0" fillId="0" borderId="0" xfId="0"/>
    <xf numFmtId="2" fontId="0" fillId="0" borderId="0" xfId="45" applyNumberFormat="1" applyFont="1"/>
    <xf numFmtId="0" fontId="0" fillId="0" borderId="0" xfId="0"/>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29.464121043163281</c:v>
                </c:pt>
                <c:pt idx="3">
                  <c:v>25.473477872834149</c:v>
                </c:pt>
                <c:pt idx="4" formatCode="0.000">
                  <c:v>22.335699532374761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20.823876536874586</c:v>
                </c:pt>
                <c:pt idx="3">
                  <c:v>24.277504887453929</c:v>
                </c:pt>
                <c:pt idx="4" formatCode="0.000">
                  <c:v>26.994531212109234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15.668092419962134</c:v>
                </c:pt>
                <c:pt idx="3">
                  <c:v>21.624323239711927</c:v>
                </c:pt>
                <c:pt idx="4" formatCode="0.000">
                  <c:v>26.187678255515987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29.464121043163281</c:v>
                </c:pt>
                <c:pt idx="3">
                  <c:v>25.473477872834149</c:v>
                </c:pt>
                <c:pt idx="4">
                  <c:v>22.335699532374761</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20.823876536874586</c:v>
                </c:pt>
                <c:pt idx="3">
                  <c:v>24.277504887453929</c:v>
                </c:pt>
                <c:pt idx="4">
                  <c:v>26.994531212109234</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15.668092419962134</c:v>
                </c:pt>
                <c:pt idx="3">
                  <c:v>21.624323239711927</c:v>
                </c:pt>
                <c:pt idx="4">
                  <c:v>26.187678255515987</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22.085902831983503</c:v>
                </c:pt>
                <c:pt idx="8">
                  <c:v>21.850607683853692</c:v>
                </c:pt>
                <c:pt idx="9">
                  <c:v>21.707825238941634</c:v>
                </c:pt>
                <c:pt idx="10">
                  <c:v>21.537088560022539</c:v>
                </c:pt>
                <c:pt idx="11">
                  <c:v>21.352545885202364</c:v>
                </c:pt>
                <c:pt idx="12">
                  <c:v>21.188883666826069</c:v>
                </c:pt>
                <c:pt idx="13">
                  <c:v>21.069372068954479</c:v>
                </c:pt>
                <c:pt idx="14">
                  <c:v>21.08406186610468</c:v>
                </c:pt>
                <c:pt idx="15">
                  <c:v>20.98797677196351</c:v>
                </c:pt>
                <c:pt idx="16">
                  <c:v>20.785848352582224</c:v>
                </c:pt>
                <c:pt idx="17">
                  <c:v>19.094061574179179</c:v>
                </c:pt>
                <c:pt idx="18">
                  <c:v>17.970597096784918</c:v>
                </c:pt>
                <c:pt idx="19">
                  <c:v>16.643837358990879</c:v>
                </c:pt>
                <c:pt idx="20">
                  <c:v>15.757010455145064</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4.7188966012235399E-2</c:v>
                </c:pt>
                <c:pt idx="8">
                  <c:v>4.6686231990791534E-2</c:v>
                </c:pt>
                <c:pt idx="9">
                  <c:v>4.6381161557793801E-2</c:v>
                </c:pt>
                <c:pt idx="10">
                  <c:v>4.6016363822340235E-2</c:v>
                </c:pt>
                <c:pt idx="11">
                  <c:v>4.5622068054757423E-2</c:v>
                </c:pt>
                <c:pt idx="12">
                  <c:v>4.5272385684097798E-2</c:v>
                </c:pt>
                <c:pt idx="13">
                  <c:v>4.5017035981034563E-2</c:v>
                </c:pt>
                <c:pt idx="14">
                  <c:v>4.5048422351957267E-2</c:v>
                </c:pt>
                <c:pt idx="15">
                  <c:v>4.4843125956505227E-2</c:v>
                </c:pt>
                <c:pt idx="16">
                  <c:v>4.441125630712519E-2</c:v>
                </c:pt>
                <c:pt idx="17">
                  <c:v>4.0796567363080752E-2</c:v>
                </c:pt>
                <c:pt idx="18">
                  <c:v>3.839616166343518E-2</c:v>
                </c:pt>
                <c:pt idx="19">
                  <c:v>3.55613932299483E-2</c:v>
                </c:pt>
                <c:pt idx="20">
                  <c:v>3.3666589791634081E-2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15.378008829227175</c:v>
                </c:pt>
                <c:pt idx="8">
                  <c:v>15.214177135637787</c:v>
                </c:pt>
                <c:pt idx="9">
                  <c:v>15.114760339538485</c:v>
                </c:pt>
                <c:pt idx="10">
                  <c:v>14.995879523306307</c:v>
                </c:pt>
                <c:pt idx="11">
                  <c:v>14.867385845490965</c:v>
                </c:pt>
                <c:pt idx="12">
                  <c:v>14.753430846306738</c:v>
                </c:pt>
                <c:pt idx="13">
                  <c:v>14.670217113943355</c:v>
                </c:pt>
                <c:pt idx="14">
                  <c:v>14.680445350117074</c:v>
                </c:pt>
                <c:pt idx="15">
                  <c:v>14.613543062386265</c:v>
                </c:pt>
                <c:pt idx="16">
                  <c:v>14.472804753360391</c:v>
                </c:pt>
                <c:pt idx="17">
                  <c:v>13.294844666631379</c:v>
                </c:pt>
                <c:pt idx="18">
                  <c:v>12.512596968444777</c:v>
                </c:pt>
                <c:pt idx="19">
                  <c:v>11.588798511244578</c:v>
                </c:pt>
                <c:pt idx="20">
                  <c:v>10.971317212830645</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11.759013001952868</c:v>
                </c:pt>
                <c:pt idx="8">
                  <c:v>11.633736769090515</c:v>
                </c:pt>
                <c:pt idx="9">
                  <c:v>11.557716303051874</c:v>
                </c:pt>
                <c:pt idx="10">
                  <c:v>11.466812397397971</c:v>
                </c:pt>
                <c:pt idx="11">
                  <c:v>11.368557880517498</c:v>
                </c:pt>
                <c:pt idx="12">
                  <c:v>11.281420570874518</c:v>
                </c:pt>
                <c:pt idx="13">
                  <c:v>11.217790007797827</c:v>
                </c:pt>
                <c:pt idx="14">
                  <c:v>11.225611173950705</c:v>
                </c:pt>
                <c:pt idx="15">
                  <c:v>11.174453388828891</c:v>
                </c:pt>
                <c:pt idx="16">
                  <c:v>11.066835840673843</c:v>
                </c:pt>
                <c:pt idx="17">
                  <c:v>10.166091919308563</c:v>
                </c:pt>
                <c:pt idx="18">
                  <c:v>9.5679350996661192</c:v>
                </c:pt>
                <c:pt idx="19">
                  <c:v>8.8615394804390579</c:v>
                </c:pt>
                <c:pt idx="20">
                  <c:v>8.3893736300259594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6.2271951957210456</c:v>
                </c:pt>
                <c:pt idx="8">
                  <c:v>6.1608529308312185</c:v>
                </c:pt>
                <c:pt idx="9">
                  <c:v>6.1205949363198018</c:v>
                </c:pt>
                <c:pt idx="10">
                  <c:v>6.0724551507386266</c:v>
                </c:pt>
                <c:pt idx="11">
                  <c:v>6.0204227177976684</c:v>
                </c:pt>
                <c:pt idx="12">
                  <c:v>5.9742776003556939</c:v>
                </c:pt>
                <c:pt idx="13">
                  <c:v>5.9405809000776699</c:v>
                </c:pt>
                <c:pt idx="14">
                  <c:v>5.9447227381965702</c:v>
                </c:pt>
                <c:pt idx="15">
                  <c:v>5.9176312200834946</c:v>
                </c:pt>
                <c:pt idx="16">
                  <c:v>5.8606404268311101</c:v>
                </c:pt>
                <c:pt idx="17">
                  <c:v>5.3836354078920818</c:v>
                </c:pt>
                <c:pt idx="18">
                  <c:v>5.0668707888763009</c:v>
                </c:pt>
                <c:pt idx="19">
                  <c:v>4.6927863818262701</c:v>
                </c:pt>
                <c:pt idx="20">
                  <c:v>4.4427425290992018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5.6522592429859344</c:v>
                </c:pt>
                <c:pt idx="8">
                  <c:v>5.59204213590347</c:v>
                </c:pt>
                <c:pt idx="9">
                  <c:v>5.5555010263943938</c:v>
                </c:pt>
                <c:pt idx="10">
                  <c:v>5.5118058250309412</c:v>
                </c:pt>
                <c:pt idx="11">
                  <c:v>5.4645773713239389</c:v>
                </c:pt>
                <c:pt idx="12">
                  <c:v>5.4226926771105157</c:v>
                </c:pt>
                <c:pt idx="13">
                  <c:v>5.3921070796435435</c:v>
                </c:pt>
                <c:pt idx="14">
                  <c:v>5.3958665158029548</c:v>
                </c:pt>
                <c:pt idx="15">
                  <c:v>5.3712762662847817</c:v>
                </c:pt>
                <c:pt idx="16">
                  <c:v>5.3195472409689808</c:v>
                </c:pt>
                <c:pt idx="17">
                  <c:v>4.8865824883783686</c:v>
                </c:pt>
                <c:pt idx="18">
                  <c:v>4.599063679442823</c:v>
                </c:pt>
                <c:pt idx="19">
                  <c:v>4.2595172253894225</c:v>
                </c:pt>
                <c:pt idx="20">
                  <c:v>4.0325590791762558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7.6866681510546035</c:v>
                </c:pt>
                <c:pt idx="8">
                  <c:v>7.6047771939592055</c:v>
                </c:pt>
                <c:pt idx="9">
                  <c:v>7.5550838995449121</c:v>
                </c:pt>
                <c:pt idx="10">
                  <c:v>7.4956615520842638</c:v>
                </c:pt>
                <c:pt idx="11">
                  <c:v>7.4314342342407542</c:v>
                </c:pt>
                <c:pt idx="12">
                  <c:v>7.3744740469622769</c:v>
                </c:pt>
                <c:pt idx="13">
                  <c:v>7.3328798228080858</c:v>
                </c:pt>
                <c:pt idx="14">
                  <c:v>7.3379923869970574</c:v>
                </c:pt>
                <c:pt idx="15">
                  <c:v>7.3045514070858149</c:v>
                </c:pt>
                <c:pt idx="16">
                  <c:v>7.2342036338704423</c:v>
                </c:pt>
                <c:pt idx="17">
                  <c:v>6.6454025489949791</c:v>
                </c:pt>
                <c:pt idx="18">
                  <c:v>6.2543975408265116</c:v>
                </c:pt>
                <c:pt idx="19">
                  <c:v>5.7926386578781388</c:v>
                </c:pt>
                <c:pt idx="20">
                  <c:v>5.4839918178939309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16.81305685158819</c:v>
                </c:pt>
                <c:pt idx="8">
                  <c:v>17.705923707429687</c:v>
                </c:pt>
                <c:pt idx="9">
                  <c:v>18.473067952102888</c:v>
                </c:pt>
                <c:pt idx="10">
                  <c:v>18.849103835536958</c:v>
                </c:pt>
                <c:pt idx="11">
                  <c:v>19.271877721019351</c:v>
                </c:pt>
                <c:pt idx="12">
                  <c:v>19.632644584727181</c:v>
                </c:pt>
                <c:pt idx="13">
                  <c:v>19.98276902946138</c:v>
                </c:pt>
                <c:pt idx="14">
                  <c:v>20.346262216222762</c:v>
                </c:pt>
                <c:pt idx="15">
                  <c:v>20.622407504672637</c:v>
                </c:pt>
                <c:pt idx="16">
                  <c:v>20.982058334354239</c:v>
                </c:pt>
                <c:pt idx="17">
                  <c:v>22.864929113531499</c:v>
                </c:pt>
                <c:pt idx="18">
                  <c:v>24.461921048134588</c:v>
                </c:pt>
                <c:pt idx="19">
                  <c:v>25.892993451789547</c:v>
                </c:pt>
                <c:pt idx="20">
                  <c:v>27.199586378551977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6.7762265207310712E-2</c:v>
                </c:pt>
                <c:pt idx="8">
                  <c:v>7.1360818475429466E-2</c:v>
                </c:pt>
                <c:pt idx="9">
                  <c:v>7.4452667400861317E-2</c:v>
                </c:pt>
                <c:pt idx="10">
                  <c:v>7.596821829000959E-2</c:v>
                </c:pt>
                <c:pt idx="11">
                  <c:v>7.7672139022786815E-2</c:v>
                </c:pt>
                <c:pt idx="12">
                  <c:v>7.912615063485548E-2</c:v>
                </c:pt>
                <c:pt idx="13">
                  <c:v>8.0537269724564625E-2</c:v>
                </c:pt>
                <c:pt idx="14">
                  <c:v>8.2002269334082306E-2</c:v>
                </c:pt>
                <c:pt idx="15">
                  <c:v>8.3115227580572881E-2</c:v>
                </c:pt>
                <c:pt idx="16">
                  <c:v>8.4564741200733623E-2</c:v>
                </c:pt>
                <c:pt idx="17">
                  <c:v>9.2153342739165534E-2</c:v>
                </c:pt>
                <c:pt idx="18">
                  <c:v>9.8589756531240982E-2</c:v>
                </c:pt>
                <c:pt idx="19">
                  <c:v>0.1043574588951434</c:v>
                </c:pt>
                <c:pt idx="20">
                  <c:v>0.10962346716495477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9.9098197628135498</c:v>
                </c:pt>
                <c:pt idx="8">
                  <c:v>10.43608632407504</c:v>
                </c:pt>
                <c:pt idx="9">
                  <c:v>10.888250452460358</c:v>
                </c:pt>
                <c:pt idx="10">
                  <c:v>11.109890565979038</c:v>
                </c:pt>
                <c:pt idx="11">
                  <c:v>11.359078625148609</c:v>
                </c:pt>
                <c:pt idx="12">
                  <c:v>11.571718993125621</c:v>
                </c:pt>
                <c:pt idx="13">
                  <c:v>11.77808659019607</c:v>
                </c:pt>
                <c:pt idx="14">
                  <c:v>11.992333886069321</c:v>
                </c:pt>
                <c:pt idx="15">
                  <c:v>12.155097270565339</c:v>
                </c:pt>
                <c:pt idx="16">
                  <c:v>12.367079834542356</c:v>
                </c:pt>
                <c:pt idx="17">
                  <c:v>13.476866723566786</c:v>
                </c:pt>
                <c:pt idx="18">
                  <c:v>14.418153151982604</c:v>
                </c:pt>
                <c:pt idx="19">
                  <c:v>15.261644595147349</c:v>
                </c:pt>
                <c:pt idx="20">
                  <c:v>16.031766323865565</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9.8212447557166929</c:v>
                </c:pt>
                <c:pt idx="8">
                  <c:v>10.342807491327035</c:v>
                </c:pt>
                <c:pt idx="9">
                  <c:v>10.790930129368506</c:v>
                </c:pt>
                <c:pt idx="10">
                  <c:v>11.010589200335682</c:v>
                </c:pt>
                <c:pt idx="11">
                  <c:v>11.257549990529863</c:v>
                </c:pt>
                <c:pt idx="12">
                  <c:v>11.468289756623749</c:v>
                </c:pt>
                <c:pt idx="13">
                  <c:v>11.67281281849451</c:v>
                </c:pt>
                <c:pt idx="14">
                  <c:v>11.885145149594772</c:v>
                </c:pt>
                <c:pt idx="15">
                  <c:v>12.046453737910646</c:v>
                </c:pt>
                <c:pt idx="16">
                  <c:v>12.256541579525594</c:v>
                </c:pt>
                <c:pt idx="17">
                  <c:v>13.35640907708539</c:v>
                </c:pt>
                <c:pt idx="18">
                  <c:v>14.289282188803972</c:v>
                </c:pt>
                <c:pt idx="19">
                  <c:v>15.125234417093708</c:v>
                </c:pt>
                <c:pt idx="20">
                  <c:v>15.888472717130139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4.1537253654753128</c:v>
                </c:pt>
                <c:pt idx="8">
                  <c:v>4.3743112910353439</c:v>
                </c:pt>
                <c:pt idx="9">
                  <c:v>4.5638369993110803</c:v>
                </c:pt>
                <c:pt idx="10">
                  <c:v>4.6567379988816304</c:v>
                </c:pt>
                <c:pt idx="11">
                  <c:v>4.7611857877334769</c:v>
                </c:pt>
                <c:pt idx="12">
                  <c:v>4.8503145217902253</c:v>
                </c:pt>
                <c:pt idx="13">
                  <c:v>4.936814008469117</c:v>
                </c:pt>
                <c:pt idx="14">
                  <c:v>5.026616290312087</c:v>
                </c:pt>
                <c:pt idx="15">
                  <c:v>5.0948389638756035</c:v>
                </c:pt>
                <c:pt idx="16">
                  <c:v>5.1836919777653172</c:v>
                </c:pt>
                <c:pt idx="17">
                  <c:v>5.6488618861536342</c:v>
                </c:pt>
                <c:pt idx="18">
                  <c:v>6.0434044113931025</c:v>
                </c:pt>
                <c:pt idx="19">
                  <c:v>6.396955927656002</c:v>
                </c:pt>
                <c:pt idx="20">
                  <c:v>6.7197543473693724</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5.3666869345695556</c:v>
                </c:pt>
                <c:pt idx="8">
                  <c:v>5.6516878675856193</c:v>
                </c:pt>
                <c:pt idx="9">
                  <c:v>5.8965584482991442</c:v>
                </c:pt>
                <c:pt idx="10">
                  <c:v>6.016588189491884</c:v>
                </c:pt>
                <c:pt idx="11">
                  <c:v>6.1515365874853902</c:v>
                </c:pt>
                <c:pt idx="12">
                  <c:v>6.2666924946459357</c:v>
                </c:pt>
                <c:pt idx="13">
                  <c:v>6.3784513675037857</c:v>
                </c:pt>
                <c:pt idx="14">
                  <c:v>6.4944775103650754</c:v>
                </c:pt>
                <c:pt idx="15">
                  <c:v>6.5826224161159237</c:v>
                </c:pt>
                <c:pt idx="16">
                  <c:v>6.6974220879243864</c:v>
                </c:pt>
                <c:pt idx="17">
                  <c:v>7.298429870107606</c:v>
                </c:pt>
                <c:pt idx="18">
                  <c:v>7.8081858190525928</c:v>
                </c:pt>
                <c:pt idx="19">
                  <c:v>8.2649806564763804</c:v>
                </c:pt>
                <c:pt idx="20">
                  <c:v>8.682041947040835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6.8104367010192126</c:v>
                </c:pt>
                <c:pt idx="8">
                  <c:v>7.1721087787278028</c:v>
                </c:pt>
                <c:pt idx="9">
                  <c:v>7.4828546094840052</c:v>
                </c:pt>
                <c:pt idx="10">
                  <c:v>7.6351748332271177</c:v>
                </c:pt>
                <c:pt idx="11">
                  <c:v>7.8064271409625672</c:v>
                </c:pt>
                <c:pt idx="12">
                  <c:v>7.9525623685297857</c:v>
                </c:pt>
                <c:pt idx="13">
                  <c:v>8.0943866893175027</c:v>
                </c:pt>
                <c:pt idx="14">
                  <c:v>8.2416262639851094</c:v>
                </c:pt>
                <c:pt idx="15">
                  <c:v>8.353483972186158</c:v>
                </c:pt>
                <c:pt idx="16">
                  <c:v>8.4991671297247713</c:v>
                </c:pt>
                <c:pt idx="17">
                  <c:v>9.2618584339282766</c:v>
                </c:pt>
                <c:pt idx="18">
                  <c:v>9.9087492746991597</c:v>
                </c:pt>
                <c:pt idx="19">
                  <c:v>10.488431369733942</c:v>
                </c:pt>
                <c:pt idx="20">
                  <c:v>11.01769077212955</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10.109217006089141</c:v>
                </c:pt>
                <c:pt idx="8">
                  <c:v>10.646072670286431</c:v>
                </c:pt>
                <c:pt idx="9">
                  <c:v>11.107334873396223</c:v>
                </c:pt>
                <c:pt idx="10">
                  <c:v>11.333434646998807</c:v>
                </c:pt>
                <c:pt idx="11">
                  <c:v>11.587636663358806</c:v>
                </c:pt>
                <c:pt idx="12">
                  <c:v>11.804555605941466</c:v>
                </c:pt>
                <c:pt idx="13">
                  <c:v>12.015075562080208</c:v>
                </c:pt>
                <c:pt idx="14">
                  <c:v>12.233633765840672</c:v>
                </c:pt>
                <c:pt idx="15">
                  <c:v>12.399672141300348</c:v>
                </c:pt>
                <c:pt idx="16">
                  <c:v>12.615920044091913</c:v>
                </c:pt>
                <c:pt idx="17">
                  <c:v>13.74803715219109</c:v>
                </c:pt>
                <c:pt idx="18">
                  <c:v>14.708263371990718</c:v>
                </c:pt>
                <c:pt idx="19">
                  <c:v>15.568726856274184</c:v>
                </c:pt>
                <c:pt idx="20">
                  <c:v>16.354344341057434</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17.623965455182855</c:v>
                </c:pt>
                <c:pt idx="8">
                  <c:v>17.826890822215084</c:v>
                </c:pt>
                <c:pt idx="9">
                  <c:v>18.03215270679722</c:v>
                </c:pt>
                <c:pt idx="10">
                  <c:v>18.877592504320621</c:v>
                </c:pt>
                <c:pt idx="11">
                  <c:v>19.695596945212202</c:v>
                </c:pt>
                <c:pt idx="12">
                  <c:v>20.418764030928084</c:v>
                </c:pt>
                <c:pt idx="13">
                  <c:v>21.074461775350155</c:v>
                </c:pt>
                <c:pt idx="14">
                  <c:v>21.440276913596897</c:v>
                </c:pt>
                <c:pt idx="15">
                  <c:v>22.173196633108795</c:v>
                </c:pt>
                <c:pt idx="16">
                  <c:v>23.014389476855971</c:v>
                </c:pt>
                <c:pt idx="17">
                  <c:v>27.99728460519664</c:v>
                </c:pt>
                <c:pt idx="18">
                  <c:v>31.763317695145499</c:v>
                </c:pt>
                <c:pt idx="19">
                  <c:v>35.736096399886812</c:v>
                </c:pt>
                <c:pt idx="20">
                  <c:v>38.466292558956823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6.2602608300494769</c:v>
                </c:pt>
                <c:pt idx="8">
                  <c:v>6.3323425491090033</c:v>
                </c:pt>
                <c:pt idx="9">
                  <c:v>6.4052542294694401</c:v>
                </c:pt>
                <c:pt idx="10">
                  <c:v>6.7055653973538645</c:v>
                </c:pt>
                <c:pt idx="11">
                  <c:v>6.9961311711658025</c:v>
                </c:pt>
                <c:pt idx="12">
                  <c:v>7.2530094878988178</c:v>
                </c:pt>
                <c:pt idx="13">
                  <c:v>7.4859218206082607</c:v>
                </c:pt>
                <c:pt idx="14">
                  <c:v>7.6158640964728406</c:v>
                </c:pt>
                <c:pt idx="15">
                  <c:v>7.8762066750655526</c:v>
                </c:pt>
                <c:pt idx="16">
                  <c:v>8.1750092699537369</c:v>
                </c:pt>
                <c:pt idx="17">
                  <c:v>9.9449981678281283</c:v>
                </c:pt>
                <c:pt idx="18">
                  <c:v>11.282741906468045</c:v>
                </c:pt>
                <c:pt idx="19">
                  <c:v>12.693924365659305</c:v>
                </c:pt>
                <c:pt idx="20">
                  <c:v>13.663725408247661</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3.9681208688865661</c:v>
                </c:pt>
                <c:pt idx="8">
                  <c:v>4.0138104945156412</c:v>
                </c:pt>
                <c:pt idx="9">
                  <c:v>4.0600261983462351</c:v>
                </c:pt>
                <c:pt idx="10">
                  <c:v>4.2503810485342362</c:v>
                </c:pt>
                <c:pt idx="11">
                  <c:v>4.4345586957838341</c:v>
                </c:pt>
                <c:pt idx="12">
                  <c:v>4.5973832548660907</c:v>
                </c:pt>
                <c:pt idx="13">
                  <c:v>4.7450167661742908</c:v>
                </c:pt>
                <c:pt idx="14">
                  <c:v>4.8273818098373011</c:v>
                </c:pt>
                <c:pt idx="15">
                  <c:v>4.992402221481286</c:v>
                </c:pt>
                <c:pt idx="16">
                  <c:v>5.1818008495323626</c:v>
                </c:pt>
                <c:pt idx="17">
                  <c:v>6.3037237332626548</c:v>
                </c:pt>
                <c:pt idx="18">
                  <c:v>7.1516642569288909</c:v>
                </c:pt>
                <c:pt idx="19">
                  <c:v>8.0461545534425003</c:v>
                </c:pt>
                <c:pt idx="20">
                  <c:v>8.6608713935605497</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26.890091846308721</c:v>
                </c:pt>
                <c:pt idx="8">
                  <c:v>27.199708985046239</c:v>
                </c:pt>
                <c:pt idx="9">
                  <c:v>27.512891108728674</c:v>
                </c:pt>
                <c:pt idx="10">
                  <c:v>28.802836544887214</c:v>
                </c:pt>
                <c:pt idx="11">
                  <c:v>30.050921977317198</c:v>
                </c:pt>
                <c:pt idx="12">
                  <c:v>31.154307557854004</c:v>
                </c:pt>
                <c:pt idx="13">
                  <c:v>32.154750540777677</c:v>
                </c:pt>
                <c:pt idx="14">
                  <c:v>32.712899766117438</c:v>
                </c:pt>
                <c:pt idx="15">
                  <c:v>33.831165608374292</c:v>
                </c:pt>
                <c:pt idx="16">
                  <c:v>35.114631176117285</c:v>
                </c:pt>
                <c:pt idx="17">
                  <c:v>42.717375745853204</c:v>
                </c:pt>
                <c:pt idx="18">
                  <c:v>48.463470513372258</c:v>
                </c:pt>
                <c:pt idx="19">
                  <c:v>54.52501123343405</c:v>
                </c:pt>
                <c:pt idx="20">
                  <c:v>58.690658610724043</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4.8474523029060546</c:v>
                </c:pt>
                <c:pt idx="8">
                  <c:v>4.9032667017846654</c:v>
                </c:pt>
                <c:pt idx="9">
                  <c:v>4.9597237572439914</c:v>
                </c:pt>
                <c:pt idx="10">
                  <c:v>5.192261043128652</c:v>
                </c:pt>
                <c:pt idx="11">
                  <c:v>5.4172522643649126</c:v>
                </c:pt>
                <c:pt idx="12">
                  <c:v>5.6161585754305881</c:v>
                </c:pt>
                <c:pt idx="13">
                  <c:v>5.7965075184248187</c:v>
                </c:pt>
                <c:pt idx="14">
                  <c:v>5.8971245696123864</c:v>
                </c:pt>
                <c:pt idx="15">
                  <c:v>6.0987133318706785</c:v>
                </c:pt>
                <c:pt idx="16">
                  <c:v>6.3300824977930494</c:v>
                </c:pt>
                <c:pt idx="17">
                  <c:v>7.7006223190630125</c:v>
                </c:pt>
                <c:pt idx="18">
                  <c:v>8.7364655758553926</c:v>
                </c:pt>
                <c:pt idx="19">
                  <c:v>9.8291739864685699</c:v>
                </c:pt>
                <c:pt idx="20">
                  <c:v>10.580111435382893</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6.9840166034098772</c:v>
                </c:pt>
                <c:pt idx="8">
                  <c:v>7.064431770825526</c:v>
                </c:pt>
                <c:pt idx="9">
                  <c:v>7.1457728522986095</c:v>
                </c:pt>
                <c:pt idx="10">
                  <c:v>7.4808033310011481</c:v>
                </c:pt>
                <c:pt idx="11">
                  <c:v>7.8049617396962665</c:v>
                </c:pt>
                <c:pt idx="12">
                  <c:v>8.0915380466302995</c:v>
                </c:pt>
                <c:pt idx="13">
                  <c:v>8.3513776352579221</c:v>
                </c:pt>
                <c:pt idx="14">
                  <c:v>8.4963426833222098</c:v>
                </c:pt>
                <c:pt idx="15">
                  <c:v>8.7867837593135558</c:v>
                </c:pt>
                <c:pt idx="16">
                  <c:v>9.1201312572043989</c:v>
                </c:pt>
                <c:pt idx="17">
                  <c:v>11.094750556015338</c:v>
                </c:pt>
                <c:pt idx="18">
                  <c:v>12.587152348113662</c:v>
                </c:pt>
                <c:pt idx="19">
                  <c:v>14.161483193583345</c:v>
                </c:pt>
                <c:pt idx="20">
                  <c:v>15.243404022014349</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11.307691705708709</c:v>
                </c:pt>
                <c:pt idx="8">
                  <c:v>11.43789041130101</c:v>
                </c:pt>
                <c:pt idx="9">
                  <c:v>11.569588247164901</c:v>
                </c:pt>
                <c:pt idx="10">
                  <c:v>12.112029879295996</c:v>
                </c:pt>
                <c:pt idx="11">
                  <c:v>12.636868744591345</c:v>
                </c:pt>
                <c:pt idx="12">
                  <c:v>13.100859126199035</c:v>
                </c:pt>
                <c:pt idx="13">
                  <c:v>13.521560583252386</c:v>
                </c:pt>
                <c:pt idx="14">
                  <c:v>13.756270802986668</c:v>
                </c:pt>
                <c:pt idx="15">
                  <c:v>14.226518560470659</c:v>
                </c:pt>
                <c:pt idx="16">
                  <c:v>14.76623530959446</c:v>
                </c:pt>
                <c:pt idx="17">
                  <c:v>17.963304780505396</c:v>
                </c:pt>
                <c:pt idx="18">
                  <c:v>20.379624833045888</c:v>
                </c:pt>
                <c:pt idx="19">
                  <c:v>22.928594695841923</c:v>
                </c:pt>
                <c:pt idx="20">
                  <c:v>24.68031263590375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31.306959588602176</c:v>
                </c:pt>
                <c:pt idx="8">
                  <c:v>30.973426667175637</c:v>
                </c:pt>
                <c:pt idx="9">
                  <c:v>30.771031308161817</c:v>
                </c:pt>
                <c:pt idx="10">
                  <c:v>30.529010579017271</c:v>
                </c:pt>
                <c:pt idx="11">
                  <c:v>30.26741973046019</c:v>
                </c:pt>
                <c:pt idx="12">
                  <c:v>30.035427110739533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16.68630477076124</c:v>
                </c:pt>
                <c:pt idx="8">
                  <c:v>17.572440385943864</c:v>
                </c:pt>
                <c:pt idx="9">
                  <c:v>18.333801201097671</c:v>
                </c:pt>
                <c:pt idx="10">
                  <c:v>18.707002184780222</c:v>
                </c:pt>
                <c:pt idx="11">
                  <c:v>19.126588817035721</c:v>
                </c:pt>
                <c:pt idx="12">
                  <c:v>19.484635892719755</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11.998316089840852</c:v>
                </c:pt>
                <c:pt idx="8">
                  <c:v>12.136466763279879</c:v>
                </c:pt>
                <c:pt idx="9">
                  <c:v>12.276208127314876</c:v>
                </c:pt>
                <c:pt idx="10">
                  <c:v>12.851779723356204</c:v>
                </c:pt>
                <c:pt idx="11">
                  <c:v>13.408673452504114</c:v>
                </c:pt>
                <c:pt idx="12">
                  <c:v>13.901002338545851</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7.6920304573987295</c:v>
                </c:pt>
                <c:pt idx="10">
                  <c:v>10.241979449768479</c:v>
                </c:pt>
                <c:pt idx="11">
                  <c:v>12.757452531171495</c:v>
                </c:pt>
                <c:pt idx="12">
                  <c:v>15.402105573695554</c:v>
                </c:pt>
                <c:pt idx="13">
                  <c:v>17.937170400146123</c:v>
                </c:pt>
                <c:pt idx="14">
                  <c:v>20.370249006149187</c:v>
                </c:pt>
                <c:pt idx="15">
                  <c:v>22.716596552981532</c:v>
                </c:pt>
                <c:pt idx="16">
                  <c:v>25.054759534189682</c:v>
                </c:pt>
                <c:pt idx="17">
                  <c:v>27.546592101307994</c:v>
                </c:pt>
                <c:pt idx="18">
                  <c:v>29.992979379498561</c:v>
                </c:pt>
                <c:pt idx="19">
                  <c:v>29.992979379498561</c:v>
                </c:pt>
                <c:pt idx="20">
                  <c:v>29.992979379498561</c:v>
                </c:pt>
                <c:pt idx="21">
                  <c:v>29.992979379498561</c:v>
                </c:pt>
                <c:pt idx="22">
                  <c:v>29.992979379498561</c:v>
                </c:pt>
                <c:pt idx="23">
                  <c:v>29.992979379498561</c:v>
                </c:pt>
                <c:pt idx="24">
                  <c:v>29.992979379498561</c:v>
                </c:pt>
                <c:pt idx="25">
                  <c:v>29.992979379498561</c:v>
                </c:pt>
                <c:pt idx="26">
                  <c:v>29.992979379498561</c:v>
                </c:pt>
                <c:pt idx="27">
                  <c:v>29.992979379498561</c:v>
                </c:pt>
                <c:pt idx="28">
                  <c:v>29.992979379498561</c:v>
                </c:pt>
                <c:pt idx="29">
                  <c:v>29.992979379498561</c:v>
                </c:pt>
                <c:pt idx="30">
                  <c:v>29.992979379498561</c:v>
                </c:pt>
                <c:pt idx="31">
                  <c:v>29.992979379498561</c:v>
                </c:pt>
                <c:pt idx="32">
                  <c:v>29.992979379498561</c:v>
                </c:pt>
                <c:pt idx="33">
                  <c:v>29.992979379498561</c:v>
                </c:pt>
                <c:pt idx="34">
                  <c:v>29.992979379498561</c:v>
                </c:pt>
                <c:pt idx="35">
                  <c:v>29.992979379498561</c:v>
                </c:pt>
                <c:pt idx="36">
                  <c:v>29.992979379498561</c:v>
                </c:pt>
                <c:pt idx="37">
                  <c:v>29.992979379498561</c:v>
                </c:pt>
                <c:pt idx="38">
                  <c:v>29.992979379498561</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2.6044805114940495</c:v>
                </c:pt>
                <c:pt idx="20">
                  <c:v>5.4118265505873602</c:v>
                </c:pt>
                <c:pt idx="21">
                  <c:v>8.3111373290111281</c:v>
                </c:pt>
                <c:pt idx="22">
                  <c:v>11.425939008647195</c:v>
                </c:pt>
                <c:pt idx="23">
                  <c:v>14.364591848330395</c:v>
                </c:pt>
                <c:pt idx="24">
                  <c:v>17.158847041098827</c:v>
                </c:pt>
                <c:pt idx="25">
                  <c:v>19.880556234060986</c:v>
                </c:pt>
                <c:pt idx="26">
                  <c:v>22.566371233918776</c:v>
                </c:pt>
                <c:pt idx="27">
                  <c:v>25.351454738182507</c:v>
                </c:pt>
                <c:pt idx="28">
                  <c:v>28.106204204945353</c:v>
                </c:pt>
                <c:pt idx="29">
                  <c:v>28.106204204945353</c:v>
                </c:pt>
                <c:pt idx="30">
                  <c:v>28.106204204945353</c:v>
                </c:pt>
                <c:pt idx="31">
                  <c:v>28.106204204945353</c:v>
                </c:pt>
                <c:pt idx="32">
                  <c:v>28.106204204945353</c:v>
                </c:pt>
                <c:pt idx="33">
                  <c:v>28.106204204945353</c:v>
                </c:pt>
                <c:pt idx="34">
                  <c:v>28.106204204945353</c:v>
                </c:pt>
                <c:pt idx="35">
                  <c:v>28.106204204945353</c:v>
                </c:pt>
                <c:pt idx="36">
                  <c:v>28.106204204945353</c:v>
                </c:pt>
                <c:pt idx="37">
                  <c:v>28.106204204945353</c:v>
                </c:pt>
                <c:pt idx="38">
                  <c:v>28.106204204945353</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2.8690410326083864</c:v>
                </c:pt>
                <c:pt idx="30">
                  <c:v>5.711896486052467</c:v>
                </c:pt>
                <c:pt idx="31">
                  <c:v>8.5296300879238416</c:v>
                </c:pt>
                <c:pt idx="32">
                  <c:v>11.32323640283682</c:v>
                </c:pt>
                <c:pt idx="33">
                  <c:v>14.093646933031714</c:v>
                </c:pt>
                <c:pt idx="34">
                  <c:v>16.517515119686102</c:v>
                </c:pt>
                <c:pt idx="35">
                  <c:v>18.927502153663148</c:v>
                </c:pt>
                <c:pt idx="36">
                  <c:v>21.324011584149396</c:v>
                </c:pt>
                <c:pt idx="37">
                  <c:v>23.707428045861313</c:v>
                </c:pt>
                <c:pt idx="38">
                  <c:v>26.125060144218061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6.6454940029000342</c:v>
                </c:pt>
                <c:pt idx="10">
                  <c:v>8.8485105965478983</c:v>
                </c:pt>
                <c:pt idx="11">
                  <c:v>11.021741886972789</c:v>
                </c:pt>
                <c:pt idx="12">
                  <c:v>13.306577605081534</c:v>
                </c:pt>
                <c:pt idx="13">
                  <c:v>15.496735092684263</c:v>
                </c:pt>
                <c:pt idx="14">
                  <c:v>17.59878205860927</c:v>
                </c:pt>
                <c:pt idx="15">
                  <c:v>19.62589812861852</c:v>
                </c:pt>
                <c:pt idx="16">
                  <c:v>21.645943181154141</c:v>
                </c:pt>
                <c:pt idx="17">
                  <c:v>23.798750359015443</c:v>
                </c:pt>
                <c:pt idx="18">
                  <c:v>25.912295290490434</c:v>
                </c:pt>
                <c:pt idx="19">
                  <c:v>28.139922848455193</c:v>
                </c:pt>
                <c:pt idx="20">
                  <c:v>30.541062489864931</c:v>
                </c:pt>
                <c:pt idx="21">
                  <c:v>33.020860115770802</c:v>
                </c:pt>
                <c:pt idx="22">
                  <c:v>35.684968381711293</c:v>
                </c:pt>
                <c:pt idx="23">
                  <c:v>38.198415504882306</c:v>
                </c:pt>
                <c:pt idx="24">
                  <c:v>40.588358468143873</c:v>
                </c:pt>
                <c:pt idx="25">
                  <c:v>42.916252409469834</c:v>
                </c:pt>
                <c:pt idx="26">
                  <c:v>45.213445835519394</c:v>
                </c:pt>
                <c:pt idx="27">
                  <c:v>47.595544199454544</c:v>
                </c:pt>
                <c:pt idx="28">
                  <c:v>49.951697682027323</c:v>
                </c:pt>
                <c:pt idx="29">
                  <c:v>61.764989522169515</c:v>
                </c:pt>
                <c:pt idx="30">
                  <c:v>71.84971749843028</c:v>
                </c:pt>
                <c:pt idx="31" formatCode="0.00">
                  <c:v>71.84971749843028</c:v>
                </c:pt>
                <c:pt idx="32" formatCode="0.00">
                  <c:v>71.84971749843028</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0.63375642848742708</c:v>
                </c:pt>
                <c:pt idx="10">
                  <c:v>0.84385005398457269</c:v>
                </c:pt>
                <c:pt idx="11">
                  <c:v>1.0511031641816115</c:v>
                </c:pt>
                <c:pt idx="12">
                  <c:v>1.2689995799721003</c:v>
                </c:pt>
                <c:pt idx="13">
                  <c:v>1.477866879613388</c:v>
                </c:pt>
                <c:pt idx="14">
                  <c:v>1.678331401446695</c:v>
                </c:pt>
                <c:pt idx="15">
                  <c:v>1.8716500381195895</c:v>
                </c:pt>
                <c:pt idx="16">
                  <c:v>2.0642943377487812</c:v>
                </c:pt>
                <c:pt idx="17">
                  <c:v>2.269599675119951</c:v>
                </c:pt>
                <c:pt idx="18">
                  <c:v>2.4711607158243383</c:v>
                </c:pt>
                <c:pt idx="19">
                  <c:v>2.68360139886759</c:v>
                </c:pt>
                <c:pt idx="20">
                  <c:v>2.9125892939398512</c:v>
                </c:pt>
                <c:pt idx="21">
                  <c:v>3.1490785129625269</c:v>
                </c:pt>
                <c:pt idx="22">
                  <c:v>3.4031447628138518</c:v>
                </c:pt>
                <c:pt idx="23">
                  <c:v>3.6428430111724728</c:v>
                </c:pt>
                <c:pt idx="24">
                  <c:v>3.8707631200499071</c:v>
                </c:pt>
                <c:pt idx="25">
                  <c:v>4.0927658409173766</c:v>
                </c:pt>
                <c:pt idx="26">
                  <c:v>4.3118407660625415</c:v>
                </c:pt>
                <c:pt idx="27">
                  <c:v>4.5390127642276852</c:v>
                </c:pt>
                <c:pt idx="28">
                  <c:v>4.7637104940626536</c:v>
                </c:pt>
                <c:pt idx="29">
                  <c:v>5.8903008787685955</c:v>
                </c:pt>
                <c:pt idx="30">
                  <c:v>6.8520444574571284</c:v>
                </c:pt>
                <c:pt idx="31" formatCode="0.00">
                  <c:v>6.8520444574571284</c:v>
                </c:pt>
                <c:pt idx="32" formatCode="0.00">
                  <c:v>6.8520444574571284</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0.45595732943270367</c:v>
                </c:pt>
                <c:pt idx="10">
                  <c:v>0.60710960829974714</c:v>
                </c:pt>
                <c:pt idx="11">
                  <c:v>0.75621827275558773</c:v>
                </c:pt>
                <c:pt idx="12">
                  <c:v>0.91298428469791881</c:v>
                </c:pt>
                <c:pt idx="13">
                  <c:v>1.0632542809763883</c:v>
                </c:pt>
                <c:pt idx="14">
                  <c:v>1.2074788819627149</c:v>
                </c:pt>
                <c:pt idx="15">
                  <c:v>1.3465623615848752</c:v>
                </c:pt>
                <c:pt idx="16">
                  <c:v>1.4851606880728605</c:v>
                </c:pt>
                <c:pt idx="17">
                  <c:v>1.632868023475291</c:v>
                </c:pt>
                <c:pt idx="18">
                  <c:v>1.7778815171554929</c:v>
                </c:pt>
                <c:pt idx="19">
                  <c:v>1.9307223912661404</c:v>
                </c:pt>
                <c:pt idx="20">
                  <c:v>2.0954681901509811</c:v>
                </c:pt>
                <c:pt idx="21">
                  <c:v>2.2656108315480208</c:v>
                </c:pt>
                <c:pt idx="22">
                  <c:v>2.4483993029133888</c:v>
                </c:pt>
                <c:pt idx="23">
                  <c:v>2.620850686881421</c:v>
                </c:pt>
                <c:pt idx="24">
                  <c:v>2.7848282648537559</c:v>
                </c:pt>
                <c:pt idx="25">
                  <c:v>2.9445485661927329</c:v>
                </c:pt>
                <c:pt idx="26">
                  <c:v>3.1021624590462711</c:v>
                </c:pt>
                <c:pt idx="27">
                  <c:v>3.265601807271084</c:v>
                </c:pt>
                <c:pt idx="28">
                  <c:v>3.4272610381993838</c:v>
                </c:pt>
                <c:pt idx="29">
                  <c:v>4.2377887426694842</c:v>
                </c:pt>
                <c:pt idx="30">
                  <c:v>4.9297170830012211</c:v>
                </c:pt>
                <c:pt idx="31" formatCode="0.00">
                  <c:v>4.9297170830012211</c:v>
                </c:pt>
                <c:pt idx="32" formatCode="0.00">
                  <c:v>4.9297170830012211</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5.7831142417983905</c:v>
                </c:pt>
                <c:pt idx="10">
                  <c:v>7.7002473596799765</c:v>
                </c:pt>
                <c:pt idx="11">
                  <c:v>9.5914603862651333</c:v>
                </c:pt>
                <c:pt idx="12">
                  <c:v>11.579795034644636</c:v>
                </c:pt>
                <c:pt idx="13">
                  <c:v>13.485737761070906</c:v>
                </c:pt>
                <c:pt idx="14">
                  <c:v>15.315003988723067</c:v>
                </c:pt>
                <c:pt idx="15">
                  <c:v>17.079063035218788</c:v>
                </c:pt>
                <c:pt idx="16">
                  <c:v>18.836968663798867</c:v>
                </c:pt>
                <c:pt idx="17">
                  <c:v>20.710407996480903</c:v>
                </c:pt>
                <c:pt idx="18">
                  <c:v>22.549680109067246</c:v>
                </c:pt>
                <c:pt idx="19">
                  <c:v>24.48823044863067</c:v>
                </c:pt>
                <c:pt idx="20">
                  <c:v>26.577776365115373</c:v>
                </c:pt>
                <c:pt idx="21">
                  <c:v>28.735772890414438</c:v>
                </c:pt>
                <c:pt idx="22">
                  <c:v>31.054162230278394</c:v>
                </c:pt>
                <c:pt idx="23">
                  <c:v>33.241441587941537</c:v>
                </c:pt>
                <c:pt idx="24">
                  <c:v>35.321243809099563</c:v>
                </c:pt>
                <c:pt idx="25">
                  <c:v>37.347049053917097</c:v>
                </c:pt>
                <c:pt idx="26">
                  <c:v>39.346137761627226</c:v>
                </c:pt>
                <c:pt idx="27">
                  <c:v>41.419113370035916</c:v>
                </c:pt>
                <c:pt idx="28">
                  <c:v>43.469510940928814</c:v>
                </c:pt>
                <c:pt idx="29">
                  <c:v>53.749802557087648</c:v>
                </c:pt>
                <c:pt idx="30">
                  <c:v>62.525844482447212</c:v>
                </c:pt>
                <c:pt idx="31" formatCode="0.00">
                  <c:v>62.525844482447212</c:v>
                </c:pt>
                <c:pt idx="32" formatCode="0.00">
                  <c:v>62.525844482447212</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1.406824343635388</c:v>
                </c:pt>
                <c:pt idx="10">
                  <c:v>1.8731940931264015</c:v>
                </c:pt>
                <c:pt idx="11">
                  <c:v>2.3332584137601549</c:v>
                </c:pt>
                <c:pt idx="12">
                  <c:v>2.816948942717115</c:v>
                </c:pt>
                <c:pt idx="13">
                  <c:v>3.2805964711943427</c:v>
                </c:pt>
                <c:pt idx="14">
                  <c:v>3.7255913567269618</c:v>
                </c:pt>
                <c:pt idx="15">
                  <c:v>4.1547236730632662</c:v>
                </c:pt>
                <c:pt idx="16">
                  <c:v>4.5823590834491883</c:v>
                </c:pt>
                <c:pt idx="17">
                  <c:v>5.0380997016254456</c:v>
                </c:pt>
                <c:pt idx="18">
                  <c:v>5.4855286602052962</c:v>
                </c:pt>
                <c:pt idx="19">
                  <c:v>5.957108451825043</c:v>
                </c:pt>
                <c:pt idx="20">
                  <c:v>6.4654200534199049</c:v>
                </c:pt>
                <c:pt idx="21">
                  <c:v>6.9903832338683713</c:v>
                </c:pt>
                <c:pt idx="22">
                  <c:v>7.5543642352762106</c:v>
                </c:pt>
                <c:pt idx="23">
                  <c:v>8.086450878913876</c:v>
                </c:pt>
                <c:pt idx="24">
                  <c:v>8.5923921887923029</c:v>
                </c:pt>
                <c:pt idx="25">
                  <c:v>9.0851979703684407</c:v>
                </c:pt>
                <c:pt idx="26">
                  <c:v>9.5715045763777749</c:v>
                </c:pt>
                <c:pt idx="27">
                  <c:v>10.075785216139931</c:v>
                </c:pt>
                <c:pt idx="28">
                  <c:v>10.574573428901566</c:v>
                </c:pt>
                <c:pt idx="29">
                  <c:v>13.075399783109219</c:v>
                </c:pt>
                <c:pt idx="30">
                  <c:v>15.210296121854423</c:v>
                </c:pt>
                <c:pt idx="31" formatCode="0.00">
                  <c:v>15.210296121854423</c:v>
                </c:pt>
                <c:pt idx="32" formatCode="0.00">
                  <c:v>15.210296121854423</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0.53312747143668104</c:v>
                </c:pt>
                <c:pt idx="10">
                  <c:v>0.70986206266375895</c:v>
                </c:pt>
                <c:pt idx="11">
                  <c:v>0.88420716059112014</c:v>
                </c:pt>
                <c:pt idx="12">
                  <c:v>1.0675056013860342</c:v>
                </c:pt>
                <c:pt idx="13">
                  <c:v>1.2432085849270942</c:v>
                </c:pt>
                <c:pt idx="14">
                  <c:v>1.4118429984553735</c:v>
                </c:pt>
                <c:pt idx="15">
                  <c:v>1.5744661629998122</c:v>
                </c:pt>
                <c:pt idx="16">
                  <c:v>1.736522062918844</c:v>
                </c:pt>
                <c:pt idx="17">
                  <c:v>1.9092286588051814</c:v>
                </c:pt>
                <c:pt idx="18">
                  <c:v>2.0787854840153694</c:v>
                </c:pt>
                <c:pt idx="19">
                  <c:v>2.2574944628756555</c:v>
                </c:pt>
                <c:pt idx="20">
                  <c:v>2.4501232584223107</c:v>
                </c:pt>
                <c:pt idx="21">
                  <c:v>2.6490623045484449</c:v>
                </c:pt>
                <c:pt idx="22">
                  <c:v>2.8627874697257223</c:v>
                </c:pt>
                <c:pt idx="23">
                  <c:v>3.0644260098825873</c:v>
                </c:pt>
                <c:pt idx="24">
                  <c:v>3.2561565641988661</c:v>
                </c:pt>
                <c:pt idx="25">
                  <c:v>3.4429093037499494</c:v>
                </c:pt>
                <c:pt idx="26">
                  <c:v>3.6271991281176068</c:v>
                </c:pt>
                <c:pt idx="27">
                  <c:v>3.8183003580523565</c:v>
                </c:pt>
                <c:pt idx="28">
                  <c:v>4.007320188321196</c:v>
                </c:pt>
                <c:pt idx="29">
                  <c:v>4.9550285761897577</c:v>
                </c:pt>
                <c:pt idx="30">
                  <c:v>5.764064822970572</c:v>
                </c:pt>
                <c:pt idx="31" formatCode="0.00">
                  <c:v>5.764064822970572</c:v>
                </c:pt>
                <c:pt idx="32" formatCode="0.00">
                  <c:v>5.764064822970572</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0.93918541646106801</c:v>
                </c:pt>
                <c:pt idx="10">
                  <c:v>1.2505303753268648</c:v>
                </c:pt>
                <c:pt idx="11">
                  <c:v>1.5576658770176681</c:v>
                </c:pt>
                <c:pt idx="12">
                  <c:v>1.8805740587902557</c:v>
                </c:pt>
                <c:pt idx="13">
                  <c:v>2.1901016832545701</c:v>
                </c:pt>
                <c:pt idx="14">
                  <c:v>2.4871769427087922</c:v>
                </c:pt>
                <c:pt idx="15">
                  <c:v>2.7736624695327934</c:v>
                </c:pt>
                <c:pt idx="16">
                  <c:v>3.0591486731329876</c:v>
                </c:pt>
                <c:pt idx="17">
                  <c:v>3.3633977033808082</c:v>
                </c:pt>
                <c:pt idx="18">
                  <c:v>3.6620979318078115</c:v>
                </c:pt>
                <c:pt idx="19">
                  <c:v>3.9769210758561377</c:v>
                </c:pt>
                <c:pt idx="20">
                  <c:v>4.3162661016908572</c:v>
                </c:pt>
                <c:pt idx="21">
                  <c:v>4.6667275971055275</c:v>
                </c:pt>
                <c:pt idx="22">
                  <c:v>5.0432370981528241</c:v>
                </c:pt>
                <c:pt idx="23">
                  <c:v>5.3984541643480686</c:v>
                </c:pt>
                <c:pt idx="24">
                  <c:v>5.7362168011497108</c:v>
                </c:pt>
                <c:pt idx="25">
                  <c:v>6.0652102574386371</c:v>
                </c:pt>
                <c:pt idx="26">
                  <c:v>6.3898649126974458</c:v>
                </c:pt>
                <c:pt idx="27">
                  <c:v>6.7265188985421922</c:v>
                </c:pt>
                <c:pt idx="28">
                  <c:v>7.0595061811747009</c:v>
                </c:pt>
                <c:pt idx="29">
                  <c:v>8.7290391627436215</c:v>
                </c:pt>
                <c:pt idx="30">
                  <c:v>10.154280001144471</c:v>
                </c:pt>
                <c:pt idx="31" formatCode="0.00">
                  <c:v>10.154280001144471</c:v>
                </c:pt>
                <c:pt idx="32" formatCode="0.00">
                  <c:v>10.154280001144471</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9.6150380717484154</c:v>
                </c:pt>
                <c:pt idx="10">
                  <c:v>12.802474312210592</c:v>
                </c:pt>
                <c:pt idx="11">
                  <c:v>15.946815663964372</c:v>
                </c:pt>
                <c:pt idx="12">
                  <c:v>19.252631967119441</c:v>
                </c:pt>
                <c:pt idx="13">
                  <c:v>22.421463000182655</c:v>
                </c:pt>
                <c:pt idx="14">
                  <c:v>25.462811257686482</c:v>
                </c:pt>
                <c:pt idx="15">
                  <c:v>28.395745691226921</c:v>
                </c:pt>
                <c:pt idx="16">
                  <c:v>31.318449417737099</c:v>
                </c:pt>
                <c:pt idx="17">
                  <c:v>34.433240126634999</c:v>
                </c:pt>
                <c:pt idx="18">
                  <c:v>37.491224224373198</c:v>
                </c:pt>
                <c:pt idx="19">
                  <c:v>40.74682486374077</c:v>
                </c:pt>
                <c:pt idx="20">
                  <c:v>44.256007412607403</c:v>
                </c:pt>
                <c:pt idx="21">
                  <c:v>47.88014588563712</c:v>
                </c:pt>
                <c:pt idx="22">
                  <c:v>51.773647985182194</c:v>
                </c:pt>
                <c:pt idx="23">
                  <c:v>55.446964034786205</c:v>
                </c:pt>
                <c:pt idx="24">
                  <c:v>58.939783025746735</c:v>
                </c:pt>
                <c:pt idx="25">
                  <c:v>62.341919516949446</c:v>
                </c:pt>
                <c:pt idx="26">
                  <c:v>65.699188266771671</c:v>
                </c:pt>
                <c:pt idx="27">
                  <c:v>69.180542647101348</c:v>
                </c:pt>
                <c:pt idx="28">
                  <c:v>72.623979480554894</c:v>
                </c:pt>
                <c:pt idx="29">
                  <c:v>76.210280771315368</c:v>
                </c:pt>
                <c:pt idx="30">
                  <c:v>79.763850088120478</c:v>
                </c:pt>
                <c:pt idx="31">
                  <c:v>83.286017090459694</c:v>
                </c:pt>
                <c:pt idx="32">
                  <c:v>86.778024984100909</c:v>
                </c:pt>
                <c:pt idx="33">
                  <c:v>90.241038146844531</c:v>
                </c:pt>
                <c:pt idx="34">
                  <c:v>93.270873380162513</c:v>
                </c:pt>
                <c:pt idx="35">
                  <c:v>96.283357172633828</c:v>
                </c:pt>
                <c:pt idx="36">
                  <c:v>99.278993960741644</c:v>
                </c:pt>
                <c:pt idx="37">
                  <c:v>102.25826453788153</c:v>
                </c:pt>
                <c:pt idx="38">
                  <c:v>105.28030466082747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117.13338021176287</c:v>
                </c:pt>
                <c:pt idx="10">
                  <c:v>116.48130095693486</c:v>
                </c:pt>
                <c:pt idx="11">
                  <c:v>115.82177537630112</c:v>
                </c:pt>
                <c:pt idx="12">
                  <c:v>115.19015090258831</c:v>
                </c:pt>
                <c:pt idx="13">
                  <c:v>114.534856871249</c:v>
                </c:pt>
                <c:pt idx="14">
                  <c:v>113.85753520949029</c:v>
                </c:pt>
                <c:pt idx="15">
                  <c:v>113.16148082375263</c:v>
                </c:pt>
                <c:pt idx="16">
                  <c:v>112.46365868364656</c:v>
                </c:pt>
                <c:pt idx="17">
                  <c:v>111.7990270748719</c:v>
                </c:pt>
                <c:pt idx="18">
                  <c:v>111.12457990450065</c:v>
                </c:pt>
                <c:pt idx="19">
                  <c:v>110.48427871286796</c:v>
                </c:pt>
                <c:pt idx="20">
                  <c:v>109.88779370392335</c:v>
                </c:pt>
                <c:pt idx="21">
                  <c:v>109.31117182237678</c:v>
                </c:pt>
                <c:pt idx="22">
                  <c:v>108.78109303174803</c:v>
                </c:pt>
                <c:pt idx="23">
                  <c:v>108.2129684979957</c:v>
                </c:pt>
                <c:pt idx="24">
                  <c:v>107.61365604507429</c:v>
                </c:pt>
                <c:pt idx="25">
                  <c:v>106.99867464721964</c:v>
                </c:pt>
                <c:pt idx="26">
                  <c:v>106.3759405939922</c:v>
                </c:pt>
                <c:pt idx="27">
                  <c:v>105.77464718164494</c:v>
                </c:pt>
                <c:pt idx="28">
                  <c:v>105.16680203157989</c:v>
                </c:pt>
                <c:pt idx="29">
                  <c:v>102.19667022465185</c:v>
                </c:pt>
                <c:pt idx="30">
                  <c:v>98.781124105241474</c:v>
                </c:pt>
                <c:pt idx="31" formatCode="0.00">
                  <c:v>98.781124105241474</c:v>
                </c:pt>
                <c:pt idx="32" formatCode="0.00">
                  <c:v>98.781124105241474</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11.170581550035504</c:v>
                </c:pt>
                <c:pt idx="10">
                  <c:v>11.108395139296107</c:v>
                </c:pt>
                <c:pt idx="11">
                  <c:v>11.045498599731683</c:v>
                </c:pt>
                <c:pt idx="12">
                  <c:v>10.985262886565621</c:v>
                </c:pt>
                <c:pt idx="13">
                  <c:v>10.922769894362258</c:v>
                </c:pt>
                <c:pt idx="14">
                  <c:v>10.858176207706901</c:v>
                </c:pt>
                <c:pt idx="15">
                  <c:v>10.791796049761441</c:v>
                </c:pt>
                <c:pt idx="16">
                  <c:v>10.725247307555055</c:v>
                </c:pt>
                <c:pt idx="17">
                  <c:v>10.661863824784165</c:v>
                </c:pt>
                <c:pt idx="18">
                  <c:v>10.597544267846576</c:v>
                </c:pt>
                <c:pt idx="19">
                  <c:v>10.536481087865027</c:v>
                </c:pt>
                <c:pt idx="20">
                  <c:v>10.479596496779692</c:v>
                </c:pt>
                <c:pt idx="21">
                  <c:v>10.424606179419209</c:v>
                </c:pt>
                <c:pt idx="22">
                  <c:v>10.374054506207374</c:v>
                </c:pt>
                <c:pt idx="23">
                  <c:v>10.319874549790313</c:v>
                </c:pt>
                <c:pt idx="24">
                  <c:v>10.262720315726485</c:v>
                </c:pt>
                <c:pt idx="25">
                  <c:v>10.204071791761153</c:v>
                </c:pt>
                <c:pt idx="26">
                  <c:v>10.144683925441701</c:v>
                </c:pt>
                <c:pt idx="27">
                  <c:v>10.087340774531338</c:v>
                </c:pt>
                <c:pt idx="28">
                  <c:v>10.02937280838608</c:v>
                </c:pt>
                <c:pt idx="29">
                  <c:v>9.7461222140323436</c:v>
                </c:pt>
                <c:pt idx="30">
                  <c:v>9.4203940877219452</c:v>
                </c:pt>
                <c:pt idx="31" formatCode="0.00">
                  <c:v>9.4203940877219452</c:v>
                </c:pt>
                <c:pt idx="32" formatCode="0.00">
                  <c:v>9.4203940877219452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8.0366972275460924</c:v>
                </c:pt>
                <c:pt idx="10">
                  <c:v>7.9919570900213124</c:v>
                </c:pt>
                <c:pt idx="11">
                  <c:v>7.9467060488937324</c:v>
                </c:pt>
                <c:pt idx="12">
                  <c:v>7.9033693446377749</c:v>
                </c:pt>
                <c:pt idx="13">
                  <c:v>7.8584086364658505</c:v>
                </c:pt>
                <c:pt idx="14">
                  <c:v>7.811936579470891</c:v>
                </c:pt>
                <c:pt idx="15">
                  <c:v>7.7641792421348912</c:v>
                </c:pt>
                <c:pt idx="16">
                  <c:v>7.7163006165153458</c:v>
                </c:pt>
                <c:pt idx="17">
                  <c:v>7.670699243124413</c:v>
                </c:pt>
                <c:pt idx="18">
                  <c:v>7.6244244093029225</c:v>
                </c:pt>
                <c:pt idx="19">
                  <c:v>7.5804923823923538</c:v>
                </c:pt>
                <c:pt idx="20">
                  <c:v>7.5395666496166811</c:v>
                </c:pt>
                <c:pt idx="21">
                  <c:v>7.5000037558592414</c:v>
                </c:pt>
                <c:pt idx="22">
                  <c:v>7.4636342535079443</c:v>
                </c:pt>
                <c:pt idx="23">
                  <c:v>7.4246543755512606</c:v>
                </c:pt>
                <c:pt idx="24">
                  <c:v>7.3835346475956634</c:v>
                </c:pt>
                <c:pt idx="25">
                  <c:v>7.3413398497831555</c:v>
                </c:pt>
                <c:pt idx="26">
                  <c:v>7.2986131306359434</c:v>
                </c:pt>
                <c:pt idx="27">
                  <c:v>7.2573574860774368</c:v>
                </c:pt>
                <c:pt idx="28">
                  <c:v>7.215652316949102</c:v>
                </c:pt>
                <c:pt idx="29">
                  <c:v>7.0118671105883621</c:v>
                </c:pt>
                <c:pt idx="30">
                  <c:v>6.7775213589435683</c:v>
                </c:pt>
                <c:pt idx="31" formatCode="0.00">
                  <c:v>6.7775213589435683</c:v>
                </c:pt>
                <c:pt idx="32" formatCode="0.00">
                  <c:v>6.7775213589435683</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101.93308714100442</c:v>
                </c:pt>
                <c:pt idx="10">
                  <c:v>101.3656276227607</c:v>
                </c:pt>
                <c:pt idx="11">
                  <c:v>100.79168808169288</c:v>
                </c:pt>
                <c:pt idx="12">
                  <c:v>100.24202894607366</c:v>
                </c:pt>
                <c:pt idx="13">
                  <c:v>99.67177182996609</c:v>
                </c:pt>
                <c:pt idx="14">
                  <c:v>99.082345589165016</c:v>
                </c:pt>
                <c:pt idx="15">
                  <c:v>98.476617553074846</c:v>
                </c:pt>
                <c:pt idx="16">
                  <c:v>97.869351162505737</c:v>
                </c:pt>
                <c:pt idx="17">
                  <c:v>97.290968197962158</c:v>
                </c:pt>
                <c:pt idx="18">
                  <c:v>96.704043428394613</c:v>
                </c:pt>
                <c:pt idx="19">
                  <c:v>96.146833544711683</c:v>
                </c:pt>
                <c:pt idx="20">
                  <c:v>95.627753857220966</c:v>
                </c:pt>
                <c:pt idx="21">
                  <c:v>95.12595967700662</c:v>
                </c:pt>
                <c:pt idx="22">
                  <c:v>94.664668732793501</c:v>
                </c:pt>
                <c:pt idx="23">
                  <c:v>94.170269207216549</c:v>
                </c:pt>
                <c:pt idx="24">
                  <c:v>93.648728990602947</c:v>
                </c:pt>
                <c:pt idx="25">
                  <c:v>93.113553173903369</c:v>
                </c:pt>
                <c:pt idx="26">
                  <c:v>92.571630756924122</c:v>
                </c:pt>
                <c:pt idx="27">
                  <c:v>92.048366648202105</c:v>
                </c:pt>
                <c:pt idx="28">
                  <c:v>91.519401014854893</c:v>
                </c:pt>
                <c:pt idx="29">
                  <c:v>88.934700532818752</c:v>
                </c:pt>
                <c:pt idx="30">
                  <c:v>85.9623867517723</c:v>
                </c:pt>
                <c:pt idx="31" formatCode="0.00">
                  <c:v>85.9623867517723</c:v>
                </c:pt>
                <c:pt idx="32" formatCode="0.00">
                  <c:v>85.9623867517723</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24.796665328762085</c:v>
                </c:pt>
                <c:pt idx="10">
                  <c:v>24.658622774021783</c:v>
                </c:pt>
                <c:pt idx="11">
                  <c:v>24.519003862067166</c:v>
                </c:pt>
                <c:pt idx="12">
                  <c:v>24.385291502193354</c:v>
                </c:pt>
                <c:pt idx="13">
                  <c:v>24.246568392199602</c:v>
                </c:pt>
                <c:pt idx="14">
                  <c:v>24.103182121469704</c:v>
                </c:pt>
                <c:pt idx="15">
                  <c:v>23.955830208440723</c:v>
                </c:pt>
                <c:pt idx="16">
                  <c:v>23.808104068924155</c:v>
                </c:pt>
                <c:pt idx="17">
                  <c:v>23.66740423135516</c:v>
                </c:pt>
                <c:pt idx="18">
                  <c:v>23.524626478887068</c:v>
                </c:pt>
                <c:pt idx="19">
                  <c:v>23.389077292738598</c:v>
                </c:pt>
                <c:pt idx="20">
                  <c:v>23.262803816179797</c:v>
                </c:pt>
                <c:pt idx="21">
                  <c:v>23.140735283775957</c:v>
                </c:pt>
                <c:pt idx="22">
                  <c:v>23.028519736462854</c:v>
                </c:pt>
                <c:pt idx="23">
                  <c:v>22.90825005839972</c:v>
                </c:pt>
                <c:pt idx="24">
                  <c:v>22.781378023326674</c:v>
                </c:pt>
                <c:pt idx="25">
                  <c:v>22.651188935652037</c:v>
                </c:pt>
                <c:pt idx="26">
                  <c:v>22.519358642026187</c:v>
                </c:pt>
                <c:pt idx="27">
                  <c:v>22.392067245812665</c:v>
                </c:pt>
                <c:pt idx="28">
                  <c:v>22.263388873083862</c:v>
                </c:pt>
                <c:pt idx="29">
                  <c:v>21.634623919271743</c:v>
                </c:pt>
                <c:pt idx="30">
                  <c:v>20.911566547540012</c:v>
                </c:pt>
                <c:pt idx="31" formatCode="0.00">
                  <c:v>20.911566547540012</c:v>
                </c:pt>
                <c:pt idx="32" formatCode="0.00">
                  <c:v>20.911566547540012</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9.3968970231373596</c:v>
                </c:pt>
                <c:pt idx="10">
                  <c:v>9.3445846797433152</c:v>
                </c:pt>
                <c:pt idx="11">
                  <c:v>9.2916749630243416</c:v>
                </c:pt>
                <c:pt idx="12">
                  <c:v>9.2410035820222554</c:v>
                </c:pt>
                <c:pt idx="13">
                  <c:v>9.1884333367067033</c:v>
                </c:pt>
                <c:pt idx="14">
                  <c:v>9.1340959488879605</c:v>
                </c:pt>
                <c:pt idx="15">
                  <c:v>9.0782557488232545</c:v>
                </c:pt>
                <c:pt idx="16">
                  <c:v>9.0222737326021978</c:v>
                </c:pt>
                <c:pt idx="17">
                  <c:v>8.9689543903729678</c:v>
                </c:pt>
                <c:pt idx="18">
                  <c:v>8.9148476054746997</c:v>
                </c:pt>
                <c:pt idx="19">
                  <c:v>8.8634801442891114</c:v>
                </c:pt>
                <c:pt idx="20">
                  <c:v>8.8156277883273493</c:v>
                </c:pt>
                <c:pt idx="21">
                  <c:v>8.7693689299866708</c:v>
                </c:pt>
                <c:pt idx="22">
                  <c:v>8.7268439400932483</c:v>
                </c:pt>
                <c:pt idx="23">
                  <c:v>8.6812667721643706</c:v>
                </c:pt>
                <c:pt idx="24">
                  <c:v>8.6331875876090809</c:v>
                </c:pt>
                <c:pt idx="25">
                  <c:v>8.5838513791231854</c:v>
                </c:pt>
                <c:pt idx="26">
                  <c:v>8.5338932223586479</c:v>
                </c:pt>
                <c:pt idx="27">
                  <c:v>8.4856551175049937</c:v>
                </c:pt>
                <c:pt idx="28">
                  <c:v>8.4368914066750982</c:v>
                </c:pt>
                <c:pt idx="29">
                  <c:v>8.1986158383922572</c:v>
                </c:pt>
                <c:pt idx="30">
                  <c:v>7.9246073951641112</c:v>
                </c:pt>
                <c:pt idx="31" formatCode="0.00">
                  <c:v>7.9246073951641112</c:v>
                </c:pt>
                <c:pt idx="32" formatCode="0.00">
                  <c:v>7.9246073951641112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9.1289612102112585</c:v>
                </c:pt>
                <c:pt idx="10">
                  <c:v>9.2433462124613222</c:v>
                </c:pt>
                <c:pt idx="11">
                  <c:v>9.3549853010863639</c:v>
                </c:pt>
                <c:pt idx="12">
                  <c:v>9.4769132263331421</c:v>
                </c:pt>
                <c:pt idx="13">
                  <c:v>9.5901127447816599</c:v>
                </c:pt>
                <c:pt idx="14">
                  <c:v>9.6951893349466705</c:v>
                </c:pt>
                <c:pt idx="15">
                  <c:v>9.7933580294125822</c:v>
                </c:pt>
                <c:pt idx="16">
                  <c:v>9.8908748452295416</c:v>
                </c:pt>
                <c:pt idx="17">
                  <c:v>10.000631030445895</c:v>
                </c:pt>
                <c:pt idx="18">
                  <c:v>10.106767620572205</c:v>
                </c:pt>
                <c:pt idx="19">
                  <c:v>10.225495911720456</c:v>
                </c:pt>
                <c:pt idx="20">
                  <c:v>10.360381896767496</c:v>
                </c:pt>
                <c:pt idx="21">
                  <c:v>10.502592626068367</c:v>
                </c:pt>
                <c:pt idx="22">
                  <c:v>10.66196662633482</c:v>
                </c:pt>
                <c:pt idx="23">
                  <c:v>10.80731084504959</c:v>
                </c:pt>
                <c:pt idx="24">
                  <c:v>10.941154179379689</c:v>
                </c:pt>
                <c:pt idx="25">
                  <c:v>11.069219419854601</c:v>
                </c:pt>
                <c:pt idx="26">
                  <c:v>11.194425784345066</c:v>
                </c:pt>
                <c:pt idx="27">
                  <c:v>11.327538618342519</c:v>
                </c:pt>
                <c:pt idx="28">
                  <c:v>11.458235427801677</c:v>
                </c:pt>
                <c:pt idx="29">
                  <c:v>12.137198618171555</c:v>
                </c:pt>
                <c:pt idx="30">
                  <c:v>12.65191043661215</c:v>
                </c:pt>
                <c:pt idx="31" formatCode="0.00">
                  <c:v>12.65191043661215</c:v>
                </c:pt>
                <c:pt idx="32" formatCode="0.00">
                  <c:v>12.65191043661215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3.1545082949965466</c:v>
                </c:pt>
                <c:pt idx="10">
                  <c:v>3.1940339792570316</c:v>
                </c:pt>
                <c:pt idx="11">
                  <c:v>3.2326108143431127</c:v>
                </c:pt>
                <c:pt idx="12">
                  <c:v>3.27474295213251</c:v>
                </c:pt>
                <c:pt idx="13">
                  <c:v>3.3138589930174289</c:v>
                </c:pt>
                <c:pt idx="14">
                  <c:v>3.3501681598166826</c:v>
                </c:pt>
                <c:pt idx="15">
                  <c:v>3.3840903064739947</c:v>
                </c:pt>
                <c:pt idx="16">
                  <c:v>3.4177871967677294</c:v>
                </c:pt>
                <c:pt idx="17">
                  <c:v>3.4557133954577717</c:v>
                </c:pt>
                <c:pt idx="18">
                  <c:v>3.4923888447500304</c:v>
                </c:pt>
                <c:pt idx="19">
                  <c:v>3.5334153504666928</c:v>
                </c:pt>
                <c:pt idx="20">
                  <c:v>3.5800251397857359</c:v>
                </c:pt>
                <c:pt idx="21">
                  <c:v>3.6291659910706899</c:v>
                </c:pt>
                <c:pt idx="22">
                  <c:v>3.6842376026451769</c:v>
                </c:pt>
                <c:pt idx="23">
                  <c:v>3.7344612297378945</c:v>
                </c:pt>
                <c:pt idx="24">
                  <c:v>3.7807107315872428</c:v>
                </c:pt>
                <c:pt idx="25">
                  <c:v>3.8249636157956841</c:v>
                </c:pt>
                <c:pt idx="26">
                  <c:v>3.8682286167390281</c:v>
                </c:pt>
                <c:pt idx="27">
                  <c:v>3.9142256945386111</c:v>
                </c:pt>
                <c:pt idx="28">
                  <c:v>3.959387916184085</c:v>
                </c:pt>
                <c:pt idx="29">
                  <c:v>4.1940033304355309</c:v>
                </c:pt>
                <c:pt idx="30">
                  <c:v>4.3718617596057037</c:v>
                </c:pt>
                <c:pt idx="31" formatCode="0.00">
                  <c:v>4.3718617596057037</c:v>
                </c:pt>
                <c:pt idx="32" formatCode="0.00">
                  <c:v>4.3718617596057037</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16.55406843007755</c:v>
                </c:pt>
                <c:pt idx="10">
                  <c:v>16.461912252336056</c:v>
                </c:pt>
                <c:pt idx="11">
                  <c:v>16.368703710300821</c:v>
                </c:pt>
                <c:pt idx="12">
                  <c:v>16.279438338286024</c:v>
                </c:pt>
                <c:pt idx="13">
                  <c:v>16.18682782694416</c:v>
                </c:pt>
                <c:pt idx="14">
                  <c:v>16.091104224349777</c:v>
                </c:pt>
                <c:pt idx="15">
                  <c:v>15.992733188597835</c:v>
                </c:pt>
                <c:pt idx="16">
                  <c:v>15.894112322039943</c:v>
                </c:pt>
                <c:pt idx="17">
                  <c:v>15.800182162143958</c:v>
                </c:pt>
                <c:pt idx="18">
                  <c:v>15.70486480179277</c:v>
                </c:pt>
                <c:pt idx="19">
                  <c:v>15.614373178286428</c:v>
                </c:pt>
                <c:pt idx="20">
                  <c:v>15.530073949170587</c:v>
                </c:pt>
                <c:pt idx="21">
                  <c:v>15.448581909342614</c:v>
                </c:pt>
                <c:pt idx="22">
                  <c:v>15.373667648714797</c:v>
                </c:pt>
                <c:pt idx="23">
                  <c:v>15.293376510599092</c:v>
                </c:pt>
                <c:pt idx="24">
                  <c:v>15.208677688293079</c:v>
                </c:pt>
                <c:pt idx="25">
                  <c:v>15.121764426463658</c:v>
                </c:pt>
                <c:pt idx="26">
                  <c:v>15.033755507808447</c:v>
                </c:pt>
                <c:pt idx="27">
                  <c:v>14.948776723139584</c:v>
                </c:pt>
                <c:pt idx="28">
                  <c:v>14.862872003316113</c:v>
                </c:pt>
                <c:pt idx="29">
                  <c:v>14.443113219873275</c:v>
                </c:pt>
                <c:pt idx="30">
                  <c:v>13.960405523018753</c:v>
                </c:pt>
                <c:pt idx="31" formatCode="0.00">
                  <c:v>13.960405523018753</c:v>
                </c:pt>
                <c:pt idx="32" formatCode="0.00">
                  <c:v>13.960405523018753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18.844033530897683</c:v>
                </c:pt>
                <c:pt idx="4">
                  <c:v>21.904847136490908</c:v>
                </c:pt>
                <c:pt idx="5">
                  <c:v>28.220879418803641</c:v>
                </c:pt>
                <c:pt idx="6">
                  <c:v>32.804001802836858</c:v>
                </c:pt>
                <c:pt idx="8">
                  <c:v>18.931145021834784</c:v>
                </c:pt>
                <c:pt idx="9">
                  <c:v>19.166790908504293</c:v>
                </c:pt>
                <c:pt idx="10">
                  <c:v>17.985521747895376</c:v>
                </c:pt>
                <c:pt idx="11">
                  <c:v>18.844033530897683</c:v>
                </c:pt>
                <c:pt idx="12">
                  <c:v>21.904847136490908</c:v>
                </c:pt>
                <c:pt idx="13">
                  <c:v>28.220879418803641</c:v>
                </c:pt>
                <c:pt idx="14">
                  <c:v>32.804001802836858</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5.8044034968135811</c:v>
                </c:pt>
                <c:pt idx="4">
                  <c:v>6.7968156014216996</c:v>
                </c:pt>
                <c:pt idx="5">
                  <c:v>8.7566058929499953</c:v>
                </c:pt>
                <c:pt idx="6">
                  <c:v>10.178694690416593</c:v>
                </c:pt>
                <c:pt idx="8">
                  <c:v>5.725786025053389</c:v>
                </c:pt>
                <c:pt idx="9">
                  <c:v>5.9036614240138503</c:v>
                </c:pt>
                <c:pt idx="10">
                  <c:v>5.5806951792035084</c:v>
                </c:pt>
                <c:pt idx="11">
                  <c:v>5.8044034968135811</c:v>
                </c:pt>
                <c:pt idx="12">
                  <c:v>6.4569748213506148</c:v>
                </c:pt>
                <c:pt idx="13">
                  <c:v>7.902836818387371</c:v>
                </c:pt>
                <c:pt idx="14">
                  <c:v>8.7269583601959262</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2.3877903142831776</c:v>
                </c:pt>
                <c:pt idx="4">
                  <c:v>2.8474616552919545</c:v>
                </c:pt>
                <c:pt idx="5">
                  <c:v>3.6684972747330646</c:v>
                </c:pt>
                <c:pt idx="6">
                  <c:v>4.2642679353876476</c:v>
                </c:pt>
                <c:pt idx="8">
                  <c:v>2.3987639372378653</c:v>
                </c:pt>
                <c:pt idx="9">
                  <c:v>2.4286226095077832</c:v>
                </c:pt>
                <c:pt idx="10">
                  <c:v>2.3379794987127132</c:v>
                </c:pt>
                <c:pt idx="11">
                  <c:v>2.3877903142831776</c:v>
                </c:pt>
                <c:pt idx="12">
                  <c:v>2.705088572527357</c:v>
                </c:pt>
                <c:pt idx="13">
                  <c:v>3.3108187904465907</c:v>
                </c:pt>
                <c:pt idx="14">
                  <c:v>3.6560767211029841</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15.979520961215593</c:v>
                </c:pt>
                <c:pt idx="4">
                  <c:v>19.055724003409825</c:v>
                </c:pt>
                <c:pt idx="5">
                  <c:v>24.550241596635946</c:v>
                </c:pt>
                <c:pt idx="6">
                  <c:v>28.537245691199896</c:v>
                </c:pt>
                <c:pt idx="8">
                  <c:v>16.052958413816011</c:v>
                </c:pt>
                <c:pt idx="9">
                  <c:v>16.252778002896829</c:v>
                </c:pt>
                <c:pt idx="10">
                  <c:v>15.646178051353582</c:v>
                </c:pt>
                <c:pt idx="11">
                  <c:v>15.979520961215593</c:v>
                </c:pt>
                <c:pt idx="12">
                  <c:v>18.102937803239332</c:v>
                </c:pt>
                <c:pt idx="13">
                  <c:v>22.156593040963941</c:v>
                </c:pt>
                <c:pt idx="14">
                  <c:v>24.46712102449251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5.329576329628618</c:v>
                </c:pt>
                <c:pt idx="4">
                  <c:v>6.3555682200364974</c:v>
                </c:pt>
                <c:pt idx="5">
                  <c:v>8.1881294700677554</c:v>
                </c:pt>
                <c:pt idx="6">
                  <c:v>9.5178966577134076</c:v>
                </c:pt>
                <c:pt idx="8">
                  <c:v>5.3540695863437202</c:v>
                </c:pt>
                <c:pt idx="9">
                  <c:v>5.4207144973361112</c:v>
                </c:pt>
                <c:pt idx="10">
                  <c:v>5.2183979979150399</c:v>
                </c:pt>
                <c:pt idx="11">
                  <c:v>5.329576329628618</c:v>
                </c:pt>
                <c:pt idx="12">
                  <c:v>6.0377898090346722</c:v>
                </c:pt>
                <c:pt idx="13">
                  <c:v>7.3897868467361487</c:v>
                </c:pt>
                <c:pt idx="14">
                  <c:v>8.1604066469070311</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3.2127856235999093</c:v>
                </c:pt>
                <c:pt idx="4">
                  <c:v>3.8312760610306502</c:v>
                </c:pt>
                <c:pt idx="5">
                  <c:v>4.9359842168620487</c:v>
                </c:pt>
                <c:pt idx="6">
                  <c:v>5.7375970729257011</c:v>
                </c:pt>
                <c:pt idx="8">
                  <c:v>3.2275506965029748</c:v>
                </c:pt>
                <c:pt idx="9">
                  <c:v>3.2677257120538581</c:v>
                </c:pt>
                <c:pt idx="10">
                  <c:v>3.1457648842965851</c:v>
                </c:pt>
                <c:pt idx="11">
                  <c:v>3.2127856235999093</c:v>
                </c:pt>
                <c:pt idx="12">
                  <c:v>3.6397122579791175</c:v>
                </c:pt>
                <c:pt idx="13">
                  <c:v>4.4547257557179982</c:v>
                </c:pt>
                <c:pt idx="14">
                  <c:v>4.9192722903996726</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105.54075405239377</c:v>
                </c:pt>
                <c:pt idx="4">
                  <c:v>125.85830859482662</c:v>
                </c:pt>
                <c:pt idx="5">
                  <c:v>162.14822813313515</c:v>
                </c:pt>
                <c:pt idx="6">
                  <c:v>188.48139666625809</c:v>
                </c:pt>
                <c:pt idx="8">
                  <c:v>106.02579012712634</c:v>
                </c:pt>
                <c:pt idx="9">
                  <c:v>107.34554872046687</c:v>
                </c:pt>
                <c:pt idx="10">
                  <c:v>103.33910719763226</c:v>
                </c:pt>
                <c:pt idx="11">
                  <c:v>105.54075405239377</c:v>
                </c:pt>
                <c:pt idx="12">
                  <c:v>119.5653931650853</c:v>
                </c:pt>
                <c:pt idx="13">
                  <c:v>146.33877589015449</c:v>
                </c:pt>
                <c:pt idx="14">
                  <c:v>161.59923746673303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37.084651126274849</c:v>
                </c:pt>
                <c:pt idx="4">
                  <c:v>44.223783575254103</c:v>
                </c:pt>
                <c:pt idx="5">
                  <c:v>56.975246434906026</c:v>
                </c:pt>
                <c:pt idx="6">
                  <c:v>66.228130563585538</c:v>
                </c:pt>
                <c:pt idx="8">
                  <c:v>37.255081911772038</c:v>
                </c:pt>
                <c:pt idx="9">
                  <c:v>37.718815447166712</c:v>
                </c:pt>
                <c:pt idx="10">
                  <c:v>36.311041858033704</c:v>
                </c:pt>
                <c:pt idx="11">
                  <c:v>37.084651126274849</c:v>
                </c:pt>
                <c:pt idx="12">
                  <c:v>42.012594396491394</c:v>
                </c:pt>
                <c:pt idx="13">
                  <c:v>51.420159907502679</c:v>
                </c:pt>
                <c:pt idx="14">
                  <c:v>56.782343441954147</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1.36483706872306</c:v>
                </c:pt>
                <c:pt idx="4">
                  <c:v>1.627580611104317</c:v>
                </c:pt>
                <c:pt idx="5">
                  <c:v>2.0968763618459931</c:v>
                </c:pt>
                <c:pt idx="6">
                  <c:v>2.437412914513561</c:v>
                </c:pt>
                <c:pt idx="8">
                  <c:v>1.3711094818814338</c:v>
                </c:pt>
                <c:pt idx="9">
                  <c:v>1.3881764004014847</c:v>
                </c:pt>
                <c:pt idx="10">
                  <c:v>1.3363657045889328</c:v>
                </c:pt>
                <c:pt idx="11">
                  <c:v>1.36483706872306</c:v>
                </c:pt>
                <c:pt idx="12">
                  <c:v>1.546201580549101</c:v>
                </c:pt>
                <c:pt idx="13">
                  <c:v>1.8924309165660083</c:v>
                </c:pt>
                <c:pt idx="14">
                  <c:v>2.0897768975810638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1.2137701325755901</c:v>
                </c:pt>
                <c:pt idx="4">
                  <c:v>1.4474319165186731</c:v>
                </c:pt>
                <c:pt idx="5">
                  <c:v>1.8647836859337714</c:v>
                </c:pt>
                <c:pt idx="6">
                  <c:v>2.1676279639433527</c:v>
                </c:pt>
                <c:pt idx="8">
                  <c:v>1.219348283935394</c:v>
                </c:pt>
                <c:pt idx="9">
                  <c:v>1.2345261512643642</c:v>
                </c:pt>
                <c:pt idx="10">
                  <c:v>1.1884501202373998</c:v>
                </c:pt>
                <c:pt idx="11">
                  <c:v>1.2137701325755901</c:v>
                </c:pt>
                <c:pt idx="12">
                  <c:v>1.3750603206927394</c:v>
                </c:pt>
                <c:pt idx="13">
                  <c:v>1.6829672765552284</c:v>
                </c:pt>
                <c:pt idx="14">
                  <c:v>1.8584700255859317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23.077356326282917</c:v>
                </c:pt>
                <c:pt idx="4">
                  <c:v>27.519957197048409</c:v>
                </c:pt>
                <c:pt idx="5">
                  <c:v>35.455047407053286</c:v>
                </c:pt>
                <c:pt idx="6">
                  <c:v>41.21301189096495</c:v>
                </c:pt>
                <c:pt idx="8">
                  <c:v>23.183413464382845</c:v>
                </c:pt>
                <c:pt idx="9">
                  <c:v>23.471989565592747</c:v>
                </c:pt>
                <c:pt idx="10">
                  <c:v>22.595948083295109</c:v>
                </c:pt>
                <c:pt idx="11">
                  <c:v>23.077356326282917</c:v>
                </c:pt>
                <c:pt idx="12">
                  <c:v>37.782313928922044</c:v>
                </c:pt>
                <c:pt idx="13">
                  <c:v>61.236776156529913</c:v>
                </c:pt>
                <c:pt idx="14">
                  <c:v>85.051882841735704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26.813339198858973</c:v>
                </c:pt>
                <c:pt idx="4">
                  <c:v>31.39776934754159</c:v>
                </c:pt>
                <c:pt idx="5">
                  <c:v>40.450985905319875</c:v>
                </c:pt>
                <c:pt idx="6">
                  <c:v>47.020299930146365</c:v>
                </c:pt>
                <c:pt idx="8">
                  <c:v>26.450167179818607</c:v>
                </c:pt>
                <c:pt idx="9">
                  <c:v>27.271859436409219</c:v>
                </c:pt>
                <c:pt idx="10">
                  <c:v>25.779922585941232</c:v>
                </c:pt>
                <c:pt idx="11">
                  <c:v>26.813339198858973</c:v>
                </c:pt>
                <c:pt idx="12">
                  <c:v>31.737610127612676</c:v>
                </c:pt>
                <c:pt idx="13">
                  <c:v>41.304754979882503</c:v>
                </c:pt>
                <c:pt idx="14">
                  <c:v>48.472036260367034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84.761060869023467</c:v>
                </c:pt>
                <c:pt idx="6">
                  <c:v>91.880724718943938</c:v>
                </c:pt>
                <c:pt idx="8">
                  <c:v>82</c:v>
                </c:pt>
                <c:pt idx="9">
                  <c:v>82</c:v>
                </c:pt>
                <c:pt idx="10">
                  <c:v>82</c:v>
                </c:pt>
                <c:pt idx="11">
                  <c:v>86.036801673044508</c:v>
                </c:pt>
                <c:pt idx="12">
                  <c:v>79.266714881385326</c:v>
                </c:pt>
                <c:pt idx="13">
                  <c:v>84.761060869023467</c:v>
                </c:pt>
                <c:pt idx="14">
                  <c:v>91.880724718943938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205.24713463747267</c:v>
                </c:pt>
                <c:pt idx="2">
                  <c:v>264.42798717411978</c:v>
                </c:pt>
                <c:pt idx="3">
                  <c:v>307.3715754655272</c:v>
                </c:pt>
                <c:pt idx="5">
                  <c:v>194.71059781939132</c:v>
                </c:pt>
                <c:pt idx="6">
                  <c:v>237.14107051621227</c:v>
                </c:pt>
                <c:pt idx="7">
                  <c:v>305.51820401135791</c:v>
                </c:pt>
                <c:pt idx="8">
                  <c:v>355.13491859896601</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27.519957197048409</c:v>
                </c:pt>
                <c:pt idx="2">
                  <c:v>35.455047407053286</c:v>
                </c:pt>
                <c:pt idx="3">
                  <c:v>41.21301189096495</c:v>
                </c:pt>
                <c:pt idx="5">
                  <c:v>23.010393182336216</c:v>
                </c:pt>
                <c:pt idx="6">
                  <c:v>28.024716339886492</c:v>
                </c:pt>
                <c:pt idx="7">
                  <c:v>36.105348539803131</c:v>
                </c:pt>
                <c:pt idx="8">
                  <c:v>41.968923115931901</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232.76709183452107</c:v>
                </c:pt>
                <c:pt idx="2">
                  <c:v>299.88303458117309</c:v>
                </c:pt>
                <c:pt idx="3">
                  <c:v>348.58458735649214</c:v>
                </c:pt>
                <c:pt idx="5">
                  <c:v>217.72099100172755</c:v>
                </c:pt>
                <c:pt idx="6">
                  <c:v>265.16578685609875</c:v>
                </c:pt>
                <c:pt idx="7">
                  <c:v>341.62355255116103</c:v>
                </c:pt>
                <c:pt idx="8">
                  <c:v>397.1038417148979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47.365859468373422</c:v>
                </c:pt>
                <c:pt idx="10">
                  <c:v>48.220701617532555</c:v>
                </c:pt>
                <c:pt idx="11">
                  <c:v>49.075543766691688</c:v>
                </c:pt>
                <c:pt idx="12">
                  <c:v>49.93038591585082</c:v>
                </c:pt>
                <c:pt idx="13">
                  <c:v>50.785228065009953</c:v>
                </c:pt>
                <c:pt idx="14">
                  <c:v>51.640070214169086</c:v>
                </c:pt>
                <c:pt idx="15">
                  <c:v>52.494912363328218</c:v>
                </c:pt>
                <c:pt idx="16">
                  <c:v>53.349754512487351</c:v>
                </c:pt>
                <c:pt idx="17">
                  <c:v>54.204596661646484</c:v>
                </c:pt>
                <c:pt idx="18">
                  <c:v>55.059438810805617</c:v>
                </c:pt>
                <c:pt idx="19">
                  <c:v>56.647019818827118</c:v>
                </c:pt>
                <c:pt idx="20">
                  <c:v>58.23460082684862</c:v>
                </c:pt>
                <c:pt idx="21">
                  <c:v>59.822181834870122</c:v>
                </c:pt>
                <c:pt idx="22">
                  <c:v>61.409762842891624</c:v>
                </c:pt>
                <c:pt idx="23">
                  <c:v>62.997343850913126</c:v>
                </c:pt>
                <c:pt idx="24">
                  <c:v>64.584924858934627</c:v>
                </c:pt>
                <c:pt idx="25">
                  <c:v>66.172505866956129</c:v>
                </c:pt>
                <c:pt idx="26">
                  <c:v>67.760086874977631</c:v>
                </c:pt>
                <c:pt idx="27">
                  <c:v>69.347667882999133</c:v>
                </c:pt>
                <c:pt idx="28">
                  <c:v>70.935248891020606</c:v>
                </c:pt>
                <c:pt idx="29">
                  <c:v>76.695255908958984</c:v>
                </c:pt>
                <c:pt idx="30">
                  <c:v>82.45526292689739</c:v>
                </c:pt>
                <c:pt idx="31">
                  <c:v>82.45526292689739</c:v>
                </c:pt>
                <c:pt idx="32">
                  <c:v>82.45526292689739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3.6346761263679177</c:v>
                </c:pt>
                <c:pt idx="10">
                  <c:v>3.7124118946018592</c:v>
                </c:pt>
                <c:pt idx="11">
                  <c:v>3.7901476628358006</c:v>
                </c:pt>
                <c:pt idx="12">
                  <c:v>3.8678834310697421</c:v>
                </c:pt>
                <c:pt idx="13">
                  <c:v>3.9456191993036835</c:v>
                </c:pt>
                <c:pt idx="14">
                  <c:v>4.0233549675376246</c:v>
                </c:pt>
                <c:pt idx="15">
                  <c:v>4.1010907357715656</c:v>
                </c:pt>
                <c:pt idx="16">
                  <c:v>4.1788265040055066</c:v>
                </c:pt>
                <c:pt idx="17">
                  <c:v>4.2565622722394476</c:v>
                </c:pt>
                <c:pt idx="18">
                  <c:v>4.3342980404733895</c:v>
                </c:pt>
                <c:pt idx="19">
                  <c:v>4.4592729657683039</c:v>
                </c:pt>
                <c:pt idx="20">
                  <c:v>4.5842478910632183</c:v>
                </c:pt>
                <c:pt idx="21">
                  <c:v>4.7092228163581327</c:v>
                </c:pt>
                <c:pt idx="22">
                  <c:v>4.8341977416530471</c:v>
                </c:pt>
                <c:pt idx="23">
                  <c:v>4.9591726669479614</c:v>
                </c:pt>
                <c:pt idx="24">
                  <c:v>5.0841475922428758</c:v>
                </c:pt>
                <c:pt idx="25">
                  <c:v>5.2091225175377902</c:v>
                </c:pt>
                <c:pt idx="26">
                  <c:v>5.3340974428327046</c:v>
                </c:pt>
                <c:pt idx="27">
                  <c:v>5.459072368127619</c:v>
                </c:pt>
                <c:pt idx="28">
                  <c:v>5.5840472934225351</c:v>
                </c:pt>
                <c:pt idx="29">
                  <c:v>6.0374770353556064</c:v>
                </c:pt>
                <c:pt idx="30">
                  <c:v>6.4909067772886786</c:v>
                </c:pt>
                <c:pt idx="31">
                  <c:v>6.4909067772886786</c:v>
                </c:pt>
                <c:pt idx="32">
                  <c:v>6.4909067772886786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0.99840383074161876</c:v>
                </c:pt>
                <c:pt idx="10">
                  <c:v>1.0197569544016258</c:v>
                </c:pt>
                <c:pt idx="11">
                  <c:v>1.0411100780616329</c:v>
                </c:pt>
                <c:pt idx="12">
                  <c:v>1.06246320172164</c:v>
                </c:pt>
                <c:pt idx="13">
                  <c:v>1.0838163253816471</c:v>
                </c:pt>
                <c:pt idx="14">
                  <c:v>1.1051694490416542</c:v>
                </c:pt>
                <c:pt idx="15">
                  <c:v>1.1265225727016612</c:v>
                </c:pt>
                <c:pt idx="16">
                  <c:v>1.1478756963616683</c:v>
                </c:pt>
                <c:pt idx="17">
                  <c:v>1.1692288200216754</c:v>
                </c:pt>
                <c:pt idx="18">
                  <c:v>1.1905819436816827</c:v>
                </c:pt>
                <c:pt idx="19">
                  <c:v>1.2249111218045701</c:v>
                </c:pt>
                <c:pt idx="20">
                  <c:v>1.2592402999274575</c:v>
                </c:pt>
                <c:pt idx="21">
                  <c:v>1.2935694780503448</c:v>
                </c:pt>
                <c:pt idx="22">
                  <c:v>1.3278986561732322</c:v>
                </c:pt>
                <c:pt idx="23">
                  <c:v>1.3622278342961196</c:v>
                </c:pt>
                <c:pt idx="24">
                  <c:v>1.396557012419007</c:v>
                </c:pt>
                <c:pt idx="25">
                  <c:v>1.4308861905418944</c:v>
                </c:pt>
                <c:pt idx="26">
                  <c:v>1.4652153686647817</c:v>
                </c:pt>
                <c:pt idx="27">
                  <c:v>1.4995445467876691</c:v>
                </c:pt>
                <c:pt idx="28">
                  <c:v>1.5338737249105561</c:v>
                </c:pt>
                <c:pt idx="29">
                  <c:v>1.6584256727537174</c:v>
                </c:pt>
                <c:pt idx="30">
                  <c:v>1.7829776205968795</c:v>
                </c:pt>
                <c:pt idx="31">
                  <c:v>1.7829776205968795</c:v>
                </c:pt>
                <c:pt idx="32">
                  <c:v>1.7829776205968795</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3.2841724293797747</c:v>
                </c:pt>
                <c:pt idx="10">
                  <c:v>3.354411883442407</c:v>
                </c:pt>
                <c:pt idx="11">
                  <c:v>3.4246513375050394</c:v>
                </c:pt>
                <c:pt idx="12">
                  <c:v>3.4948907915676717</c:v>
                </c:pt>
                <c:pt idx="13">
                  <c:v>3.565130245630304</c:v>
                </c:pt>
                <c:pt idx="14">
                  <c:v>3.6353696996929363</c:v>
                </c:pt>
                <c:pt idx="15">
                  <c:v>3.7056091537555687</c:v>
                </c:pt>
                <c:pt idx="16">
                  <c:v>3.775848607818201</c:v>
                </c:pt>
                <c:pt idx="17">
                  <c:v>3.8460880618808333</c:v>
                </c:pt>
                <c:pt idx="18">
                  <c:v>3.916327515943467</c:v>
                </c:pt>
                <c:pt idx="19">
                  <c:v>4.0292507007741065</c:v>
                </c:pt>
                <c:pt idx="20">
                  <c:v>4.1421738856047456</c:v>
                </c:pt>
                <c:pt idx="21">
                  <c:v>4.2550970704353848</c:v>
                </c:pt>
                <c:pt idx="22">
                  <c:v>4.3680202552660239</c:v>
                </c:pt>
                <c:pt idx="23">
                  <c:v>4.480943440096663</c:v>
                </c:pt>
                <c:pt idx="24">
                  <c:v>4.5938666249273021</c:v>
                </c:pt>
                <c:pt idx="25">
                  <c:v>4.7067898097579413</c:v>
                </c:pt>
                <c:pt idx="26">
                  <c:v>4.8197129945885804</c:v>
                </c:pt>
                <c:pt idx="27">
                  <c:v>4.9326361794192195</c:v>
                </c:pt>
                <c:pt idx="28">
                  <c:v>5.0455593642498586</c:v>
                </c:pt>
                <c:pt idx="29">
                  <c:v>5.4552633943598128</c:v>
                </c:pt>
                <c:pt idx="30">
                  <c:v>5.8649674244697705</c:v>
                </c:pt>
                <c:pt idx="31">
                  <c:v>5.8649674244697705</c:v>
                </c:pt>
                <c:pt idx="32">
                  <c:v>5.8649674244697705</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0.59565342481049599</c:v>
                </c:pt>
                <c:pt idx="10">
                  <c:v>0.60839282028040065</c:v>
                </c:pt>
                <c:pt idx="11">
                  <c:v>0.62113221575030531</c:v>
                </c:pt>
                <c:pt idx="12">
                  <c:v>0.63387161122020996</c:v>
                </c:pt>
                <c:pt idx="13">
                  <c:v>0.64661100669011462</c:v>
                </c:pt>
                <c:pt idx="14">
                  <c:v>0.65935040216001928</c:v>
                </c:pt>
                <c:pt idx="15">
                  <c:v>0.67208979762992394</c:v>
                </c:pt>
                <c:pt idx="16">
                  <c:v>0.68482919309982859</c:v>
                </c:pt>
                <c:pt idx="17">
                  <c:v>0.69756858856973325</c:v>
                </c:pt>
                <c:pt idx="18">
                  <c:v>0.71030798403963824</c:v>
                </c:pt>
                <c:pt idx="19">
                  <c:v>0.73078896767592727</c:v>
                </c:pt>
                <c:pt idx="20">
                  <c:v>0.7512699513122163</c:v>
                </c:pt>
                <c:pt idx="21">
                  <c:v>0.77175093494850533</c:v>
                </c:pt>
                <c:pt idx="22">
                  <c:v>0.79223191858479436</c:v>
                </c:pt>
                <c:pt idx="23">
                  <c:v>0.81271290222108339</c:v>
                </c:pt>
                <c:pt idx="24">
                  <c:v>0.83319388585737242</c:v>
                </c:pt>
                <c:pt idx="25">
                  <c:v>0.85367486949366145</c:v>
                </c:pt>
                <c:pt idx="26">
                  <c:v>0.87415585312995048</c:v>
                </c:pt>
                <c:pt idx="27">
                  <c:v>0.89463683676623951</c:v>
                </c:pt>
                <c:pt idx="28">
                  <c:v>0.91511782040252854</c:v>
                </c:pt>
                <c:pt idx="29">
                  <c:v>0.9894262234907748</c:v>
                </c:pt>
                <c:pt idx="30">
                  <c:v>1.0637346265790215</c:v>
                </c:pt>
                <c:pt idx="31">
                  <c:v>1.0637346265790215</c:v>
                </c:pt>
                <c:pt idx="32">
                  <c:v>1.0637346265790215</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0.29661690655059098</c:v>
                </c:pt>
                <c:pt idx="10">
                  <c:v>0.30296072985154809</c:v>
                </c:pt>
                <c:pt idx="11">
                  <c:v>0.30930455315250521</c:v>
                </c:pt>
                <c:pt idx="12">
                  <c:v>0.31564837645346233</c:v>
                </c:pt>
                <c:pt idx="13">
                  <c:v>0.32199219975441945</c:v>
                </c:pt>
                <c:pt idx="14">
                  <c:v>0.32833602305537657</c:v>
                </c:pt>
                <c:pt idx="15">
                  <c:v>0.33467984635633369</c:v>
                </c:pt>
                <c:pt idx="16">
                  <c:v>0.34102366965729081</c:v>
                </c:pt>
                <c:pt idx="17">
                  <c:v>0.34736749295824793</c:v>
                </c:pt>
                <c:pt idx="18">
                  <c:v>0.3537113162592051</c:v>
                </c:pt>
                <c:pt idx="19">
                  <c:v>0.36391021003916124</c:v>
                </c:pt>
                <c:pt idx="20">
                  <c:v>0.37410910381911738</c:v>
                </c:pt>
                <c:pt idx="21">
                  <c:v>0.38430799759907353</c:v>
                </c:pt>
                <c:pt idx="22">
                  <c:v>0.39450689137902967</c:v>
                </c:pt>
                <c:pt idx="23">
                  <c:v>0.40470578515898581</c:v>
                </c:pt>
                <c:pt idx="24">
                  <c:v>0.41490467893894195</c:v>
                </c:pt>
                <c:pt idx="25">
                  <c:v>0.42510357271889809</c:v>
                </c:pt>
                <c:pt idx="26">
                  <c:v>0.43530246649885423</c:v>
                </c:pt>
                <c:pt idx="27">
                  <c:v>0.44550136027881038</c:v>
                </c:pt>
                <c:pt idx="28">
                  <c:v>0.45570025405876635</c:v>
                </c:pt>
                <c:pt idx="29">
                  <c:v>0.49270353102601011</c:v>
                </c:pt>
                <c:pt idx="30">
                  <c:v>0.52970680799325376</c:v>
                </c:pt>
                <c:pt idx="31">
                  <c:v>0.52970680799325376</c:v>
                </c:pt>
                <c:pt idx="32">
                  <c:v>0.52970680799325376</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6.6315317684778341</c:v>
                </c:pt>
                <c:pt idx="10">
                  <c:v>6.773362071555086</c:v>
                </c:pt>
                <c:pt idx="11">
                  <c:v>6.9151923746323378</c:v>
                </c:pt>
                <c:pt idx="12">
                  <c:v>7.0570226777095897</c:v>
                </c:pt>
                <c:pt idx="13">
                  <c:v>7.1988529807868415</c:v>
                </c:pt>
                <c:pt idx="14">
                  <c:v>7.3406832838640934</c:v>
                </c:pt>
                <c:pt idx="15">
                  <c:v>7.4825135869413453</c:v>
                </c:pt>
                <c:pt idx="16">
                  <c:v>7.6243438900185971</c:v>
                </c:pt>
                <c:pt idx="17">
                  <c:v>7.766174193095849</c:v>
                </c:pt>
                <c:pt idx="18">
                  <c:v>7.9080044961730973</c:v>
                </c:pt>
                <c:pt idx="19">
                  <c:v>8.1360234883864564</c:v>
                </c:pt>
                <c:pt idx="20">
                  <c:v>8.3640424805998155</c:v>
                </c:pt>
                <c:pt idx="21">
                  <c:v>8.5920614728131746</c:v>
                </c:pt>
                <c:pt idx="22">
                  <c:v>8.8200804650265336</c:v>
                </c:pt>
                <c:pt idx="23">
                  <c:v>9.0480994572398927</c:v>
                </c:pt>
                <c:pt idx="24">
                  <c:v>9.2761184494532518</c:v>
                </c:pt>
                <c:pt idx="25">
                  <c:v>9.5041374416666109</c:v>
                </c:pt>
                <c:pt idx="26">
                  <c:v>9.73215643387997</c:v>
                </c:pt>
                <c:pt idx="27">
                  <c:v>9.9601754260933291</c:v>
                </c:pt>
                <c:pt idx="28">
                  <c:v>10.188194418306693</c:v>
                </c:pt>
                <c:pt idx="29">
                  <c:v>11.015485113229396</c:v>
                </c:pt>
                <c:pt idx="30">
                  <c:v>11.842775808152098</c:v>
                </c:pt>
                <c:pt idx="31">
                  <c:v>11.842775808152098</c:v>
                </c:pt>
                <c:pt idx="32">
                  <c:v>11.842775808152098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2.2159129912574369</c:v>
                </c:pt>
                <c:pt idx="10">
                  <c:v>2.2633053015283111</c:v>
                </c:pt>
                <c:pt idx="11">
                  <c:v>2.3106976117991853</c:v>
                </c:pt>
                <c:pt idx="12">
                  <c:v>2.3580899220700595</c:v>
                </c:pt>
                <c:pt idx="13">
                  <c:v>2.4054822323409337</c:v>
                </c:pt>
                <c:pt idx="14">
                  <c:v>2.4528745426118079</c:v>
                </c:pt>
                <c:pt idx="15">
                  <c:v>2.5002668528826821</c:v>
                </c:pt>
                <c:pt idx="16">
                  <c:v>2.5476591631535563</c:v>
                </c:pt>
                <c:pt idx="17">
                  <c:v>2.5950514734244305</c:v>
                </c:pt>
                <c:pt idx="18">
                  <c:v>2.6424437836953061</c:v>
                </c:pt>
                <c:pt idx="19">
                  <c:v>2.7186358709444018</c:v>
                </c:pt>
                <c:pt idx="20">
                  <c:v>2.7948279581934976</c:v>
                </c:pt>
                <c:pt idx="21">
                  <c:v>2.8710200454425934</c:v>
                </c:pt>
                <c:pt idx="22">
                  <c:v>2.9472121326916891</c:v>
                </c:pt>
                <c:pt idx="23">
                  <c:v>3.0234042199407849</c:v>
                </c:pt>
                <c:pt idx="24">
                  <c:v>3.0995963071898807</c:v>
                </c:pt>
                <c:pt idx="25">
                  <c:v>3.1757883944389764</c:v>
                </c:pt>
                <c:pt idx="26">
                  <c:v>3.2519804816880722</c:v>
                </c:pt>
                <c:pt idx="27">
                  <c:v>3.328172568937168</c:v>
                </c:pt>
                <c:pt idx="28">
                  <c:v>3.4043646561862615</c:v>
                </c:pt>
                <c:pt idx="29">
                  <c:v>3.6808021765702423</c:v>
                </c:pt>
                <c:pt idx="30">
                  <c:v>3.9572396969542232</c:v>
                </c:pt>
                <c:pt idx="31">
                  <c:v>3.9572396969542232</c:v>
                </c:pt>
                <c:pt idx="32">
                  <c:v>3.9572396969542232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0.12165131372267549</c:v>
                </c:pt>
                <c:pt idx="10">
                  <c:v>0.12425310216272291</c:v>
                </c:pt>
                <c:pt idx="11">
                  <c:v>0.12685489060277033</c:v>
                </c:pt>
                <c:pt idx="12">
                  <c:v>0.12945667904281777</c:v>
                </c:pt>
                <c:pt idx="13">
                  <c:v>0.1320584674828652</c:v>
                </c:pt>
                <c:pt idx="14">
                  <c:v>0.13466025592291264</c:v>
                </c:pt>
                <c:pt idx="15">
                  <c:v>0.13726204436296008</c:v>
                </c:pt>
                <c:pt idx="16">
                  <c:v>0.13986383280300752</c:v>
                </c:pt>
                <c:pt idx="17">
                  <c:v>0.14246562124305495</c:v>
                </c:pt>
                <c:pt idx="18">
                  <c:v>0.14506740968310231</c:v>
                </c:pt>
                <c:pt idx="19">
                  <c:v>0.14925027586317985</c:v>
                </c:pt>
                <c:pt idx="20">
                  <c:v>0.15343314204325739</c:v>
                </c:pt>
                <c:pt idx="21">
                  <c:v>0.15761600822333494</c:v>
                </c:pt>
                <c:pt idx="22">
                  <c:v>0.16179887440341248</c:v>
                </c:pt>
                <c:pt idx="23">
                  <c:v>0.16598174058349002</c:v>
                </c:pt>
                <c:pt idx="24">
                  <c:v>0.17016460676356757</c:v>
                </c:pt>
                <c:pt idx="25">
                  <c:v>0.17434747294364511</c:v>
                </c:pt>
                <c:pt idx="26">
                  <c:v>0.17853033912372265</c:v>
                </c:pt>
                <c:pt idx="27">
                  <c:v>0.1827132053038002</c:v>
                </c:pt>
                <c:pt idx="28">
                  <c:v>0.18689607148387768</c:v>
                </c:pt>
                <c:pt idx="29">
                  <c:v>0.20207220324068781</c:v>
                </c:pt>
                <c:pt idx="30">
                  <c:v>0.21724833499749802</c:v>
                </c:pt>
                <c:pt idx="31">
                  <c:v>0.21724833499749802</c:v>
                </c:pt>
                <c:pt idx="32">
                  <c:v>0.21724833499749802</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2.9276728785249645E-2</c:v>
                </c:pt>
                <c:pt idx="10">
                  <c:v>2.9902877835226306E-2</c:v>
                </c:pt>
                <c:pt idx="11">
                  <c:v>3.0529026885202967E-2</c:v>
                </c:pt>
                <c:pt idx="12">
                  <c:v>3.1155175935179628E-2</c:v>
                </c:pt>
                <c:pt idx="13">
                  <c:v>3.178132498515629E-2</c:v>
                </c:pt>
                <c:pt idx="14">
                  <c:v>3.2407474035132951E-2</c:v>
                </c:pt>
                <c:pt idx="15">
                  <c:v>3.3033623085109612E-2</c:v>
                </c:pt>
                <c:pt idx="16">
                  <c:v>3.3659772135086273E-2</c:v>
                </c:pt>
                <c:pt idx="17">
                  <c:v>3.4285921185062934E-2</c:v>
                </c:pt>
                <c:pt idx="18">
                  <c:v>3.4912070235039609E-2</c:v>
                </c:pt>
                <c:pt idx="19">
                  <c:v>3.591872306065802E-2</c:v>
                </c:pt>
                <c:pt idx="20">
                  <c:v>3.6925375886276431E-2</c:v>
                </c:pt>
                <c:pt idx="21">
                  <c:v>3.7932028711894841E-2</c:v>
                </c:pt>
                <c:pt idx="22">
                  <c:v>3.8938681537513252E-2</c:v>
                </c:pt>
                <c:pt idx="23">
                  <c:v>3.9945334363131663E-2</c:v>
                </c:pt>
                <c:pt idx="24">
                  <c:v>4.0951987188750073E-2</c:v>
                </c:pt>
                <c:pt idx="25">
                  <c:v>4.1958640014368484E-2</c:v>
                </c:pt>
                <c:pt idx="26">
                  <c:v>4.2965292839986895E-2</c:v>
                </c:pt>
                <c:pt idx="27">
                  <c:v>4.3971945665605305E-2</c:v>
                </c:pt>
                <c:pt idx="28">
                  <c:v>4.4978598491223737E-2</c:v>
                </c:pt>
                <c:pt idx="29">
                  <c:v>4.8630901782137782E-2</c:v>
                </c:pt>
                <c:pt idx="30">
                  <c:v>5.2283205073051842E-2</c:v>
                </c:pt>
                <c:pt idx="31">
                  <c:v>5.2283205073051842E-2</c:v>
                </c:pt>
                <c:pt idx="32">
                  <c:v>5.2283205073051842E-2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23.501099019414255</c:v>
                </c:pt>
                <c:pt idx="10">
                  <c:v>24.003723166133394</c:v>
                </c:pt>
                <c:pt idx="11">
                  <c:v>24.506347312852533</c:v>
                </c:pt>
                <c:pt idx="12">
                  <c:v>25.008971459571672</c:v>
                </c:pt>
                <c:pt idx="13">
                  <c:v>25.511595606290811</c:v>
                </c:pt>
                <c:pt idx="14">
                  <c:v>26.01421975300995</c:v>
                </c:pt>
                <c:pt idx="15">
                  <c:v>26.516843899729089</c:v>
                </c:pt>
                <c:pt idx="16">
                  <c:v>27.019468046448228</c:v>
                </c:pt>
                <c:pt idx="17">
                  <c:v>27.522092193167367</c:v>
                </c:pt>
                <c:pt idx="18">
                  <c:v>28.024716339886492</c:v>
                </c:pt>
                <c:pt idx="19">
                  <c:v>28.832779559878155</c:v>
                </c:pt>
                <c:pt idx="20">
                  <c:v>29.640842779869818</c:v>
                </c:pt>
                <c:pt idx="21">
                  <c:v>30.448905999861481</c:v>
                </c:pt>
                <c:pt idx="22">
                  <c:v>31.256969219853143</c:v>
                </c:pt>
                <c:pt idx="23">
                  <c:v>32.065032439844806</c:v>
                </c:pt>
                <c:pt idx="24">
                  <c:v>32.873095659836473</c:v>
                </c:pt>
                <c:pt idx="25">
                  <c:v>33.681158879828139</c:v>
                </c:pt>
                <c:pt idx="26">
                  <c:v>34.489222099819806</c:v>
                </c:pt>
                <c:pt idx="27">
                  <c:v>35.297285319811472</c:v>
                </c:pt>
                <c:pt idx="28">
                  <c:v>36.105348539803131</c:v>
                </c:pt>
                <c:pt idx="29">
                  <c:v>39.037135827867516</c:v>
                </c:pt>
                <c:pt idx="30">
                  <c:v>41.968923115931901</c:v>
                </c:pt>
                <c:pt idx="31">
                  <c:v>41.968923115931901</c:v>
                </c:pt>
                <c:pt idx="32">
                  <c:v>41.968923115931901</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26.812617517604441</c:v>
                </c:pt>
                <c:pt idx="10">
                  <c:v>27.386065975906728</c:v>
                </c:pt>
                <c:pt idx="11">
                  <c:v>27.959514434209016</c:v>
                </c:pt>
                <c:pt idx="12">
                  <c:v>28.532962892511303</c:v>
                </c:pt>
                <c:pt idx="13">
                  <c:v>29.106411350813591</c:v>
                </c:pt>
                <c:pt idx="14">
                  <c:v>29.679859809115879</c:v>
                </c:pt>
                <c:pt idx="15">
                  <c:v>30.253308267418166</c:v>
                </c:pt>
                <c:pt idx="16">
                  <c:v>30.826756725720454</c:v>
                </c:pt>
                <c:pt idx="17">
                  <c:v>31.400205184022742</c:v>
                </c:pt>
                <c:pt idx="18">
                  <c:v>31.973653642325036</c:v>
                </c:pt>
                <c:pt idx="19">
                  <c:v>32.895580316042796</c:v>
                </c:pt>
                <c:pt idx="20">
                  <c:v>33.81750698976056</c:v>
                </c:pt>
                <c:pt idx="21">
                  <c:v>34.739433663478323</c:v>
                </c:pt>
                <c:pt idx="22">
                  <c:v>35.661360337196086</c:v>
                </c:pt>
                <c:pt idx="23">
                  <c:v>36.58328701091385</c:v>
                </c:pt>
                <c:pt idx="24">
                  <c:v>37.505213684631613</c:v>
                </c:pt>
                <c:pt idx="25">
                  <c:v>38.427140358349376</c:v>
                </c:pt>
                <c:pt idx="26">
                  <c:v>39.34906703206714</c:v>
                </c:pt>
                <c:pt idx="27">
                  <c:v>40.270993705784903</c:v>
                </c:pt>
                <c:pt idx="28">
                  <c:v>41.192920379502652</c:v>
                </c:pt>
                <c:pt idx="29">
                  <c:v>44.537823149067023</c:v>
                </c:pt>
                <c:pt idx="30">
                  <c:v>47.882725918631394</c:v>
                </c:pt>
                <c:pt idx="31">
                  <c:v>47.882725918631394</c:v>
                </c:pt>
                <c:pt idx="32">
                  <c:v>47.882725918631394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84.761060869023467</c:v>
                </c:pt>
                <c:pt idx="10">
                  <c:v>85.552134630125735</c:v>
                </c:pt>
                <c:pt idx="11">
                  <c:v>86.343208391228004</c:v>
                </c:pt>
                <c:pt idx="12">
                  <c:v>87.134282152330272</c:v>
                </c:pt>
                <c:pt idx="13">
                  <c:v>87.92535591343254</c:v>
                </c:pt>
                <c:pt idx="14">
                  <c:v>88.716429674534808</c:v>
                </c:pt>
                <c:pt idx="15">
                  <c:v>89.507503435637076</c:v>
                </c:pt>
                <c:pt idx="16">
                  <c:v>90.298577196739345</c:v>
                </c:pt>
                <c:pt idx="17">
                  <c:v>91.089650957841613</c:v>
                </c:pt>
                <c:pt idx="18">
                  <c:v>91.880724718943938</c:v>
                </c:pt>
                <c:pt idx="19">
                  <c:v>93.052643143505833</c:v>
                </c:pt>
                <c:pt idx="20">
                  <c:v>94.224561568067742</c:v>
                </c:pt>
                <c:pt idx="21">
                  <c:v>95.396479992629651</c:v>
                </c:pt>
                <c:pt idx="22">
                  <c:v>96.56839841719156</c:v>
                </c:pt>
                <c:pt idx="23">
                  <c:v>97.740316841753469</c:v>
                </c:pt>
                <c:pt idx="24">
                  <c:v>98.912235266315378</c:v>
                </c:pt>
                <c:pt idx="25">
                  <c:v>100.08415369087729</c:v>
                </c:pt>
                <c:pt idx="26">
                  <c:v>101.2560721154392</c:v>
                </c:pt>
                <c:pt idx="27">
                  <c:v>102.4279905400011</c:v>
                </c:pt>
                <c:pt idx="28">
                  <c:v>103.59990896456296</c:v>
                </c:pt>
                <c:pt idx="29">
                  <c:v>103.43677995503633</c:v>
                </c:pt>
                <c:pt idx="30">
                  <c:v>103.27365094550969</c:v>
                </c:pt>
                <c:pt idx="31">
                  <c:v>103.27365094550969</c:v>
                </c:pt>
                <c:pt idx="32">
                  <c:v>103.27365094550969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47.365859468373422</c:v>
                </c:pt>
                <c:pt idx="10">
                  <c:v>48.220701617532555</c:v>
                </c:pt>
                <c:pt idx="11">
                  <c:v>49.075543766691688</c:v>
                </c:pt>
                <c:pt idx="12">
                  <c:v>49.93038591585082</c:v>
                </c:pt>
                <c:pt idx="13">
                  <c:v>50.785228065009953</c:v>
                </c:pt>
                <c:pt idx="14">
                  <c:v>51.640070214169086</c:v>
                </c:pt>
                <c:pt idx="15">
                  <c:v>52.494912363328218</c:v>
                </c:pt>
                <c:pt idx="16">
                  <c:v>53.349754512487351</c:v>
                </c:pt>
                <c:pt idx="17">
                  <c:v>54.204596661646484</c:v>
                </c:pt>
                <c:pt idx="18">
                  <c:v>55.059438810805617</c:v>
                </c:pt>
                <c:pt idx="19">
                  <c:v>56.647019818827118</c:v>
                </c:pt>
                <c:pt idx="20">
                  <c:v>58.23460082684862</c:v>
                </c:pt>
                <c:pt idx="21">
                  <c:v>59.822181834870122</c:v>
                </c:pt>
                <c:pt idx="22">
                  <c:v>61.409762842891624</c:v>
                </c:pt>
                <c:pt idx="23">
                  <c:v>62.997343850913126</c:v>
                </c:pt>
                <c:pt idx="24">
                  <c:v>64.584924858934627</c:v>
                </c:pt>
                <c:pt idx="25">
                  <c:v>66.172505866956129</c:v>
                </c:pt>
                <c:pt idx="26">
                  <c:v>67.760086874977631</c:v>
                </c:pt>
                <c:pt idx="27">
                  <c:v>69.347667882999133</c:v>
                </c:pt>
                <c:pt idx="28">
                  <c:v>70.935248891020606</c:v>
                </c:pt>
                <c:pt idx="29">
                  <c:v>72.087250294608282</c:v>
                </c:pt>
                <c:pt idx="30">
                  <c:v>73.239251698195957</c:v>
                </c:pt>
                <c:pt idx="31">
                  <c:v>74.391253101783633</c:v>
                </c:pt>
                <c:pt idx="32">
                  <c:v>75.543254505371308</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3.6346761263679177</c:v>
                </c:pt>
                <c:pt idx="10">
                  <c:v>3.7124118946018592</c:v>
                </c:pt>
                <c:pt idx="11">
                  <c:v>3.7901476628358006</c:v>
                </c:pt>
                <c:pt idx="12">
                  <c:v>3.8678834310697421</c:v>
                </c:pt>
                <c:pt idx="13">
                  <c:v>3.9456191993036835</c:v>
                </c:pt>
                <c:pt idx="14">
                  <c:v>4.0233549675376246</c:v>
                </c:pt>
                <c:pt idx="15">
                  <c:v>4.1010907357715656</c:v>
                </c:pt>
                <c:pt idx="16">
                  <c:v>4.1788265040055066</c:v>
                </c:pt>
                <c:pt idx="17">
                  <c:v>4.2565622722394476</c:v>
                </c:pt>
                <c:pt idx="18">
                  <c:v>4.3342980404733895</c:v>
                </c:pt>
                <c:pt idx="19">
                  <c:v>4.4592729657683039</c:v>
                </c:pt>
                <c:pt idx="20">
                  <c:v>4.5842478910632183</c:v>
                </c:pt>
                <c:pt idx="21">
                  <c:v>4.7092228163581327</c:v>
                </c:pt>
                <c:pt idx="22">
                  <c:v>4.8341977416530471</c:v>
                </c:pt>
                <c:pt idx="23">
                  <c:v>4.9591726669479614</c:v>
                </c:pt>
                <c:pt idx="24">
                  <c:v>5.0841475922428758</c:v>
                </c:pt>
                <c:pt idx="25">
                  <c:v>5.2091225175377902</c:v>
                </c:pt>
                <c:pt idx="26">
                  <c:v>5.3340974428327046</c:v>
                </c:pt>
                <c:pt idx="27">
                  <c:v>5.459072368127619</c:v>
                </c:pt>
                <c:pt idx="28">
                  <c:v>5.5840472934225351</c:v>
                </c:pt>
                <c:pt idx="29">
                  <c:v>5.6747332418091494</c:v>
                </c:pt>
                <c:pt idx="30">
                  <c:v>5.7654191901957637</c:v>
                </c:pt>
                <c:pt idx="31">
                  <c:v>5.8561051385823779</c:v>
                </c:pt>
                <c:pt idx="32">
                  <c:v>5.9467910869689922</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0.99840383074161876</c:v>
                </c:pt>
                <c:pt idx="10">
                  <c:v>1.0197569544016258</c:v>
                </c:pt>
                <c:pt idx="11">
                  <c:v>1.0411100780616329</c:v>
                </c:pt>
                <c:pt idx="12">
                  <c:v>1.06246320172164</c:v>
                </c:pt>
                <c:pt idx="13">
                  <c:v>1.0838163253816471</c:v>
                </c:pt>
                <c:pt idx="14">
                  <c:v>1.1051694490416542</c:v>
                </c:pt>
                <c:pt idx="15">
                  <c:v>1.1265225727016612</c:v>
                </c:pt>
                <c:pt idx="16">
                  <c:v>1.1478756963616683</c:v>
                </c:pt>
                <c:pt idx="17">
                  <c:v>1.1692288200216754</c:v>
                </c:pt>
                <c:pt idx="18">
                  <c:v>1.1905819436816827</c:v>
                </c:pt>
                <c:pt idx="19">
                  <c:v>1.2249111218045701</c:v>
                </c:pt>
                <c:pt idx="20">
                  <c:v>1.2592402999274575</c:v>
                </c:pt>
                <c:pt idx="21">
                  <c:v>1.2935694780503448</c:v>
                </c:pt>
                <c:pt idx="22">
                  <c:v>1.3278986561732322</c:v>
                </c:pt>
                <c:pt idx="23">
                  <c:v>1.3622278342961196</c:v>
                </c:pt>
                <c:pt idx="24">
                  <c:v>1.396557012419007</c:v>
                </c:pt>
                <c:pt idx="25">
                  <c:v>1.4308861905418944</c:v>
                </c:pt>
                <c:pt idx="26">
                  <c:v>1.4652153686647817</c:v>
                </c:pt>
                <c:pt idx="27">
                  <c:v>1.4995445467876691</c:v>
                </c:pt>
                <c:pt idx="28">
                  <c:v>1.5338737249105561</c:v>
                </c:pt>
                <c:pt idx="29">
                  <c:v>1.5587841144791885</c:v>
                </c:pt>
                <c:pt idx="30">
                  <c:v>1.5836945040478208</c:v>
                </c:pt>
                <c:pt idx="31">
                  <c:v>1.608604893616453</c:v>
                </c:pt>
                <c:pt idx="32">
                  <c:v>1.6335152831850852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3.2841724293797747</c:v>
                </c:pt>
                <c:pt idx="10">
                  <c:v>3.354411883442407</c:v>
                </c:pt>
                <c:pt idx="11">
                  <c:v>3.4246513375050394</c:v>
                </c:pt>
                <c:pt idx="12">
                  <c:v>3.4948907915676717</c:v>
                </c:pt>
                <c:pt idx="13">
                  <c:v>3.565130245630304</c:v>
                </c:pt>
                <c:pt idx="14">
                  <c:v>3.6353696996929363</c:v>
                </c:pt>
                <c:pt idx="15">
                  <c:v>3.7056091537555687</c:v>
                </c:pt>
                <c:pt idx="16">
                  <c:v>3.775848607818201</c:v>
                </c:pt>
                <c:pt idx="17">
                  <c:v>3.8460880618808333</c:v>
                </c:pt>
                <c:pt idx="18">
                  <c:v>3.916327515943467</c:v>
                </c:pt>
                <c:pt idx="19">
                  <c:v>4.0292507007741065</c:v>
                </c:pt>
                <c:pt idx="20">
                  <c:v>4.1421738856047456</c:v>
                </c:pt>
                <c:pt idx="21">
                  <c:v>4.2550970704353848</c:v>
                </c:pt>
                <c:pt idx="22">
                  <c:v>4.3680202552660239</c:v>
                </c:pt>
                <c:pt idx="23">
                  <c:v>4.480943440096663</c:v>
                </c:pt>
                <c:pt idx="24">
                  <c:v>4.5938666249273021</c:v>
                </c:pt>
                <c:pt idx="25">
                  <c:v>4.7067898097579413</c:v>
                </c:pt>
                <c:pt idx="26">
                  <c:v>4.8197129945885804</c:v>
                </c:pt>
                <c:pt idx="27">
                  <c:v>4.9326361794192195</c:v>
                </c:pt>
                <c:pt idx="28">
                  <c:v>5.0455593642498586</c:v>
                </c:pt>
                <c:pt idx="29">
                  <c:v>5.1275001702718495</c:v>
                </c:pt>
                <c:pt idx="30">
                  <c:v>5.2094409762938403</c:v>
                </c:pt>
                <c:pt idx="31">
                  <c:v>5.2913817823158311</c:v>
                </c:pt>
                <c:pt idx="32">
                  <c:v>5.3733225883378219</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0.59565342481049599</c:v>
                </c:pt>
                <c:pt idx="10">
                  <c:v>0.60839282028040065</c:v>
                </c:pt>
                <c:pt idx="11">
                  <c:v>0.62113221575030531</c:v>
                </c:pt>
                <c:pt idx="12">
                  <c:v>0.63387161122020996</c:v>
                </c:pt>
                <c:pt idx="13">
                  <c:v>0.64661100669011462</c:v>
                </c:pt>
                <c:pt idx="14">
                  <c:v>0.65935040216001928</c:v>
                </c:pt>
                <c:pt idx="15">
                  <c:v>0.67208979762992394</c:v>
                </c:pt>
                <c:pt idx="16">
                  <c:v>0.68482919309982859</c:v>
                </c:pt>
                <c:pt idx="17">
                  <c:v>0.69756858856973325</c:v>
                </c:pt>
                <c:pt idx="18">
                  <c:v>0.71030798403963824</c:v>
                </c:pt>
                <c:pt idx="19">
                  <c:v>0.73078896767592727</c:v>
                </c:pt>
                <c:pt idx="20">
                  <c:v>0.7512699513122163</c:v>
                </c:pt>
                <c:pt idx="21">
                  <c:v>0.77175093494850533</c:v>
                </c:pt>
                <c:pt idx="22">
                  <c:v>0.79223191858479436</c:v>
                </c:pt>
                <c:pt idx="23">
                  <c:v>0.81271290222108339</c:v>
                </c:pt>
                <c:pt idx="24">
                  <c:v>0.83319388585737242</c:v>
                </c:pt>
                <c:pt idx="25">
                  <c:v>0.85367486949366145</c:v>
                </c:pt>
                <c:pt idx="26">
                  <c:v>0.87415585312995048</c:v>
                </c:pt>
                <c:pt idx="27">
                  <c:v>0.89463683676623951</c:v>
                </c:pt>
                <c:pt idx="28">
                  <c:v>0.91511782040252854</c:v>
                </c:pt>
                <c:pt idx="29">
                  <c:v>0.92997950102017779</c:v>
                </c:pt>
                <c:pt idx="30">
                  <c:v>0.94484118163782704</c:v>
                </c:pt>
                <c:pt idx="31">
                  <c:v>0.9597028622554763</c:v>
                </c:pt>
                <c:pt idx="32">
                  <c:v>0.97456454287312555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0.29661690655059098</c:v>
                </c:pt>
                <c:pt idx="10">
                  <c:v>0.30296072985154809</c:v>
                </c:pt>
                <c:pt idx="11">
                  <c:v>0.30930455315250521</c:v>
                </c:pt>
                <c:pt idx="12">
                  <c:v>0.31564837645346233</c:v>
                </c:pt>
                <c:pt idx="13">
                  <c:v>0.32199219975441945</c:v>
                </c:pt>
                <c:pt idx="14">
                  <c:v>0.32833602305537657</c:v>
                </c:pt>
                <c:pt idx="15">
                  <c:v>0.33467984635633369</c:v>
                </c:pt>
                <c:pt idx="16">
                  <c:v>0.34102366965729081</c:v>
                </c:pt>
                <c:pt idx="17">
                  <c:v>0.34736749295824793</c:v>
                </c:pt>
                <c:pt idx="18">
                  <c:v>0.3537113162592051</c:v>
                </c:pt>
                <c:pt idx="19">
                  <c:v>0.36391021003916124</c:v>
                </c:pt>
                <c:pt idx="20">
                  <c:v>0.37410910381911738</c:v>
                </c:pt>
                <c:pt idx="21">
                  <c:v>0.38430799759907353</c:v>
                </c:pt>
                <c:pt idx="22">
                  <c:v>0.39450689137902967</c:v>
                </c:pt>
                <c:pt idx="23">
                  <c:v>0.40470578515898581</c:v>
                </c:pt>
                <c:pt idx="24">
                  <c:v>0.41490467893894195</c:v>
                </c:pt>
                <c:pt idx="25">
                  <c:v>0.42510357271889809</c:v>
                </c:pt>
                <c:pt idx="26">
                  <c:v>0.43530246649885423</c:v>
                </c:pt>
                <c:pt idx="27">
                  <c:v>0.44550136027881038</c:v>
                </c:pt>
                <c:pt idx="28">
                  <c:v>0.45570025405876635</c:v>
                </c:pt>
                <c:pt idx="29">
                  <c:v>0.4631009094522151</c:v>
                </c:pt>
                <c:pt idx="30">
                  <c:v>0.47050156484566386</c:v>
                </c:pt>
                <c:pt idx="31">
                  <c:v>0.47790222023911261</c:v>
                </c:pt>
                <c:pt idx="32">
                  <c:v>0.48530287563256136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6.6315317684778341</c:v>
                </c:pt>
                <c:pt idx="10">
                  <c:v>6.773362071555086</c:v>
                </c:pt>
                <c:pt idx="11">
                  <c:v>6.9151923746323378</c:v>
                </c:pt>
                <c:pt idx="12">
                  <c:v>7.0570226777095897</c:v>
                </c:pt>
                <c:pt idx="13">
                  <c:v>7.1988529807868415</c:v>
                </c:pt>
                <c:pt idx="14">
                  <c:v>7.3406832838640934</c:v>
                </c:pt>
                <c:pt idx="15">
                  <c:v>7.4825135869413453</c:v>
                </c:pt>
                <c:pt idx="16">
                  <c:v>7.6243438900185971</c:v>
                </c:pt>
                <c:pt idx="17">
                  <c:v>7.766174193095849</c:v>
                </c:pt>
                <c:pt idx="18">
                  <c:v>7.9080044961730973</c:v>
                </c:pt>
                <c:pt idx="19">
                  <c:v>8.1360234883864564</c:v>
                </c:pt>
                <c:pt idx="20">
                  <c:v>8.3640424805998155</c:v>
                </c:pt>
                <c:pt idx="21">
                  <c:v>8.5920614728131746</c:v>
                </c:pt>
                <c:pt idx="22">
                  <c:v>8.8200804650265336</c:v>
                </c:pt>
                <c:pt idx="23">
                  <c:v>9.0480994572398927</c:v>
                </c:pt>
                <c:pt idx="24">
                  <c:v>9.2761184494532518</c:v>
                </c:pt>
                <c:pt idx="25">
                  <c:v>9.5041374416666109</c:v>
                </c:pt>
                <c:pt idx="26">
                  <c:v>9.73215643387997</c:v>
                </c:pt>
                <c:pt idx="27">
                  <c:v>9.9601754260933291</c:v>
                </c:pt>
                <c:pt idx="28">
                  <c:v>10.188194418306693</c:v>
                </c:pt>
                <c:pt idx="29">
                  <c:v>10.353652557291234</c:v>
                </c:pt>
                <c:pt idx="30">
                  <c:v>10.519110696275774</c:v>
                </c:pt>
                <c:pt idx="31">
                  <c:v>10.684568835260315</c:v>
                </c:pt>
                <c:pt idx="32">
                  <c:v>10.850026974244855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2.2159129912574369</c:v>
                </c:pt>
                <c:pt idx="10">
                  <c:v>2.2633053015283111</c:v>
                </c:pt>
                <c:pt idx="11">
                  <c:v>2.3106976117991853</c:v>
                </c:pt>
                <c:pt idx="12">
                  <c:v>2.3580899220700595</c:v>
                </c:pt>
                <c:pt idx="13">
                  <c:v>2.4054822323409337</c:v>
                </c:pt>
                <c:pt idx="14">
                  <c:v>2.4528745426118079</c:v>
                </c:pt>
                <c:pt idx="15">
                  <c:v>2.5002668528826821</c:v>
                </c:pt>
                <c:pt idx="16">
                  <c:v>2.5476591631535563</c:v>
                </c:pt>
                <c:pt idx="17">
                  <c:v>2.5950514734244305</c:v>
                </c:pt>
                <c:pt idx="18">
                  <c:v>2.6424437836953061</c:v>
                </c:pt>
                <c:pt idx="19">
                  <c:v>2.7186358709444018</c:v>
                </c:pt>
                <c:pt idx="20">
                  <c:v>2.7948279581934976</c:v>
                </c:pt>
                <c:pt idx="21">
                  <c:v>2.8710200454425934</c:v>
                </c:pt>
                <c:pt idx="22">
                  <c:v>2.9472121326916891</c:v>
                </c:pt>
                <c:pt idx="23">
                  <c:v>3.0234042199407849</c:v>
                </c:pt>
                <c:pt idx="24">
                  <c:v>3.0995963071898807</c:v>
                </c:pt>
                <c:pt idx="25">
                  <c:v>3.1757883944389764</c:v>
                </c:pt>
                <c:pt idx="26">
                  <c:v>3.2519804816880722</c:v>
                </c:pt>
                <c:pt idx="27">
                  <c:v>3.328172568937168</c:v>
                </c:pt>
                <c:pt idx="28">
                  <c:v>3.4043646561862615</c:v>
                </c:pt>
                <c:pt idx="29">
                  <c:v>3.4596521602630577</c:v>
                </c:pt>
                <c:pt idx="30">
                  <c:v>3.5149396643398538</c:v>
                </c:pt>
                <c:pt idx="31">
                  <c:v>3.57022716841665</c:v>
                </c:pt>
                <c:pt idx="32">
                  <c:v>3.6255146724934462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0.12165131372267549</c:v>
                </c:pt>
                <c:pt idx="10">
                  <c:v>0.12425310216272291</c:v>
                </c:pt>
                <c:pt idx="11">
                  <c:v>0.12685489060277033</c:v>
                </c:pt>
                <c:pt idx="12">
                  <c:v>0.12945667904281777</c:v>
                </c:pt>
                <c:pt idx="13">
                  <c:v>0.1320584674828652</c:v>
                </c:pt>
                <c:pt idx="14">
                  <c:v>0.13466025592291264</c:v>
                </c:pt>
                <c:pt idx="15">
                  <c:v>0.13726204436296008</c:v>
                </c:pt>
                <c:pt idx="16">
                  <c:v>0.13986383280300752</c:v>
                </c:pt>
                <c:pt idx="17">
                  <c:v>0.14246562124305495</c:v>
                </c:pt>
                <c:pt idx="18">
                  <c:v>0.14506740968310231</c:v>
                </c:pt>
                <c:pt idx="19">
                  <c:v>0.14925027586317985</c:v>
                </c:pt>
                <c:pt idx="20">
                  <c:v>0.15343314204325739</c:v>
                </c:pt>
                <c:pt idx="21">
                  <c:v>0.15761600822333494</c:v>
                </c:pt>
                <c:pt idx="22">
                  <c:v>0.16179887440341248</c:v>
                </c:pt>
                <c:pt idx="23">
                  <c:v>0.16598174058349002</c:v>
                </c:pt>
                <c:pt idx="24">
                  <c:v>0.17016460676356757</c:v>
                </c:pt>
                <c:pt idx="25">
                  <c:v>0.17434747294364511</c:v>
                </c:pt>
                <c:pt idx="26">
                  <c:v>0.17853033912372265</c:v>
                </c:pt>
                <c:pt idx="27">
                  <c:v>0.1827132053038002</c:v>
                </c:pt>
                <c:pt idx="28">
                  <c:v>0.18689607148387768</c:v>
                </c:pt>
                <c:pt idx="29">
                  <c:v>0.18993129783523971</c:v>
                </c:pt>
                <c:pt idx="30">
                  <c:v>0.19296652418660173</c:v>
                </c:pt>
                <c:pt idx="31">
                  <c:v>0.19600175053796376</c:v>
                </c:pt>
                <c:pt idx="32">
                  <c:v>0.19903697688932578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2.9276728785249645E-2</c:v>
                </c:pt>
                <c:pt idx="10">
                  <c:v>2.9902877835226306E-2</c:v>
                </c:pt>
                <c:pt idx="11">
                  <c:v>3.0529026885202967E-2</c:v>
                </c:pt>
                <c:pt idx="12">
                  <c:v>3.1155175935179628E-2</c:v>
                </c:pt>
                <c:pt idx="13">
                  <c:v>3.178132498515629E-2</c:v>
                </c:pt>
                <c:pt idx="14">
                  <c:v>3.2407474035132951E-2</c:v>
                </c:pt>
                <c:pt idx="15">
                  <c:v>3.3033623085109612E-2</c:v>
                </c:pt>
                <c:pt idx="16">
                  <c:v>3.3659772135086273E-2</c:v>
                </c:pt>
                <c:pt idx="17">
                  <c:v>3.4285921185062934E-2</c:v>
                </c:pt>
                <c:pt idx="18">
                  <c:v>3.4912070235039609E-2</c:v>
                </c:pt>
                <c:pt idx="19">
                  <c:v>3.591872306065802E-2</c:v>
                </c:pt>
                <c:pt idx="20">
                  <c:v>3.6925375886276431E-2</c:v>
                </c:pt>
                <c:pt idx="21">
                  <c:v>3.7932028711894841E-2</c:v>
                </c:pt>
                <c:pt idx="22">
                  <c:v>3.8938681537513252E-2</c:v>
                </c:pt>
                <c:pt idx="23">
                  <c:v>3.9945334363131663E-2</c:v>
                </c:pt>
                <c:pt idx="24">
                  <c:v>4.0951987188750073E-2</c:v>
                </c:pt>
                <c:pt idx="25">
                  <c:v>4.1958640014368484E-2</c:v>
                </c:pt>
                <c:pt idx="26">
                  <c:v>4.2965292839986895E-2</c:v>
                </c:pt>
                <c:pt idx="27">
                  <c:v>4.3971945665605305E-2</c:v>
                </c:pt>
                <c:pt idx="28">
                  <c:v>4.4978598491223737E-2</c:v>
                </c:pt>
                <c:pt idx="29">
                  <c:v>4.5709059149406546E-2</c:v>
                </c:pt>
                <c:pt idx="30">
                  <c:v>4.6439519807589355E-2</c:v>
                </c:pt>
                <c:pt idx="31">
                  <c:v>4.7169980465772164E-2</c:v>
                </c:pt>
                <c:pt idx="32">
                  <c:v>4.7900441123954973E-2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23.501099019414255</c:v>
                </c:pt>
                <c:pt idx="10">
                  <c:v>24.003723166133394</c:v>
                </c:pt>
                <c:pt idx="11">
                  <c:v>24.506347312852533</c:v>
                </c:pt>
                <c:pt idx="12">
                  <c:v>25.008971459571672</c:v>
                </c:pt>
                <c:pt idx="13">
                  <c:v>25.511595606290811</c:v>
                </c:pt>
                <c:pt idx="14">
                  <c:v>26.01421975300995</c:v>
                </c:pt>
                <c:pt idx="15">
                  <c:v>26.516843899729089</c:v>
                </c:pt>
                <c:pt idx="16">
                  <c:v>27.019468046448228</c:v>
                </c:pt>
                <c:pt idx="17">
                  <c:v>27.522092193167367</c:v>
                </c:pt>
                <c:pt idx="18">
                  <c:v>28.024716339886492</c:v>
                </c:pt>
                <c:pt idx="19">
                  <c:v>28.832779559878155</c:v>
                </c:pt>
                <c:pt idx="20">
                  <c:v>29.640842779869818</c:v>
                </c:pt>
                <c:pt idx="21">
                  <c:v>30.448905999861481</c:v>
                </c:pt>
                <c:pt idx="22">
                  <c:v>31.256969219853143</c:v>
                </c:pt>
                <c:pt idx="23">
                  <c:v>32.065032439844806</c:v>
                </c:pt>
                <c:pt idx="24">
                  <c:v>32.873095659836473</c:v>
                </c:pt>
                <c:pt idx="25">
                  <c:v>33.681158879828139</c:v>
                </c:pt>
                <c:pt idx="26">
                  <c:v>34.489222099819806</c:v>
                </c:pt>
                <c:pt idx="27">
                  <c:v>35.297285319811472</c:v>
                </c:pt>
                <c:pt idx="28">
                  <c:v>36.105348539803131</c:v>
                </c:pt>
                <c:pt idx="29">
                  <c:v>36.691705997416008</c:v>
                </c:pt>
                <c:pt idx="30">
                  <c:v>37.278063455028885</c:v>
                </c:pt>
                <c:pt idx="31">
                  <c:v>37.864420912641762</c:v>
                </c:pt>
                <c:pt idx="32">
                  <c:v>38.450778370254639</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26.812617517604441</c:v>
                </c:pt>
                <c:pt idx="10">
                  <c:v>27.386065975906728</c:v>
                </c:pt>
                <c:pt idx="11">
                  <c:v>27.959514434209016</c:v>
                </c:pt>
                <c:pt idx="12">
                  <c:v>28.532962892511303</c:v>
                </c:pt>
                <c:pt idx="13">
                  <c:v>29.106411350813591</c:v>
                </c:pt>
                <c:pt idx="14">
                  <c:v>29.679859809115879</c:v>
                </c:pt>
                <c:pt idx="15">
                  <c:v>30.253308267418166</c:v>
                </c:pt>
                <c:pt idx="16">
                  <c:v>30.826756725720454</c:v>
                </c:pt>
                <c:pt idx="17">
                  <c:v>31.400205184022742</c:v>
                </c:pt>
                <c:pt idx="18">
                  <c:v>31.973653642325036</c:v>
                </c:pt>
                <c:pt idx="19">
                  <c:v>32.895580316042796</c:v>
                </c:pt>
                <c:pt idx="20">
                  <c:v>33.81750698976056</c:v>
                </c:pt>
                <c:pt idx="21">
                  <c:v>34.739433663478323</c:v>
                </c:pt>
                <c:pt idx="22">
                  <c:v>35.661360337196086</c:v>
                </c:pt>
                <c:pt idx="23">
                  <c:v>36.58328701091385</c:v>
                </c:pt>
                <c:pt idx="24">
                  <c:v>37.505213684631613</c:v>
                </c:pt>
                <c:pt idx="25">
                  <c:v>38.427140358349376</c:v>
                </c:pt>
                <c:pt idx="26">
                  <c:v>39.34906703206714</c:v>
                </c:pt>
                <c:pt idx="27">
                  <c:v>40.270993705784903</c:v>
                </c:pt>
                <c:pt idx="28">
                  <c:v>41.192920379502652</c:v>
                </c:pt>
                <c:pt idx="29">
                  <c:v>41.861900933415527</c:v>
                </c:pt>
                <c:pt idx="30">
                  <c:v>42.530881487328401</c:v>
                </c:pt>
                <c:pt idx="31">
                  <c:v>43.199862041241275</c:v>
                </c:pt>
                <c:pt idx="32">
                  <c:v>43.868842595154149</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84.761060869023467</c:v>
                </c:pt>
                <c:pt idx="10">
                  <c:v>85.552134630125735</c:v>
                </c:pt>
                <c:pt idx="11">
                  <c:v>86.343208391228004</c:v>
                </c:pt>
                <c:pt idx="12">
                  <c:v>87.134282152330272</c:v>
                </c:pt>
                <c:pt idx="13">
                  <c:v>87.92535591343254</c:v>
                </c:pt>
                <c:pt idx="14">
                  <c:v>88.716429674534808</c:v>
                </c:pt>
                <c:pt idx="15">
                  <c:v>89.507503435637076</c:v>
                </c:pt>
                <c:pt idx="16">
                  <c:v>90.298577196739345</c:v>
                </c:pt>
                <c:pt idx="17">
                  <c:v>91.089650957841613</c:v>
                </c:pt>
                <c:pt idx="18">
                  <c:v>91.880724718943938</c:v>
                </c:pt>
                <c:pt idx="19">
                  <c:v>93.052643143505833</c:v>
                </c:pt>
                <c:pt idx="20">
                  <c:v>94.224561568067742</c:v>
                </c:pt>
                <c:pt idx="21">
                  <c:v>95.396479992629651</c:v>
                </c:pt>
                <c:pt idx="22">
                  <c:v>96.56839841719156</c:v>
                </c:pt>
                <c:pt idx="23">
                  <c:v>97.740316841753469</c:v>
                </c:pt>
                <c:pt idx="24">
                  <c:v>98.912235266315378</c:v>
                </c:pt>
                <c:pt idx="25">
                  <c:v>100.08415369087729</c:v>
                </c:pt>
                <c:pt idx="26">
                  <c:v>101.2560721154392</c:v>
                </c:pt>
                <c:pt idx="27">
                  <c:v>102.4279905400011</c:v>
                </c:pt>
                <c:pt idx="28">
                  <c:v>103.59990896456296</c:v>
                </c:pt>
                <c:pt idx="29">
                  <c:v>103.56728316265763</c:v>
                </c:pt>
                <c:pt idx="30">
                  <c:v>103.53465736075231</c:v>
                </c:pt>
                <c:pt idx="31">
                  <c:v>103.50203155884698</c:v>
                </c:pt>
                <c:pt idx="32">
                  <c:v>103.46940575694165</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358.17591296388929</c:v>
                </c:pt>
                <c:pt idx="4">
                  <c:v>417.35754407572523</c:v>
                </c:pt>
                <c:pt idx="5">
                  <c:v>522.9245459021987</c:v>
                </c:pt>
                <c:pt idx="6">
                  <c:v>590.69737513004986</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332.68961983459224</c:v>
                </c:pt>
                <c:pt idx="4">
                  <c:v>372.13323880136056</c:v>
                </c:pt>
                <c:pt idx="5">
                  <c:v>462.07256666727011</c:v>
                </c:pt>
                <c:pt idx="6">
                  <c:v>530.46830849883588</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31.306959588602176</c:v>
                </c:pt>
                <c:pt idx="6">
                  <c:v>29.464121043163281</c:v>
                </c:pt>
                <c:pt idx="7">
                  <c:v>25.473477872834149</c:v>
                </c:pt>
                <c:pt idx="8">
                  <c:v>22.335699532374761</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16.68630477076124</c:v>
                </c:pt>
                <c:pt idx="6">
                  <c:v>20.823876536874586</c:v>
                </c:pt>
                <c:pt idx="7">
                  <c:v>24.277504887453929</c:v>
                </c:pt>
                <c:pt idx="8">
                  <c:v>26.994531212109234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11.998316089840852</c:v>
                </c:pt>
                <c:pt idx="6">
                  <c:v>15.668092419962134</c:v>
                </c:pt>
                <c:pt idx="7">
                  <c:v>21.624323239711927</c:v>
                </c:pt>
                <c:pt idx="8">
                  <c:v>26.187678255515987</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0.15653479794301089</c:v>
                </c:pt>
                <c:pt idx="5">
                  <c:v>0.14732060521581641</c:v>
                </c:pt>
                <c:pt idx="6">
                  <c:v>0.12736738936417075</c:v>
                </c:pt>
                <c:pt idx="7">
                  <c:v>0.11167849766187381</c:v>
                </c:pt>
                <c:pt idx="9">
                  <c:v>0.1283823833256614</c:v>
                </c:pt>
                <c:pt idx="10">
                  <c:v>0.12877680945571371</c:v>
                </c:pt>
                <c:pt idx="11">
                  <c:v>0.12973355042768442</c:v>
                </c:pt>
                <c:pt idx="12">
                  <c:v>0.13499132813487882</c:v>
                </c:pt>
                <c:pt idx="13">
                  <c:v>0.15653479794301089</c:v>
                </c:pt>
                <c:pt idx="14">
                  <c:v>0.34988643738756398</c:v>
                </c:pt>
                <c:pt idx="15">
                  <c:v>0.22989813780232821</c:v>
                </c:pt>
                <c:pt idx="16">
                  <c:v>0.19150070386569809</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2.7691202517749973</c:v>
                </c:pt>
                <c:pt idx="5">
                  <c:v>3.4557572231189062</c:v>
                </c:pt>
                <c:pt idx="6">
                  <c:v>4.0288926380042502</c:v>
                </c:pt>
                <c:pt idx="7">
                  <c:v>4.4797877117531373</c:v>
                </c:pt>
                <c:pt idx="9">
                  <c:v>2.7636773332492934</c:v>
                </c:pt>
                <c:pt idx="10">
                  <c:v>2.8913337107360779</c:v>
                </c:pt>
                <c:pt idx="11">
                  <c:v>3.0495903806306055</c:v>
                </c:pt>
                <c:pt idx="12">
                  <c:v>3.2047358801985588</c:v>
                </c:pt>
                <c:pt idx="13">
                  <c:v>2.7691202517749973</c:v>
                </c:pt>
                <c:pt idx="14">
                  <c:v>3.1188208938648123</c:v>
                </c:pt>
                <c:pt idx="15">
                  <c:v>3.4542718255088931</c:v>
                </c:pt>
                <c:pt idx="16">
                  <c:v>3.466374335401321</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3.9765622106385314</c:v>
                </c:pt>
                <c:pt idx="5">
                  <c:v>5.392708876679472</c:v>
                </c:pt>
                <c:pt idx="6">
                  <c:v>8.0528653381920705</c:v>
                </c:pt>
                <c:pt idx="7">
                  <c:v>10.13026219363816</c:v>
                </c:pt>
                <c:pt idx="9">
                  <c:v>3.9385634462472403</c:v>
                </c:pt>
                <c:pt idx="10">
                  <c:v>4.2313538823878662</c:v>
                </c:pt>
                <c:pt idx="11">
                  <c:v>4.4526615366410756</c:v>
                </c:pt>
                <c:pt idx="12">
                  <c:v>3.7596718485503273</c:v>
                </c:pt>
                <c:pt idx="13">
                  <c:v>3.9765622106385314</c:v>
                </c:pt>
                <c:pt idx="14">
                  <c:v>4.7221323835221298</c:v>
                </c:pt>
                <c:pt idx="15">
                  <c:v>6.1954633123921798</c:v>
                </c:pt>
                <c:pt idx="16">
                  <c:v>7.132429587068704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0.52780693280230562</c:v>
                </c:pt>
                <c:pt idx="5">
                  <c:v>0.59257422829773754</c:v>
                </c:pt>
                <c:pt idx="6">
                  <c:v>0.70256252523319718</c:v>
                </c:pt>
                <c:pt idx="7">
                  <c:v>0.77511723169127256</c:v>
                </c:pt>
                <c:pt idx="9">
                  <c:v>0.52310039361040328</c:v>
                </c:pt>
                <c:pt idx="10">
                  <c:v>0.52911938020465121</c:v>
                </c:pt>
                <c:pt idx="11">
                  <c:v>0.53323895430378154</c:v>
                </c:pt>
                <c:pt idx="12">
                  <c:v>0.52085305813176863</c:v>
                </c:pt>
                <c:pt idx="13">
                  <c:v>0.52780693280230562</c:v>
                </c:pt>
                <c:pt idx="14">
                  <c:v>0.59342753966527417</c:v>
                </c:pt>
                <c:pt idx="15">
                  <c:v>0.68154488439676142</c:v>
                </c:pt>
                <c:pt idx="16">
                  <c:v>0.72377539392386436</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106.92965951009377</c:v>
                </c:pt>
                <c:pt idx="5">
                  <c:v>138.46871662047283</c:v>
                </c:pt>
                <c:pt idx="6">
                  <c:v>187.60603531028815</c:v>
                </c:pt>
                <c:pt idx="7">
                  <c:v>225.82214650439911</c:v>
                </c:pt>
                <c:pt idx="9">
                  <c:v>113.09321758673757</c:v>
                </c:pt>
                <c:pt idx="10">
                  <c:v>112.21357404370687</c:v>
                </c:pt>
                <c:pt idx="11">
                  <c:v>117.77587315202406</c:v>
                </c:pt>
                <c:pt idx="12">
                  <c:v>109.43104058031604</c:v>
                </c:pt>
                <c:pt idx="13">
                  <c:v>106.92965951009377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22.722552645894929</c:v>
                </c:pt>
                <c:pt idx="5">
                  <c:v>29.424602281850479</c:v>
                </c:pt>
                <c:pt idx="6">
                  <c:v>39.866282503436238</c:v>
                </c:pt>
                <c:pt idx="7">
                  <c:v>47.987206132184824</c:v>
                </c:pt>
                <c:pt idx="9">
                  <c:v>18.547037936929154</c:v>
                </c:pt>
                <c:pt idx="10">
                  <c:v>23.845384484287713</c:v>
                </c:pt>
                <c:pt idx="11">
                  <c:v>25.027373044805117</c:v>
                </c:pt>
                <c:pt idx="12">
                  <c:v>23.254096123317161</c:v>
                </c:pt>
                <c:pt idx="13">
                  <c:v>22.722552645894929</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4.0098622316285164</c:v>
                </c:pt>
                <c:pt idx="5">
                  <c:v>5.1925768732677309</c:v>
                </c:pt>
                <c:pt idx="6">
                  <c:v>7.035226324135806</c:v>
                </c:pt>
                <c:pt idx="7">
                  <c:v>8.4683304939149675</c:v>
                </c:pt>
                <c:pt idx="9">
                  <c:v>3.9743652721991038</c:v>
                </c:pt>
                <c:pt idx="10">
                  <c:v>4.208009026639008</c:v>
                </c:pt>
                <c:pt idx="11">
                  <c:v>4.4165952432009021</c:v>
                </c:pt>
                <c:pt idx="12">
                  <c:v>4.1036640217618512</c:v>
                </c:pt>
                <c:pt idx="13">
                  <c:v>4.0098622316285164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19.696022863233512</c:v>
                </c:pt>
                <c:pt idx="5">
                  <c:v>20.129540358018453</c:v>
                </c:pt>
                <c:pt idx="6">
                  <c:v>18.998947846398387</c:v>
                </c:pt>
                <c:pt idx="7">
                  <c:v>17.845643197159273</c:v>
                </c:pt>
                <c:pt idx="9">
                  <c:v>28.167748821049805</c:v>
                </c:pt>
                <c:pt idx="10">
                  <c:v>18.502265696365193</c:v>
                </c:pt>
                <c:pt idx="11">
                  <c:v>18.925968547790067</c:v>
                </c:pt>
                <c:pt idx="12">
                  <c:v>19.230136292558988</c:v>
                </c:pt>
                <c:pt idx="13">
                  <c:v>19.696022863233512</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104.20260744535028</c:v>
                </c:pt>
                <c:pt idx="5">
                  <c:v>106.49614932654355</c:v>
                </c:pt>
                <c:pt idx="6">
                  <c:v>100.51470380898606</c:v>
                </c:pt>
                <c:pt idx="7">
                  <c:v>94.413098806592629</c:v>
                </c:pt>
                <c:pt idx="9">
                  <c:v>94.847852582060455</c:v>
                </c:pt>
                <c:pt idx="10">
                  <c:v>97.886986758472602</c:v>
                </c:pt>
                <c:pt idx="11">
                  <c:v>100.12860387107854</c:v>
                </c:pt>
                <c:pt idx="12">
                  <c:v>101.7378156559033</c:v>
                </c:pt>
                <c:pt idx="13">
                  <c:v>104.20260744535028</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7.375055410813891</c:v>
                </c:pt>
                <c:pt idx="5">
                  <c:v>14.292868913847476</c:v>
                </c:pt>
                <c:pt idx="6">
                  <c:v>27.330947615700136</c:v>
                </c:pt>
                <c:pt idx="7">
                  <c:v>40.163109097148137</c:v>
                </c:pt>
                <c:pt idx="9">
                  <c:v>0.80138751043622602</c:v>
                </c:pt>
                <c:pt idx="10">
                  <c:v>1.5745685843146777</c:v>
                </c:pt>
                <c:pt idx="11">
                  <c:v>2.5244712126531619</c:v>
                </c:pt>
                <c:pt idx="12">
                  <c:v>2.5547042090015273</c:v>
                </c:pt>
                <c:pt idx="13">
                  <c:v>7.375055410813891</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9.1826052538048071</c:v>
                </c:pt>
                <c:pt idx="5">
                  <c:v>9.3847181398869726</c:v>
                </c:pt>
                <c:pt idx="6">
                  <c:v>8.8576175770370789</c:v>
                </c:pt>
                <c:pt idx="7">
                  <c:v>8.3199282473242473</c:v>
                </c:pt>
                <c:pt idx="9">
                  <c:v>12.322446292964566</c:v>
                </c:pt>
                <c:pt idx="10">
                  <c:v>8.6260563043864682</c:v>
                </c:pt>
                <c:pt idx="11">
                  <c:v>8.8235934445777957</c:v>
                </c:pt>
                <c:pt idx="12">
                  <c:v>8.9654013796389815</c:v>
                </c:pt>
                <c:pt idx="13">
                  <c:v>9.1826052538048071</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0.61616809423108743</c:v>
                </c:pt>
                <c:pt idx="5">
                  <c:v>0.78499906248287821</c:v>
                </c:pt>
                <c:pt idx="6">
                  <c:v>1.0167246844492748</c:v>
                </c:pt>
                <c:pt idx="7">
                  <c:v>1.1951167165492316</c:v>
                </c:pt>
                <c:pt idx="9">
                  <c:v>0.60923770891438467</c:v>
                </c:pt>
                <c:pt idx="10">
                  <c:v>0.64854136839212595</c:v>
                </c:pt>
                <c:pt idx="11">
                  <c:v>0.6995709084876961</c:v>
                </c:pt>
                <c:pt idx="12">
                  <c:v>0.64248252977129328</c:v>
                </c:pt>
                <c:pt idx="13">
                  <c:v>0.61616809423108743</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76.378328221495551</c:v>
                </c:pt>
                <c:pt idx="5">
                  <c:v>98.906226157480603</c:v>
                </c:pt>
                <c:pt idx="6">
                  <c:v>134.00431093592013</c:v>
                </c:pt>
                <c:pt idx="7">
                  <c:v>161.30153321742799</c:v>
                </c:pt>
                <c:pt idx="9">
                  <c:v>80.780869704812559</c:v>
                </c:pt>
                <c:pt idx="10">
                  <c:v>80.152552888362095</c:v>
                </c:pt>
                <c:pt idx="11">
                  <c:v>84.125623680017213</c:v>
                </c:pt>
                <c:pt idx="12">
                  <c:v>78.16502898594004</c:v>
                </c:pt>
                <c:pt idx="13">
                  <c:v>76.378328221495551</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16.230394747067805</c:v>
                </c:pt>
                <c:pt idx="5">
                  <c:v>21.017573058464631</c:v>
                </c:pt>
                <c:pt idx="6">
                  <c:v>28.475916073883035</c:v>
                </c:pt>
                <c:pt idx="7">
                  <c:v>34.276575808703456</c:v>
                </c:pt>
                <c:pt idx="9">
                  <c:v>13.247884240663684</c:v>
                </c:pt>
                <c:pt idx="10">
                  <c:v>17.032417488776947</c:v>
                </c:pt>
                <c:pt idx="11">
                  <c:v>17.87669503200366</c:v>
                </c:pt>
                <c:pt idx="12">
                  <c:v>16.610068659512262</c:v>
                </c:pt>
                <c:pt idx="13">
                  <c:v>16.230394747067805</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2.8641873083060831</c:v>
                </c:pt>
                <c:pt idx="5">
                  <c:v>3.7089834809055229</c:v>
                </c:pt>
                <c:pt idx="6">
                  <c:v>5.0251616600970053</c:v>
                </c:pt>
                <c:pt idx="7">
                  <c:v>6.0488074956535502</c:v>
                </c:pt>
                <c:pt idx="9">
                  <c:v>2.838832337285075</c:v>
                </c:pt>
                <c:pt idx="10">
                  <c:v>3.0057207333135785</c:v>
                </c:pt>
                <c:pt idx="11">
                  <c:v>3.1547108880006456</c:v>
                </c:pt>
                <c:pt idx="12">
                  <c:v>2.9311885869727514</c:v>
                </c:pt>
                <c:pt idx="13">
                  <c:v>2.8641873083060831</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0.78784091452934046</c:v>
                </c:pt>
                <c:pt idx="5">
                  <c:v>0.80518161432073809</c:v>
                </c:pt>
                <c:pt idx="6">
                  <c:v>0.75995791385593547</c:v>
                </c:pt>
                <c:pt idx="7">
                  <c:v>0.71382572788637089</c:v>
                </c:pt>
                <c:pt idx="9">
                  <c:v>1.1267099528419922</c:v>
                </c:pt>
                <c:pt idx="10">
                  <c:v>0.74009062785460766</c:v>
                </c:pt>
                <c:pt idx="11">
                  <c:v>0.7570387419116027</c:v>
                </c:pt>
                <c:pt idx="12">
                  <c:v>0.76920545170235954</c:v>
                </c:pt>
                <c:pt idx="13">
                  <c:v>0.78784091452934046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7.4430433889535914</c:v>
                </c:pt>
                <c:pt idx="5">
                  <c:v>7.6068678090388246</c:v>
                </c:pt>
                <c:pt idx="6">
                  <c:v>7.179621700641861</c:v>
                </c:pt>
                <c:pt idx="7">
                  <c:v>6.7437927718994732</c:v>
                </c:pt>
                <c:pt idx="9">
                  <c:v>6.7748466130043186</c:v>
                </c:pt>
                <c:pt idx="10">
                  <c:v>6.9919276256051859</c:v>
                </c:pt>
                <c:pt idx="11">
                  <c:v>7.1520431336484673</c:v>
                </c:pt>
                <c:pt idx="12">
                  <c:v>7.2669868325645215</c:v>
                </c:pt>
                <c:pt idx="13">
                  <c:v>7.4430433889535914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0.29500221643255564</c:v>
                </c:pt>
                <c:pt idx="5">
                  <c:v>0.57171475655389903</c:v>
                </c:pt>
                <c:pt idx="6">
                  <c:v>1.0932379046280054</c:v>
                </c:pt>
                <c:pt idx="7">
                  <c:v>1.6065243638859255</c:v>
                </c:pt>
                <c:pt idx="9">
                  <c:v>3.2055500417449041E-2</c:v>
                </c:pt>
                <c:pt idx="10">
                  <c:v>6.2982743372587108E-2</c:v>
                </c:pt>
                <c:pt idx="11">
                  <c:v>0.10097884850612647</c:v>
                </c:pt>
                <c:pt idx="12">
                  <c:v>0.10218816836006109</c:v>
                </c:pt>
                <c:pt idx="13">
                  <c:v>0.29500221643255564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106.92965951009377</c:v>
                </c:pt>
                <c:pt idx="5">
                  <c:v>138.46871662047283</c:v>
                </c:pt>
                <c:pt idx="6">
                  <c:v>187.60603531028815</c:v>
                </c:pt>
                <c:pt idx="7">
                  <c:v>225.82214650439911</c:v>
                </c:pt>
                <c:pt idx="9">
                  <c:v>113.09321758673757</c:v>
                </c:pt>
                <c:pt idx="10">
                  <c:v>112.21357404370687</c:v>
                </c:pt>
                <c:pt idx="11">
                  <c:v>117.77587315202406</c:v>
                </c:pt>
                <c:pt idx="12">
                  <c:v>109.43104058031604</c:v>
                </c:pt>
                <c:pt idx="13">
                  <c:v>106.92965951009377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22.722552645894929</c:v>
                </c:pt>
                <c:pt idx="5">
                  <c:v>29.424602281850479</c:v>
                </c:pt>
                <c:pt idx="6">
                  <c:v>39.866282503436238</c:v>
                </c:pt>
                <c:pt idx="7">
                  <c:v>47.987206132184824</c:v>
                </c:pt>
                <c:pt idx="9">
                  <c:v>18.547037936929154</c:v>
                </c:pt>
                <c:pt idx="10">
                  <c:v>23.845384484287713</c:v>
                </c:pt>
                <c:pt idx="11">
                  <c:v>25.027373044805117</c:v>
                </c:pt>
                <c:pt idx="12">
                  <c:v>23.254096123317161</c:v>
                </c:pt>
                <c:pt idx="13">
                  <c:v>22.722552645894929</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4.0098622316285164</c:v>
                </c:pt>
                <c:pt idx="5">
                  <c:v>5.1925768732677309</c:v>
                </c:pt>
                <c:pt idx="6">
                  <c:v>7.035226324135806</c:v>
                </c:pt>
                <c:pt idx="7">
                  <c:v>8.4683304939149675</c:v>
                </c:pt>
                <c:pt idx="9">
                  <c:v>3.9743652721991038</c:v>
                </c:pt>
                <c:pt idx="10">
                  <c:v>4.208009026639008</c:v>
                </c:pt>
                <c:pt idx="11">
                  <c:v>4.4165952432009021</c:v>
                </c:pt>
                <c:pt idx="12">
                  <c:v>4.1036640217618512</c:v>
                </c:pt>
                <c:pt idx="13">
                  <c:v>4.0098622316285164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19.696022863233512</c:v>
                </c:pt>
                <c:pt idx="5">
                  <c:v>20.129540358018453</c:v>
                </c:pt>
                <c:pt idx="6">
                  <c:v>18.998947846398387</c:v>
                </c:pt>
                <c:pt idx="7">
                  <c:v>17.845643197159273</c:v>
                </c:pt>
                <c:pt idx="9">
                  <c:v>28.167748821049805</c:v>
                </c:pt>
                <c:pt idx="10">
                  <c:v>18.502265696365193</c:v>
                </c:pt>
                <c:pt idx="11">
                  <c:v>18.925968547790067</c:v>
                </c:pt>
                <c:pt idx="12">
                  <c:v>19.230136292558988</c:v>
                </c:pt>
                <c:pt idx="13">
                  <c:v>19.696022863233512</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104.20260744535028</c:v>
                </c:pt>
                <c:pt idx="5">
                  <c:v>106.49614932654355</c:v>
                </c:pt>
                <c:pt idx="6">
                  <c:v>100.51470380898606</c:v>
                </c:pt>
                <c:pt idx="7">
                  <c:v>94.413098806592629</c:v>
                </c:pt>
                <c:pt idx="9">
                  <c:v>94.847852582060455</c:v>
                </c:pt>
                <c:pt idx="10">
                  <c:v>97.886986758472602</c:v>
                </c:pt>
                <c:pt idx="11">
                  <c:v>100.12860387107854</c:v>
                </c:pt>
                <c:pt idx="12">
                  <c:v>101.7378156559033</c:v>
                </c:pt>
                <c:pt idx="13">
                  <c:v>104.20260744535028</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7.375055410813891</c:v>
                </c:pt>
                <c:pt idx="5">
                  <c:v>14.292868913847476</c:v>
                </c:pt>
                <c:pt idx="6">
                  <c:v>27.330947615700136</c:v>
                </c:pt>
                <c:pt idx="7">
                  <c:v>40.163109097148137</c:v>
                </c:pt>
                <c:pt idx="9">
                  <c:v>0.80138751043622602</c:v>
                </c:pt>
                <c:pt idx="10">
                  <c:v>1.5745685843146777</c:v>
                </c:pt>
                <c:pt idx="11">
                  <c:v>2.5244712126531619</c:v>
                </c:pt>
                <c:pt idx="12">
                  <c:v>2.5547042090015273</c:v>
                </c:pt>
                <c:pt idx="13">
                  <c:v>7.375055410813891</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9.1826052538048071</c:v>
                </c:pt>
                <c:pt idx="5">
                  <c:v>9.3847181398869726</c:v>
                </c:pt>
                <c:pt idx="6">
                  <c:v>8.8576175770370789</c:v>
                </c:pt>
                <c:pt idx="7">
                  <c:v>8.3199282473242473</c:v>
                </c:pt>
                <c:pt idx="9">
                  <c:v>12.322446292964566</c:v>
                </c:pt>
                <c:pt idx="10">
                  <c:v>8.6260563043864682</c:v>
                </c:pt>
                <c:pt idx="11">
                  <c:v>8.8235934445777957</c:v>
                </c:pt>
                <c:pt idx="12">
                  <c:v>8.9654013796389815</c:v>
                </c:pt>
                <c:pt idx="13">
                  <c:v>9.1826052538048071</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0.61616809423108743</c:v>
                </c:pt>
                <c:pt idx="5">
                  <c:v>0.78499906248287821</c:v>
                </c:pt>
                <c:pt idx="6">
                  <c:v>1.0167246844492748</c:v>
                </c:pt>
                <c:pt idx="7">
                  <c:v>1.1951167165492316</c:v>
                </c:pt>
                <c:pt idx="9">
                  <c:v>0.60923770891438467</c:v>
                </c:pt>
                <c:pt idx="10">
                  <c:v>0.64854136839212595</c:v>
                </c:pt>
                <c:pt idx="11">
                  <c:v>0.6995709084876961</c:v>
                </c:pt>
                <c:pt idx="12">
                  <c:v>0.64248252977129328</c:v>
                </c:pt>
                <c:pt idx="13">
                  <c:v>0.61616809423108743</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0.43148443357450289</c:v>
                </c:pt>
                <c:pt idx="5">
                  <c:v>0.44809335290268532</c:v>
                </c:pt>
                <c:pt idx="6">
                  <c:v>0.48482562132825519</c:v>
                </c:pt>
                <c:pt idx="7">
                  <c:v>0.50361811131600709</c:v>
                </c:pt>
                <c:pt idx="9" formatCode="0%">
                  <c:v>0.41283463855351005</c:v>
                </c:pt>
                <c:pt idx="10" formatCode="0%">
                  <c:v>0.41283463855351005</c:v>
                </c:pt>
                <c:pt idx="11" formatCode="0%">
                  <c:v>0.41283463855351005</c:v>
                </c:pt>
                <c:pt idx="12" formatCode="0%">
                  <c:v>0.41275320354775508</c:v>
                </c:pt>
                <c:pt idx="13" formatCode="0%">
                  <c:v>0.43148443357450289</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1.1810586143854358</c:v>
                </c:pt>
                <c:pt idx="5">
                  <c:v>1.3629062614551473</c:v>
                </c:pt>
                <c:pt idx="6">
                  <c:v>1.8098009838192406</c:v>
                </c:pt>
                <c:pt idx="7">
                  <c:v>2.0904022175169907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0.15653479794301089</c:v>
                </c:pt>
                <c:pt idx="5">
                  <c:v>0.14732060521581641</c:v>
                </c:pt>
                <c:pt idx="6">
                  <c:v>0.12736738936417075</c:v>
                </c:pt>
                <c:pt idx="7">
                  <c:v>0.11167849766187381</c:v>
                </c:pt>
                <c:pt idx="9">
                  <c:v>0.1283823833256614</c:v>
                </c:pt>
                <c:pt idx="10">
                  <c:v>0.12877680945571371</c:v>
                </c:pt>
                <c:pt idx="11">
                  <c:v>0.12973355042768442</c:v>
                </c:pt>
                <c:pt idx="12">
                  <c:v>0.13499132813487882</c:v>
                </c:pt>
                <c:pt idx="13">
                  <c:v>0.15653479794301089</c:v>
                </c:pt>
                <c:pt idx="14">
                  <c:v>0.34988643738756398</c:v>
                </c:pt>
                <c:pt idx="15">
                  <c:v>0.22989813780232821</c:v>
                </c:pt>
                <c:pt idx="16">
                  <c:v>0.19150070386569809</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2.7691202517749973</c:v>
                </c:pt>
                <c:pt idx="5">
                  <c:v>3.4557572231189062</c:v>
                </c:pt>
                <c:pt idx="6">
                  <c:v>4.0288926380042502</c:v>
                </c:pt>
                <c:pt idx="7">
                  <c:v>4.4797877117531373</c:v>
                </c:pt>
                <c:pt idx="9">
                  <c:v>2.7636773332492934</c:v>
                </c:pt>
                <c:pt idx="10">
                  <c:v>2.8913337107360779</c:v>
                </c:pt>
                <c:pt idx="11">
                  <c:v>3.0495903806306055</c:v>
                </c:pt>
                <c:pt idx="12">
                  <c:v>3.2047358801985588</c:v>
                </c:pt>
                <c:pt idx="13">
                  <c:v>2.7691202517749973</c:v>
                </c:pt>
                <c:pt idx="14">
                  <c:v>3.1188208938648123</c:v>
                </c:pt>
                <c:pt idx="15">
                  <c:v>3.4542718255088931</c:v>
                </c:pt>
                <c:pt idx="16">
                  <c:v>3.466374335401321</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3.9765622106385314</c:v>
                </c:pt>
                <c:pt idx="5">
                  <c:v>5.392708876679472</c:v>
                </c:pt>
                <c:pt idx="6">
                  <c:v>8.0528653381920705</c:v>
                </c:pt>
                <c:pt idx="7">
                  <c:v>10.13026219363816</c:v>
                </c:pt>
                <c:pt idx="9">
                  <c:v>3.9385634462472403</c:v>
                </c:pt>
                <c:pt idx="10">
                  <c:v>4.2313538823878662</c:v>
                </c:pt>
                <c:pt idx="11">
                  <c:v>4.4526615366410756</c:v>
                </c:pt>
                <c:pt idx="12">
                  <c:v>3.7596718485503273</c:v>
                </c:pt>
                <c:pt idx="13">
                  <c:v>3.9765622106385314</c:v>
                </c:pt>
                <c:pt idx="14">
                  <c:v>4.7221323835221298</c:v>
                </c:pt>
                <c:pt idx="15">
                  <c:v>6.1954633123921798</c:v>
                </c:pt>
                <c:pt idx="16">
                  <c:v>7.132429587068704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0.52780693280230562</c:v>
                </c:pt>
                <c:pt idx="5">
                  <c:v>0.59257422829773754</c:v>
                </c:pt>
                <c:pt idx="6">
                  <c:v>0.70256252523319718</c:v>
                </c:pt>
                <c:pt idx="7">
                  <c:v>0.77511723169127256</c:v>
                </c:pt>
                <c:pt idx="9">
                  <c:v>0.52310039361040328</c:v>
                </c:pt>
                <c:pt idx="10">
                  <c:v>0.52911938020465121</c:v>
                </c:pt>
                <c:pt idx="11">
                  <c:v>0.53323895430378154</c:v>
                </c:pt>
                <c:pt idx="12">
                  <c:v>0.52085305813176863</c:v>
                </c:pt>
                <c:pt idx="13">
                  <c:v>0.52780693280230562</c:v>
                </c:pt>
                <c:pt idx="14">
                  <c:v>0.59342753966527417</c:v>
                </c:pt>
                <c:pt idx="15">
                  <c:v>0.68154488439676142</c:v>
                </c:pt>
                <c:pt idx="16">
                  <c:v>0.72377539392386436</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7.4300241931588458</c:v>
                      </c:pt>
                      <c:pt idx="5">
                        <c:v>9.5883609333119306</c:v>
                      </c:pt>
                      <c:pt idx="6">
                        <c:v>12.91168789079369</c:v>
                      </c:pt>
                      <c:pt idx="7">
                        <c:v>15.496845634744442</c:v>
                      </c:pt>
                      <c:pt idx="9">
                        <c:v>7.3537235564325982</c:v>
                      </c:pt>
                      <c:pt idx="10">
                        <c:v>7.7805837827843094</c:v>
                      </c:pt>
                      <c:pt idx="11">
                        <c:v>8.1652244220031474</c:v>
                      </c:pt>
                      <c:pt idx="12">
                        <c:v>7.6202521150155338</c:v>
                      </c:pt>
                      <c:pt idx="13">
                        <c:v>7.4300241931588458</c:v>
                      </c:pt>
                      <c:pt idx="14">
                        <c:v>8.7842672544397811</c:v>
                      </c:pt>
                      <c:pt idx="15">
                        <c:v>10.561178160100162</c:v>
                      </c:pt>
                      <c:pt idx="16">
                        <c:v>11.514080020259588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123.8511160653611</c:v>
                </c:pt>
                <c:pt idx="5">
                  <c:v>145.37491433030564</c:v>
                </c:pt>
                <c:pt idx="6">
                  <c:v>180.89852939886083</c:v>
                </c:pt>
                <c:pt idx="7">
                  <c:v>205.20755725300131</c:v>
                </c:pt>
                <c:pt idx="9">
                  <c:v>134.31337985641542</c:v>
                </c:pt>
                <c:pt idx="10">
                  <c:v>137.65597351760064</c:v>
                </c:pt>
                <c:pt idx="11">
                  <c:v>139.89972614401438</c:v>
                </c:pt>
                <c:pt idx="12">
                  <c:v>131.0036863994174</c:v>
                </c:pt>
                <c:pt idx="13">
                  <c:v>123.8511160653611</c:v>
                </c:pt>
                <c:pt idx="14">
                  <c:v>133.18356583053634</c:v>
                </c:pt>
                <c:pt idx="15">
                  <c:v>147.96683547808763</c:v>
                </c:pt>
                <c:pt idx="16">
                  <c:v>152.46820486329392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0.72839292956623425</c:v>
                </c:pt>
                <c:pt idx="5">
                  <c:v>0.75643060245784544</c:v>
                </c:pt>
                <c:pt idx="6">
                  <c:v>0.81843869018065385</c:v>
                </c:pt>
                <c:pt idx="7">
                  <c:v>0.85016246923480421</c:v>
                </c:pt>
                <c:pt idx="9">
                  <c:v>0.69691003522723105</c:v>
                </c:pt>
                <c:pt idx="10">
                  <c:v>0.69691003522723105</c:v>
                </c:pt>
                <c:pt idx="11">
                  <c:v>0.69691003522723105</c:v>
                </c:pt>
                <c:pt idx="12">
                  <c:v>0.69677256402828247</c:v>
                </c:pt>
                <c:pt idx="13">
                  <c:v>0.72839292956623425</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0.26160707043376574</c:v>
                </c:pt>
                <c:pt idx="5">
                  <c:v>0.20856939754215453</c:v>
                </c:pt>
                <c:pt idx="6">
                  <c:v>0.14156130981934612</c:v>
                </c:pt>
                <c:pt idx="7">
                  <c:v>0.10483753076519575</c:v>
                </c:pt>
                <c:pt idx="9" formatCode="0%">
                  <c:v>0.29308996477276894</c:v>
                </c:pt>
                <c:pt idx="10" formatCode="0%">
                  <c:v>0.29308996477276894</c:v>
                </c:pt>
                <c:pt idx="11" formatCode="0%">
                  <c:v>0.29308996477276894</c:v>
                </c:pt>
                <c:pt idx="12" formatCode="0%">
                  <c:v>0.29322743597171752</c:v>
                </c:pt>
                <c:pt idx="13" formatCode="0%">
                  <c:v>0.26160707043376574</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76.378328221495551</c:v>
                </c:pt>
                <c:pt idx="10">
                  <c:v>78.881427992160553</c:v>
                </c:pt>
                <c:pt idx="11">
                  <c:v>81.384527762825556</c:v>
                </c:pt>
                <c:pt idx="12">
                  <c:v>83.887627533490559</c:v>
                </c:pt>
                <c:pt idx="13">
                  <c:v>86.390727304155561</c:v>
                </c:pt>
                <c:pt idx="14">
                  <c:v>88.893827074820564</c:v>
                </c:pt>
                <c:pt idx="15">
                  <c:v>91.396926845485567</c:v>
                </c:pt>
                <c:pt idx="16">
                  <c:v>93.900026616150569</c:v>
                </c:pt>
                <c:pt idx="17">
                  <c:v>96.403126386815572</c:v>
                </c:pt>
                <c:pt idx="18">
                  <c:v>98.906226157480603</c:v>
                </c:pt>
                <c:pt idx="19">
                  <c:v>102.41603463532455</c:v>
                </c:pt>
                <c:pt idx="20">
                  <c:v>105.9258431131685</c:v>
                </c:pt>
                <c:pt idx="21">
                  <c:v>109.43565159101244</c:v>
                </c:pt>
                <c:pt idx="22">
                  <c:v>112.94546006885639</c:v>
                </c:pt>
                <c:pt idx="23">
                  <c:v>116.45526854670034</c:v>
                </c:pt>
                <c:pt idx="24">
                  <c:v>119.96507702454429</c:v>
                </c:pt>
                <c:pt idx="25">
                  <c:v>123.47488550238823</c:v>
                </c:pt>
                <c:pt idx="26">
                  <c:v>126.98469398023218</c:v>
                </c:pt>
                <c:pt idx="27">
                  <c:v>130.49450245807614</c:v>
                </c:pt>
                <c:pt idx="28">
                  <c:v>134.00431093592013</c:v>
                </c:pt>
                <c:pt idx="29">
                  <c:v>147.65292207667406</c:v>
                </c:pt>
                <c:pt idx="30">
                  <c:v>161.30153321742799</c:v>
                </c:pt>
                <c:pt idx="31">
                  <c:v>161.30153321742799</c:v>
                </c:pt>
                <c:pt idx="32">
                  <c:v>161.30153321742799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16.230394747067805</c:v>
                </c:pt>
                <c:pt idx="10">
                  <c:v>16.762303448334119</c:v>
                </c:pt>
                <c:pt idx="11">
                  <c:v>17.294212149600433</c:v>
                </c:pt>
                <c:pt idx="12">
                  <c:v>17.826120850866747</c:v>
                </c:pt>
                <c:pt idx="13">
                  <c:v>18.358029552133061</c:v>
                </c:pt>
                <c:pt idx="14">
                  <c:v>18.889938253399375</c:v>
                </c:pt>
                <c:pt idx="15">
                  <c:v>19.421846954665689</c:v>
                </c:pt>
                <c:pt idx="16">
                  <c:v>19.953755655932003</c:v>
                </c:pt>
                <c:pt idx="17">
                  <c:v>20.485664357198317</c:v>
                </c:pt>
                <c:pt idx="18">
                  <c:v>21.017573058464631</c:v>
                </c:pt>
                <c:pt idx="19">
                  <c:v>21.763407360006472</c:v>
                </c:pt>
                <c:pt idx="20">
                  <c:v>22.509241661548312</c:v>
                </c:pt>
                <c:pt idx="21">
                  <c:v>23.255075963090153</c:v>
                </c:pt>
                <c:pt idx="22">
                  <c:v>24.000910264631994</c:v>
                </c:pt>
                <c:pt idx="23">
                  <c:v>24.746744566173835</c:v>
                </c:pt>
                <c:pt idx="24">
                  <c:v>25.492578867715675</c:v>
                </c:pt>
                <c:pt idx="25">
                  <c:v>26.238413169257516</c:v>
                </c:pt>
                <c:pt idx="26">
                  <c:v>26.984247470799357</c:v>
                </c:pt>
                <c:pt idx="27">
                  <c:v>27.730081772341197</c:v>
                </c:pt>
                <c:pt idx="28">
                  <c:v>28.475916073883035</c:v>
                </c:pt>
                <c:pt idx="29">
                  <c:v>31.376245941293245</c:v>
                </c:pt>
                <c:pt idx="30">
                  <c:v>34.276575808703456</c:v>
                </c:pt>
                <c:pt idx="31">
                  <c:v>34.276575808703456</c:v>
                </c:pt>
                <c:pt idx="32">
                  <c:v>34.276575808703456</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2.8641873083060831</c:v>
                </c:pt>
                <c:pt idx="10">
                  <c:v>2.9580535497060207</c:v>
                </c:pt>
                <c:pt idx="11">
                  <c:v>3.0519197911059583</c:v>
                </c:pt>
                <c:pt idx="12">
                  <c:v>3.1457860325058959</c:v>
                </c:pt>
                <c:pt idx="13">
                  <c:v>3.2396522739058335</c:v>
                </c:pt>
                <c:pt idx="14">
                  <c:v>3.3335185153057711</c:v>
                </c:pt>
                <c:pt idx="15">
                  <c:v>3.4273847567057087</c:v>
                </c:pt>
                <c:pt idx="16">
                  <c:v>3.5212509981056463</c:v>
                </c:pt>
                <c:pt idx="17">
                  <c:v>3.6151172395055839</c:v>
                </c:pt>
                <c:pt idx="18">
                  <c:v>3.7089834809055229</c:v>
                </c:pt>
                <c:pt idx="19">
                  <c:v>3.8406012988246712</c:v>
                </c:pt>
                <c:pt idx="20">
                  <c:v>3.9722191167438194</c:v>
                </c:pt>
                <c:pt idx="21">
                  <c:v>4.1038369346629677</c:v>
                </c:pt>
                <c:pt idx="22">
                  <c:v>4.2354547525821156</c:v>
                </c:pt>
                <c:pt idx="23">
                  <c:v>4.3670725705012634</c:v>
                </c:pt>
                <c:pt idx="24">
                  <c:v>4.4986903884204112</c:v>
                </c:pt>
                <c:pt idx="25">
                  <c:v>4.6303082063395591</c:v>
                </c:pt>
                <c:pt idx="26">
                  <c:v>4.7619260242587069</c:v>
                </c:pt>
                <c:pt idx="27">
                  <c:v>4.8935438421778548</c:v>
                </c:pt>
                <c:pt idx="28">
                  <c:v>5.0251616600970053</c:v>
                </c:pt>
                <c:pt idx="29">
                  <c:v>5.5369845778752778</c:v>
                </c:pt>
                <c:pt idx="30">
                  <c:v>6.0488074956535502</c:v>
                </c:pt>
                <c:pt idx="31">
                  <c:v>6.0488074956535502</c:v>
                </c:pt>
                <c:pt idx="32">
                  <c:v>6.0488074956535502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0.78784091452934046</c:v>
                </c:pt>
                <c:pt idx="10">
                  <c:v>0.78976765895060685</c:v>
                </c:pt>
                <c:pt idx="11">
                  <c:v>0.79169440337187325</c:v>
                </c:pt>
                <c:pt idx="12">
                  <c:v>0.79362114779313964</c:v>
                </c:pt>
                <c:pt idx="13">
                  <c:v>0.79554789221440603</c:v>
                </c:pt>
                <c:pt idx="14">
                  <c:v>0.79747463663567242</c:v>
                </c:pt>
                <c:pt idx="15">
                  <c:v>0.79940138105693881</c:v>
                </c:pt>
                <c:pt idx="16">
                  <c:v>0.8013281254782052</c:v>
                </c:pt>
                <c:pt idx="17">
                  <c:v>0.80325486989947159</c:v>
                </c:pt>
                <c:pt idx="18">
                  <c:v>0.80518161432073809</c:v>
                </c:pt>
                <c:pt idx="19">
                  <c:v>0.80065924427425783</c:v>
                </c:pt>
                <c:pt idx="20">
                  <c:v>0.79613687422777757</c:v>
                </c:pt>
                <c:pt idx="21">
                  <c:v>0.79161450418129731</c:v>
                </c:pt>
                <c:pt idx="22">
                  <c:v>0.78709213413481705</c:v>
                </c:pt>
                <c:pt idx="23">
                  <c:v>0.78256976408833678</c:v>
                </c:pt>
                <c:pt idx="24">
                  <c:v>0.77804739404185652</c:v>
                </c:pt>
                <c:pt idx="25">
                  <c:v>0.77352502399537626</c:v>
                </c:pt>
                <c:pt idx="26">
                  <c:v>0.769002653948896</c:v>
                </c:pt>
                <c:pt idx="27">
                  <c:v>0.76448028390241574</c:v>
                </c:pt>
                <c:pt idx="28">
                  <c:v>0.75995791385593547</c:v>
                </c:pt>
                <c:pt idx="29">
                  <c:v>0.73689182087115324</c:v>
                </c:pt>
                <c:pt idx="30">
                  <c:v>0.71382572788637089</c:v>
                </c:pt>
                <c:pt idx="31">
                  <c:v>0.71382572788637089</c:v>
                </c:pt>
                <c:pt idx="32">
                  <c:v>0.71382572788637089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7.4430433889535914</c:v>
                </c:pt>
                <c:pt idx="10">
                  <c:v>7.4612461022963954</c:v>
                </c:pt>
                <c:pt idx="11">
                  <c:v>7.4794488156391994</c:v>
                </c:pt>
                <c:pt idx="12">
                  <c:v>7.4976515289820034</c:v>
                </c:pt>
                <c:pt idx="13">
                  <c:v>7.5158542423248074</c:v>
                </c:pt>
                <c:pt idx="14">
                  <c:v>7.5340569556676114</c:v>
                </c:pt>
                <c:pt idx="15">
                  <c:v>7.5522596690104153</c:v>
                </c:pt>
                <c:pt idx="16">
                  <c:v>7.5704623823532193</c:v>
                </c:pt>
                <c:pt idx="17">
                  <c:v>7.5886650956960233</c:v>
                </c:pt>
                <c:pt idx="18">
                  <c:v>7.6068678090388246</c:v>
                </c:pt>
                <c:pt idx="19">
                  <c:v>7.5641431981991278</c:v>
                </c:pt>
                <c:pt idx="20">
                  <c:v>7.521418587359431</c:v>
                </c:pt>
                <c:pt idx="21">
                  <c:v>7.4786939765197342</c:v>
                </c:pt>
                <c:pt idx="22">
                  <c:v>7.4359693656800374</c:v>
                </c:pt>
                <c:pt idx="23">
                  <c:v>7.3932447548403406</c:v>
                </c:pt>
                <c:pt idx="24">
                  <c:v>7.3505201440006438</c:v>
                </c:pt>
                <c:pt idx="25">
                  <c:v>7.307795533160947</c:v>
                </c:pt>
                <c:pt idx="26">
                  <c:v>7.2650709223212502</c:v>
                </c:pt>
                <c:pt idx="27">
                  <c:v>7.2223463114815534</c:v>
                </c:pt>
                <c:pt idx="28">
                  <c:v>7.179621700641861</c:v>
                </c:pt>
                <c:pt idx="29">
                  <c:v>6.9617072362706676</c:v>
                </c:pt>
                <c:pt idx="30">
                  <c:v>6.7437927718994732</c:v>
                </c:pt>
                <c:pt idx="31">
                  <c:v>6.7437927718994732</c:v>
                </c:pt>
                <c:pt idx="32">
                  <c:v>6.7437927718994732</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0.29500221643255564</c:v>
                </c:pt>
                <c:pt idx="10">
                  <c:v>0.32574805422381603</c:v>
                </c:pt>
                <c:pt idx="11">
                  <c:v>0.35649389201507642</c:v>
                </c:pt>
                <c:pt idx="12">
                  <c:v>0.38723972980633681</c:v>
                </c:pt>
                <c:pt idx="13">
                  <c:v>0.4179855675975972</c:v>
                </c:pt>
                <c:pt idx="14">
                  <c:v>0.44873140538885758</c:v>
                </c:pt>
                <c:pt idx="15">
                  <c:v>0.47947724318011797</c:v>
                </c:pt>
                <c:pt idx="16">
                  <c:v>0.51022308097137836</c:v>
                </c:pt>
                <c:pt idx="17">
                  <c:v>0.54096891876263875</c:v>
                </c:pt>
                <c:pt idx="18">
                  <c:v>0.57171475655389903</c:v>
                </c:pt>
                <c:pt idx="19">
                  <c:v>0.6238670713613097</c:v>
                </c:pt>
                <c:pt idx="20">
                  <c:v>0.67601938616872037</c:v>
                </c:pt>
                <c:pt idx="21">
                  <c:v>0.72817170097613104</c:v>
                </c:pt>
                <c:pt idx="22">
                  <c:v>0.78032401578354171</c:v>
                </c:pt>
                <c:pt idx="23">
                  <c:v>0.83247633059095238</c:v>
                </c:pt>
                <c:pt idx="24">
                  <c:v>0.88462864539836306</c:v>
                </c:pt>
                <c:pt idx="25">
                  <c:v>0.93678096020577373</c:v>
                </c:pt>
                <c:pt idx="26">
                  <c:v>0.9889332750131844</c:v>
                </c:pt>
                <c:pt idx="27">
                  <c:v>1.0410855898205951</c:v>
                </c:pt>
                <c:pt idx="28">
                  <c:v>1.0932379046280054</c:v>
                </c:pt>
                <c:pt idx="29">
                  <c:v>1.3498811342569654</c:v>
                </c:pt>
                <c:pt idx="30">
                  <c:v>1.6065243638859255</c:v>
                </c:pt>
                <c:pt idx="31">
                  <c:v>1.6065243638859255</c:v>
                </c:pt>
                <c:pt idx="32">
                  <c:v>1.6065243638859255</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9.1826052538048071</c:v>
                </c:pt>
                <c:pt idx="10">
                  <c:v>9.2050622411472691</c:v>
                </c:pt>
                <c:pt idx="11">
                  <c:v>9.2275192284897312</c:v>
                </c:pt>
                <c:pt idx="12">
                  <c:v>9.2499762158321932</c:v>
                </c:pt>
                <c:pt idx="13">
                  <c:v>9.2724332031746552</c:v>
                </c:pt>
                <c:pt idx="14">
                  <c:v>9.2948901905171173</c:v>
                </c:pt>
                <c:pt idx="15">
                  <c:v>9.3173471778595793</c:v>
                </c:pt>
                <c:pt idx="16">
                  <c:v>9.3398041652020414</c:v>
                </c:pt>
                <c:pt idx="17">
                  <c:v>9.3622611525445034</c:v>
                </c:pt>
                <c:pt idx="18">
                  <c:v>9.3847181398869726</c:v>
                </c:pt>
                <c:pt idx="19">
                  <c:v>9.3320080836019841</c:v>
                </c:pt>
                <c:pt idx="20">
                  <c:v>9.2792980273169938</c:v>
                </c:pt>
                <c:pt idx="21">
                  <c:v>9.2265879710320036</c:v>
                </c:pt>
                <c:pt idx="22">
                  <c:v>9.1738779147470133</c:v>
                </c:pt>
                <c:pt idx="23">
                  <c:v>9.121167858462023</c:v>
                </c:pt>
                <c:pt idx="24">
                  <c:v>9.0684578021770328</c:v>
                </c:pt>
                <c:pt idx="25">
                  <c:v>9.0157477458920425</c:v>
                </c:pt>
                <c:pt idx="26">
                  <c:v>8.9630376896070523</c:v>
                </c:pt>
                <c:pt idx="27">
                  <c:v>8.910327633322062</c:v>
                </c:pt>
                <c:pt idx="28">
                  <c:v>8.8576175770370789</c:v>
                </c:pt>
                <c:pt idx="29">
                  <c:v>8.5887729121806622</c:v>
                </c:pt>
                <c:pt idx="30">
                  <c:v>8.3199282473242473</c:v>
                </c:pt>
                <c:pt idx="31">
                  <c:v>8.3199282473242473</c:v>
                </c:pt>
                <c:pt idx="32">
                  <c:v>8.3199282473242473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0.61616809423108743</c:v>
                </c:pt>
                <c:pt idx="10">
                  <c:v>0.63492709070350861</c:v>
                </c:pt>
                <c:pt idx="11">
                  <c:v>0.6536860871759298</c:v>
                </c:pt>
                <c:pt idx="12">
                  <c:v>0.67244508364835098</c:v>
                </c:pt>
                <c:pt idx="13">
                  <c:v>0.69120408012077217</c:v>
                </c:pt>
                <c:pt idx="14">
                  <c:v>0.70996307659319335</c:v>
                </c:pt>
                <c:pt idx="15">
                  <c:v>0.72872207306561454</c:v>
                </c:pt>
                <c:pt idx="16">
                  <c:v>0.74748106953803573</c:v>
                </c:pt>
                <c:pt idx="17">
                  <c:v>0.76624006601045691</c:v>
                </c:pt>
                <c:pt idx="18">
                  <c:v>0.78499906248287821</c:v>
                </c:pt>
                <c:pt idx="19">
                  <c:v>0.80817162467951786</c:v>
                </c:pt>
                <c:pt idx="20">
                  <c:v>0.83134418687615752</c:v>
                </c:pt>
                <c:pt idx="21">
                  <c:v>0.85451674907279718</c:v>
                </c:pt>
                <c:pt idx="22">
                  <c:v>0.87768931126943683</c:v>
                </c:pt>
                <c:pt idx="23">
                  <c:v>0.90086187346607649</c:v>
                </c:pt>
                <c:pt idx="24">
                  <c:v>0.92403443566271615</c:v>
                </c:pt>
                <c:pt idx="25">
                  <c:v>0.9472069978593558</c:v>
                </c:pt>
                <c:pt idx="26">
                  <c:v>0.97037956005599546</c:v>
                </c:pt>
                <c:pt idx="27">
                  <c:v>0.99355212225263512</c:v>
                </c:pt>
                <c:pt idx="28">
                  <c:v>1.0167246844492748</c:v>
                </c:pt>
                <c:pt idx="29">
                  <c:v>1.1059207004992531</c:v>
                </c:pt>
                <c:pt idx="30">
                  <c:v>1.1951167165492316</c:v>
                </c:pt>
                <c:pt idx="31">
                  <c:v>1.1951167165492316</c:v>
                </c:pt>
                <c:pt idx="32">
                  <c:v>1.1951167165492316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0.48651355439990801</c:v>
                </c:pt>
                <c:pt idx="4">
                  <c:v>0.53392870546694593</c:v>
                </c:pt>
                <c:pt idx="5">
                  <c:v>0.59941632974054093</c:v>
                </c:pt>
                <c:pt idx="6">
                  <c:v>0.63545344153689365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0.51348644560009205</c:v>
                </c:pt>
                <c:pt idx="4">
                  <c:v>0.46607129453305407</c:v>
                </c:pt>
                <c:pt idx="5">
                  <c:v>0.40058367025945907</c:v>
                </c:pt>
                <c:pt idx="6">
                  <c:v>0.36454655846310635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76.378328221495551</c:v>
                </c:pt>
                <c:pt idx="4">
                  <c:v>98.906226157480603</c:v>
                </c:pt>
                <c:pt idx="5">
                  <c:v>134.00431093592013</c:v>
                </c:pt>
                <c:pt idx="6">
                  <c:v>161.30153321742799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76.378328221495551</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5">
        <v>44007.756886921299</v>
      </c>
      <c r="B24" s="185" t="s">
        <v>601</v>
      </c>
      <c r="C24" s="185" t="s">
        <v>602</v>
      </c>
      <c r="D24" s="185" t="s">
        <v>603</v>
      </c>
    </row>
    <row r="25" spans="1:4" s="185" customFormat="1"/>
    <row r="26" spans="1:4" s="185" customFormat="1">
      <c r="A26" s="82">
        <v>44061</v>
      </c>
      <c r="B26" s="185" t="s">
        <v>648</v>
      </c>
      <c r="C26" s="185" t="s">
        <v>540</v>
      </c>
      <c r="D26" s="185" t="s">
        <v>409</v>
      </c>
    </row>
    <row r="27" spans="1:4" s="185" customFormat="1">
      <c r="B27" s="185" t="s">
        <v>649</v>
      </c>
      <c r="C27" s="185" t="s">
        <v>540</v>
      </c>
      <c r="D27" s="185" t="s">
        <v>409</v>
      </c>
    </row>
    <row r="28" spans="1:4" s="185" customFormat="1">
      <c r="B28" s="185" t="s">
        <v>650</v>
      </c>
      <c r="C28" s="185" t="s">
        <v>540</v>
      </c>
      <c r="D28" s="185" t="s">
        <v>409</v>
      </c>
    </row>
    <row r="29" spans="1:4" s="349" customFormat="1"/>
    <row r="30" spans="1:4" s="185" customFormat="1">
      <c r="A30" s="82">
        <v>44298</v>
      </c>
      <c r="B30" s="185" t="s">
        <v>698</v>
      </c>
      <c r="C30" s="185" t="s">
        <v>602</v>
      </c>
      <c r="D30" s="185" t="s">
        <v>603</v>
      </c>
    </row>
    <row r="31" spans="1:4" s="185" customFormat="1"/>
    <row r="32" spans="1:4" s="185" customFormat="1"/>
    <row r="33" spans="1:2" s="185" customFormat="1"/>
    <row r="34" spans="1:2" s="185" customFormat="1"/>
    <row r="35" spans="1:2" s="185" customFormat="1"/>
    <row r="36" spans="1:2" s="185" customFormat="1"/>
    <row r="38" spans="1:2">
      <c r="A38" s="215">
        <f ca="1">NOW()</f>
        <v>44729.671085185182</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635</v>
      </c>
      <c r="C7" s="4" t="str">
        <f>"DriversGams!"&amp;ADDRESS(ROW(DriversGams!A5),COLUMN(DriversGams!A5),4)</f>
        <v>DriversGams!A5</v>
      </c>
      <c r="D7" s="4">
        <v>1</v>
      </c>
      <c r="E7" s="4">
        <v>1</v>
      </c>
      <c r="F7" s="4"/>
    </row>
    <row r="8" spans="1:6">
      <c r="A8" s="4" t="s">
        <v>302</v>
      </c>
      <c r="B8" s="4" t="s">
        <v>611</v>
      </c>
      <c r="C8" s="4" t="str">
        <f>"DriversGams!"&amp;ADDRESS(ROW(DriversGams!A43),COLUMN(DriversGams!A43),4)</f>
        <v>DriversGams!A43</v>
      </c>
      <c r="D8" s="4"/>
      <c r="E8" s="4">
        <v>1</v>
      </c>
      <c r="F8" s="4"/>
    </row>
    <row r="9" spans="1:6">
      <c r="A9" s="4" t="s">
        <v>302</v>
      </c>
      <c r="B9" s="4" t="s">
        <v>636</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713</v>
      </c>
      <c r="C12" t="str">
        <f>"DriversGams!"&amp;ADDRESS(ROW(DriversGams!A130),COLUMN(DriversGams!A130),4)</f>
        <v>DriversGams!A130</v>
      </c>
      <c r="D12" s="365">
        <v>1</v>
      </c>
      <c r="E12" s="365">
        <v>1</v>
      </c>
    </row>
    <row r="13" spans="1:6">
      <c r="A13" t="s">
        <v>302</v>
      </c>
      <c r="B13" t="s">
        <v>638</v>
      </c>
      <c r="C13" s="276"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A51" workbookViewId="0">
      <selection activeCell="C72" sqref="C72"/>
    </sheetView>
  </sheetViews>
  <sheetFormatPr defaultColWidth="8.7109375" defaultRowHeight="15"/>
  <cols>
    <col min="1" max="16384" width="8.7109375" style="185"/>
  </cols>
  <sheetData>
    <row r="4" spans="1:40">
      <c r="A4" s="185" t="s">
        <v>607</v>
      </c>
    </row>
    <row r="5" spans="1:40">
      <c r="A5" s="362"/>
      <c r="B5" s="35" t="s">
        <v>567</v>
      </c>
      <c r="C5" s="35" t="s">
        <v>555</v>
      </c>
      <c r="D5" s="35" t="s">
        <v>568</v>
      </c>
      <c r="E5" s="35" t="s">
        <v>569</v>
      </c>
      <c r="F5" s="35" t="s">
        <v>570</v>
      </c>
      <c r="G5" s="35" t="s">
        <v>571</v>
      </c>
      <c r="H5" s="35" t="s">
        <v>556</v>
      </c>
      <c r="I5" s="35" t="s">
        <v>572</v>
      </c>
      <c r="J5" s="35" t="s">
        <v>573</v>
      </c>
      <c r="K5" s="35" t="s">
        <v>574</v>
      </c>
      <c r="L5" s="35" t="s">
        <v>575</v>
      </c>
      <c r="M5" s="35" t="s">
        <v>557</v>
      </c>
      <c r="N5" s="35" t="s">
        <v>576</v>
      </c>
      <c r="O5" s="35" t="s">
        <v>577</v>
      </c>
      <c r="P5" s="35" t="s">
        <v>578</v>
      </c>
      <c r="Q5" s="35" t="s">
        <v>579</v>
      </c>
      <c r="R5" s="35" t="s">
        <v>558</v>
      </c>
      <c r="S5" s="35" t="s">
        <v>580</v>
      </c>
      <c r="T5" s="35" t="s">
        <v>581</v>
      </c>
      <c r="U5" s="35" t="s">
        <v>582</v>
      </c>
      <c r="V5" s="35" t="s">
        <v>583</v>
      </c>
      <c r="W5" s="35" t="s">
        <v>559</v>
      </c>
      <c r="X5" s="35" t="s">
        <v>584</v>
      </c>
      <c r="Y5" s="35" t="s">
        <v>585</v>
      </c>
      <c r="Z5" s="35" t="s">
        <v>586</v>
      </c>
      <c r="AA5" s="35" t="s">
        <v>587</v>
      </c>
      <c r="AB5" s="35" t="s">
        <v>560</v>
      </c>
      <c r="AC5" s="35" t="s">
        <v>588</v>
      </c>
      <c r="AD5" s="35" t="s">
        <v>589</v>
      </c>
      <c r="AE5" s="35" t="s">
        <v>590</v>
      </c>
      <c r="AF5" s="35" t="s">
        <v>591</v>
      </c>
      <c r="AG5" s="35" t="s">
        <v>561</v>
      </c>
      <c r="AH5" s="35"/>
      <c r="AI5" s="35"/>
      <c r="AJ5" s="35"/>
      <c r="AK5" s="35"/>
      <c r="AL5" s="35"/>
      <c r="AM5" s="35"/>
      <c r="AN5" s="35"/>
    </row>
    <row r="6" spans="1:40">
      <c r="A6" s="35" t="s">
        <v>4</v>
      </c>
      <c r="B6" s="370">
        <v>2742.6992888923405</v>
      </c>
      <c r="C6" s="370">
        <v>2569.6462763612835</v>
      </c>
      <c r="D6" s="370">
        <v>2660.8475171178229</v>
      </c>
      <c r="E6" s="370">
        <v>2736.0766843235733</v>
      </c>
      <c r="F6" s="370">
        <v>2810.6414866713744</v>
      </c>
      <c r="G6" s="370">
        <v>2893.2993300732337</v>
      </c>
      <c r="H6" s="370">
        <v>2971.2804710115183</v>
      </c>
      <c r="I6" s="370">
        <v>3044.7393759514539</v>
      </c>
      <c r="J6" s="370">
        <v>3114.3035107107853</v>
      </c>
      <c r="K6" s="370">
        <v>3184.2760055397621</v>
      </c>
      <c r="L6" s="370">
        <v>3264.0063324871735</v>
      </c>
      <c r="M6" s="370">
        <v>3342.170420010797</v>
      </c>
      <c r="N6" s="370">
        <v>3430.7613113354973</v>
      </c>
      <c r="O6" s="370">
        <v>3532.8767707670127</v>
      </c>
      <c r="P6" s="370">
        <v>3642.2985146044221</v>
      </c>
      <c r="Q6" s="370">
        <v>3767.0124641678685</v>
      </c>
      <c r="R6" s="370">
        <v>3882.8838079097941</v>
      </c>
      <c r="S6" s="370">
        <v>3991.3893803305527</v>
      </c>
      <c r="T6" s="370">
        <v>4096.8064093070243</v>
      </c>
      <c r="U6" s="370">
        <v>4201.3682920886822</v>
      </c>
      <c r="V6" s="370">
        <v>4314.095150831371</v>
      </c>
      <c r="W6" s="370">
        <v>4426.4101342239328</v>
      </c>
      <c r="X6" s="370">
        <v>4549.1864582971284</v>
      </c>
      <c r="Y6" s="370">
        <v>4667.3186037454889</v>
      </c>
      <c r="Z6" s="370">
        <v>4785.2097492073508</v>
      </c>
      <c r="AA6" s="370">
        <v>4907.6625352882929</v>
      </c>
      <c r="AB6" s="370">
        <v>5035.7072003912444</v>
      </c>
      <c r="AC6" s="370">
        <v>5173.5398076895599</v>
      </c>
      <c r="AD6" s="370">
        <v>5267.0369014798689</v>
      </c>
      <c r="AE6" s="370">
        <v>5353.6442457936519</v>
      </c>
      <c r="AF6" s="370">
        <v>5439.5859640789104</v>
      </c>
      <c r="AG6" s="370">
        <v>5524.1277173326689</v>
      </c>
      <c r="AH6" s="365"/>
      <c r="AI6" s="365"/>
      <c r="AJ6" s="365"/>
      <c r="AK6" s="365"/>
      <c r="AL6" s="365"/>
      <c r="AM6" s="365"/>
      <c r="AN6" s="365"/>
    </row>
    <row r="7" spans="1:40">
      <c r="A7" s="35" t="s">
        <v>637</v>
      </c>
      <c r="B7" s="370">
        <v>102.77045496481564</v>
      </c>
      <c r="C7" s="370">
        <v>101.82096196718982</v>
      </c>
      <c r="D7" s="370">
        <v>104.49252758885272</v>
      </c>
      <c r="E7" s="370">
        <v>106.9999397939318</v>
      </c>
      <c r="F7" s="370">
        <v>109.27487363219277</v>
      </c>
      <c r="G7" s="370">
        <v>111.72967809548359</v>
      </c>
      <c r="H7" s="370">
        <v>113.99079798680987</v>
      </c>
      <c r="I7" s="370">
        <v>116.01552336425414</v>
      </c>
      <c r="J7" s="370">
        <v>117.79016592177442</v>
      </c>
      <c r="K7" s="370">
        <v>121.23988730881003</v>
      </c>
      <c r="L7" s="370">
        <v>124.40837378388929</v>
      </c>
      <c r="M7" s="370">
        <v>126.76312853639655</v>
      </c>
      <c r="N7" s="370">
        <v>129.26593358875331</v>
      </c>
      <c r="O7" s="370">
        <v>131.92618350453449</v>
      </c>
      <c r="P7" s="370">
        <v>134.54296371837773</v>
      </c>
      <c r="Q7" s="370">
        <v>137.48284925245702</v>
      </c>
      <c r="R7" s="370">
        <v>142.23735182842452</v>
      </c>
      <c r="S7" s="370">
        <v>147.29646531615248</v>
      </c>
      <c r="T7" s="370">
        <v>150.6509701696736</v>
      </c>
      <c r="U7" s="370">
        <v>153.4659330409612</v>
      </c>
      <c r="V7" s="370">
        <v>155.93816374992352</v>
      </c>
      <c r="W7" s="370">
        <v>158.71264861563131</v>
      </c>
      <c r="X7" s="370">
        <v>161.85958287105993</v>
      </c>
      <c r="Y7" s="370">
        <v>164.43458322942058</v>
      </c>
      <c r="Z7" s="370">
        <v>166.59763185361737</v>
      </c>
      <c r="AA7" s="370">
        <v>168.67727412568837</v>
      </c>
      <c r="AB7" s="370">
        <v>170.81687015168438</v>
      </c>
      <c r="AC7" s="370">
        <v>172.90703660779525</v>
      </c>
      <c r="AD7" s="370">
        <v>173.35629843763448</v>
      </c>
      <c r="AE7" s="370">
        <v>173.52574716184725</v>
      </c>
      <c r="AF7" s="370">
        <v>173.9328105794377</v>
      </c>
      <c r="AG7" s="370">
        <v>174.3664873179487</v>
      </c>
      <c r="AH7" s="365"/>
      <c r="AI7" s="365"/>
      <c r="AJ7" s="365"/>
      <c r="AK7" s="365"/>
      <c r="AL7" s="365"/>
      <c r="AM7" s="365"/>
      <c r="AN7" s="365"/>
    </row>
    <row r="8" spans="1:40">
      <c r="A8" s="35" t="s">
        <v>387</v>
      </c>
      <c r="B8" s="370">
        <v>197.32396542857336</v>
      </c>
      <c r="C8" s="370">
        <v>188.83461442646444</v>
      </c>
      <c r="D8" s="370">
        <v>193.06840298733934</v>
      </c>
      <c r="E8" s="370">
        <v>196.1518577772803</v>
      </c>
      <c r="F8" s="370">
        <v>199.32148587054732</v>
      </c>
      <c r="G8" s="370">
        <v>202.77575089016088</v>
      </c>
      <c r="H8" s="370">
        <v>206.20520495882403</v>
      </c>
      <c r="I8" s="370">
        <v>209.35796314865678</v>
      </c>
      <c r="J8" s="370">
        <v>212.27419673744811</v>
      </c>
      <c r="K8" s="370">
        <v>218.80122143620196</v>
      </c>
      <c r="L8" s="370">
        <v>223.81526068688575</v>
      </c>
      <c r="M8" s="370">
        <v>227.03961942146287</v>
      </c>
      <c r="N8" s="370">
        <v>229.61101170389128</v>
      </c>
      <c r="O8" s="370">
        <v>232.35456362021523</v>
      </c>
      <c r="P8" s="370">
        <v>234.86941714577404</v>
      </c>
      <c r="Q8" s="370">
        <v>237.83778542523712</v>
      </c>
      <c r="R8" s="370">
        <v>245.07060786701595</v>
      </c>
      <c r="S8" s="370">
        <v>252.62211080209337</v>
      </c>
      <c r="T8" s="370">
        <v>256.25816389262252</v>
      </c>
      <c r="U8" s="370">
        <v>259.2068192796217</v>
      </c>
      <c r="V8" s="370">
        <v>260.98819665484342</v>
      </c>
      <c r="W8" s="370">
        <v>263.73826569006343</v>
      </c>
      <c r="X8" s="370">
        <v>265.96166203985541</v>
      </c>
      <c r="Y8" s="370">
        <v>266.9896514042681</v>
      </c>
      <c r="Z8" s="370">
        <v>267.30845768142899</v>
      </c>
      <c r="AA8" s="370">
        <v>267.4957633309258</v>
      </c>
      <c r="AB8" s="370">
        <v>267.82475560529008</v>
      </c>
      <c r="AC8" s="370">
        <v>268.37076381271618</v>
      </c>
      <c r="AD8" s="370">
        <v>267.30664185179302</v>
      </c>
      <c r="AE8" s="370">
        <v>265.58370798486408</v>
      </c>
      <c r="AF8" s="370">
        <v>264.24887655011065</v>
      </c>
      <c r="AG8" s="370">
        <v>262.70042440533109</v>
      </c>
      <c r="AH8" s="365"/>
      <c r="AI8" s="365"/>
      <c r="AJ8" s="365"/>
      <c r="AK8" s="365"/>
      <c r="AL8" s="365"/>
      <c r="AM8" s="365"/>
      <c r="AN8" s="365"/>
    </row>
    <row r="9" spans="1:40" s="360" customFormat="1">
      <c r="A9" s="35" t="s">
        <v>522</v>
      </c>
      <c r="B9" s="370">
        <v>155.19916098390723</v>
      </c>
      <c r="C9" s="370">
        <v>154.48127243749605</v>
      </c>
      <c r="D9" s="370">
        <v>161.03985483652133</v>
      </c>
      <c r="E9" s="370">
        <v>167.15772086237934</v>
      </c>
      <c r="F9" s="370">
        <v>172.81065158086724</v>
      </c>
      <c r="G9" s="370">
        <v>178.77529706403186</v>
      </c>
      <c r="H9" s="370">
        <v>184.23717300995281</v>
      </c>
      <c r="I9" s="370">
        <v>188.98935697428826</v>
      </c>
      <c r="J9" s="370">
        <v>193.41621509420685</v>
      </c>
      <c r="K9" s="370">
        <v>200.9927267663634</v>
      </c>
      <c r="L9" s="370">
        <v>207.09947434832009</v>
      </c>
      <c r="M9" s="370">
        <v>211.76378852811223</v>
      </c>
      <c r="N9" s="370">
        <v>216.88716761030418</v>
      </c>
      <c r="O9" s="370">
        <v>222.39643683896097</v>
      </c>
      <c r="P9" s="370">
        <v>227.79455447680095</v>
      </c>
      <c r="Q9" s="370">
        <v>233.96051339036978</v>
      </c>
      <c r="R9" s="370">
        <v>245.09866477656254</v>
      </c>
      <c r="S9" s="370">
        <v>256.39603499505006</v>
      </c>
      <c r="T9" s="370">
        <v>262.8360110819001</v>
      </c>
      <c r="U9" s="370">
        <v>267.90913924356045</v>
      </c>
      <c r="V9" s="370">
        <v>272.11223866989167</v>
      </c>
      <c r="W9" s="370">
        <v>277.45073923780672</v>
      </c>
      <c r="X9" s="370">
        <v>284.11475616300925</v>
      </c>
      <c r="Y9" s="370">
        <v>288.9808892826199</v>
      </c>
      <c r="Z9" s="370">
        <v>292.46010448814263</v>
      </c>
      <c r="AA9" s="370">
        <v>295.60467932545578</v>
      </c>
      <c r="AB9" s="370">
        <v>298.9660408550028</v>
      </c>
      <c r="AC9" s="370">
        <v>302.30183545911802</v>
      </c>
      <c r="AD9" s="370">
        <v>303.42514109288629</v>
      </c>
      <c r="AE9" s="370">
        <v>303.65172203130271</v>
      </c>
      <c r="AF9" s="370">
        <v>304.1441529603531</v>
      </c>
      <c r="AG9" s="370">
        <v>304.68212708307004</v>
      </c>
      <c r="AH9" s="365"/>
      <c r="AI9" s="365"/>
      <c r="AJ9" s="365"/>
      <c r="AK9" s="365"/>
      <c r="AL9" s="365"/>
      <c r="AM9" s="365"/>
      <c r="AN9" s="365"/>
    </row>
    <row r="10" spans="1:40">
      <c r="A10" s="35" t="s">
        <v>523</v>
      </c>
      <c r="B10" s="370">
        <v>366.7083011696958</v>
      </c>
      <c r="C10" s="370">
        <v>338.88164356320419</v>
      </c>
      <c r="D10" s="370">
        <v>348.86196511902006</v>
      </c>
      <c r="E10" s="370">
        <v>356.14856846161462</v>
      </c>
      <c r="F10" s="370">
        <v>364.2833046902</v>
      </c>
      <c r="G10" s="370">
        <v>374.12679283606241</v>
      </c>
      <c r="H10" s="370">
        <v>383.81983650035932</v>
      </c>
      <c r="I10" s="370">
        <v>394.00391540516898</v>
      </c>
      <c r="J10" s="370">
        <v>403.07460963996357</v>
      </c>
      <c r="K10" s="370">
        <v>416.89751183773512</v>
      </c>
      <c r="L10" s="370">
        <v>428.80713972999263</v>
      </c>
      <c r="M10" s="370">
        <v>438.44028455565399</v>
      </c>
      <c r="N10" s="370">
        <v>448.56452580015764</v>
      </c>
      <c r="O10" s="370">
        <v>460.82572625128466</v>
      </c>
      <c r="P10" s="370">
        <v>473.94887259744144</v>
      </c>
      <c r="Q10" s="370">
        <v>489.0752269679229</v>
      </c>
      <c r="R10" s="370">
        <v>509.26219537755333</v>
      </c>
      <c r="S10" s="370">
        <v>526.53130135654692</v>
      </c>
      <c r="T10" s="370">
        <v>538.04414262459568</v>
      </c>
      <c r="U10" s="370">
        <v>548.68469234812267</v>
      </c>
      <c r="V10" s="370">
        <v>560.02893462345685</v>
      </c>
      <c r="W10" s="370">
        <v>572.22671299952196</v>
      </c>
      <c r="X10" s="370">
        <v>579.29813756445094</v>
      </c>
      <c r="Y10" s="370">
        <v>587.96961767991229</v>
      </c>
      <c r="Z10" s="370">
        <v>600.05199308426404</v>
      </c>
      <c r="AA10" s="370">
        <v>613.67179945068938</v>
      </c>
      <c r="AB10" s="370">
        <v>628.18243382060393</v>
      </c>
      <c r="AC10" s="370">
        <v>644.45477101319557</v>
      </c>
      <c r="AD10" s="370">
        <v>650.33179272835343</v>
      </c>
      <c r="AE10" s="370">
        <v>657.33828552527871</v>
      </c>
      <c r="AF10" s="370">
        <v>665.07581562195617</v>
      </c>
      <c r="AG10" s="370">
        <v>672.96059302991705</v>
      </c>
      <c r="AH10" s="365"/>
      <c r="AI10" s="365"/>
      <c r="AJ10" s="365"/>
      <c r="AK10" s="365"/>
      <c r="AL10" s="365"/>
      <c r="AM10" s="365"/>
      <c r="AN10" s="365"/>
    </row>
    <row r="11" spans="1:40">
      <c r="A11" s="35" t="s">
        <v>524</v>
      </c>
      <c r="B11" s="370">
        <v>24.019985549557049</v>
      </c>
      <c r="C11" s="370">
        <v>22.844162630942126</v>
      </c>
      <c r="D11" s="370">
        <v>23.639441129637905</v>
      </c>
      <c r="E11" s="370">
        <v>24.110948830156389</v>
      </c>
      <c r="F11" s="370">
        <v>24.626390367905902</v>
      </c>
      <c r="G11" s="370">
        <v>25.427893584022154</v>
      </c>
      <c r="H11" s="370">
        <v>25.957821402791811</v>
      </c>
      <c r="I11" s="370">
        <v>26.449495292309699</v>
      </c>
      <c r="J11" s="370">
        <v>26.95939709188719</v>
      </c>
      <c r="K11" s="370">
        <v>27.483054239513187</v>
      </c>
      <c r="L11" s="370">
        <v>27.934987421537326</v>
      </c>
      <c r="M11" s="370">
        <v>28.372282794379817</v>
      </c>
      <c r="N11" s="370">
        <v>29.246458604160203</v>
      </c>
      <c r="O11" s="370">
        <v>29.94991324856354</v>
      </c>
      <c r="P11" s="370">
        <v>30.707802145801899</v>
      </c>
      <c r="Q11" s="370">
        <v>31.596258668424134</v>
      </c>
      <c r="R11" s="370">
        <v>32.433103159605231</v>
      </c>
      <c r="S11" s="370">
        <v>33.073127355263281</v>
      </c>
      <c r="T11" s="370">
        <v>33.705126731428841</v>
      </c>
      <c r="U11" s="370">
        <v>34.359822012563704</v>
      </c>
      <c r="V11" s="370">
        <v>34.977835473607854</v>
      </c>
      <c r="W11" s="370">
        <v>35.707327440321606</v>
      </c>
      <c r="X11" s="370">
        <v>36.442362703866344</v>
      </c>
      <c r="Y11" s="370">
        <v>37.074758938716158</v>
      </c>
      <c r="Z11" s="370">
        <v>37.675979351542516</v>
      </c>
      <c r="AA11" s="370">
        <v>38.309185918246662</v>
      </c>
      <c r="AB11" s="370">
        <v>38.999041624182759</v>
      </c>
      <c r="AC11" s="370">
        <v>39.717473128762769</v>
      </c>
      <c r="AD11" s="370">
        <v>40.054414256040353</v>
      </c>
      <c r="AE11" s="370">
        <v>40.351123883052217</v>
      </c>
      <c r="AF11" s="370">
        <v>40.656853365444384</v>
      </c>
      <c r="AG11" s="370">
        <v>40.973189148755992</v>
      </c>
      <c r="AH11" s="365"/>
      <c r="AI11" s="365"/>
      <c r="AJ11" s="365"/>
      <c r="AK11" s="365"/>
      <c r="AL11" s="365"/>
      <c r="AM11" s="365"/>
      <c r="AN11" s="365"/>
    </row>
    <row r="12" spans="1:40">
      <c r="A12" s="35" t="s">
        <v>525</v>
      </c>
      <c r="B12" s="370">
        <v>78.804647701523265</v>
      </c>
      <c r="C12" s="370">
        <v>77.648169155216422</v>
      </c>
      <c r="D12" s="370">
        <v>76.650537329070133</v>
      </c>
      <c r="E12" s="370">
        <v>77.16450920870578</v>
      </c>
      <c r="F12" s="370">
        <v>77.989145991568094</v>
      </c>
      <c r="G12" s="370">
        <v>78.820704778496591</v>
      </c>
      <c r="H12" s="370">
        <v>79.642808677880595</v>
      </c>
      <c r="I12" s="370">
        <v>80.389396038135814</v>
      </c>
      <c r="J12" s="370">
        <v>81.180463839590615</v>
      </c>
      <c r="K12" s="370">
        <v>82.282094482975978</v>
      </c>
      <c r="L12" s="370">
        <v>82.790555934333</v>
      </c>
      <c r="M12" s="370">
        <v>83.462649242434139</v>
      </c>
      <c r="N12" s="370">
        <v>84.368600202833704</v>
      </c>
      <c r="O12" s="370">
        <v>84.822474255972921</v>
      </c>
      <c r="P12" s="370">
        <v>85.799528713173032</v>
      </c>
      <c r="Q12" s="370">
        <v>87.00704208947235</v>
      </c>
      <c r="R12" s="370">
        <v>68.361000548356856</v>
      </c>
      <c r="S12" s="370">
        <v>52.648293199133974</v>
      </c>
      <c r="T12" s="370">
        <v>50.485637517096009</v>
      </c>
      <c r="U12" s="370">
        <v>51.664059782088344</v>
      </c>
      <c r="V12" s="370">
        <v>53.220598381039807</v>
      </c>
      <c r="W12" s="370">
        <v>52.141136586419819</v>
      </c>
      <c r="X12" s="370">
        <v>52.942446574707873</v>
      </c>
      <c r="Y12" s="370">
        <v>53.601436857880117</v>
      </c>
      <c r="Z12" s="370">
        <v>54.432162632755514</v>
      </c>
      <c r="AA12" s="370">
        <v>55.484285453956765</v>
      </c>
      <c r="AB12" s="370">
        <v>56.669511645216573</v>
      </c>
      <c r="AC12" s="370">
        <v>57.909659296964342</v>
      </c>
      <c r="AD12" s="370">
        <v>58.764627778640246</v>
      </c>
      <c r="AE12" s="370">
        <v>59.37802384847943</v>
      </c>
      <c r="AF12" s="370">
        <v>60.024782415646904</v>
      </c>
      <c r="AG12" s="370">
        <v>60.621174438206936</v>
      </c>
      <c r="AH12" s="365"/>
      <c r="AI12" s="365"/>
      <c r="AJ12" s="365"/>
      <c r="AK12" s="365"/>
      <c r="AL12" s="365"/>
      <c r="AM12" s="365"/>
      <c r="AN12" s="365"/>
    </row>
    <row r="13" spans="1:40">
      <c r="A13" s="35" t="s">
        <v>526</v>
      </c>
      <c r="B13" s="370">
        <v>17.626887984269285</v>
      </c>
      <c r="C13" s="370">
        <v>16.373752691662276</v>
      </c>
      <c r="D13" s="370">
        <v>16.871792215848345</v>
      </c>
      <c r="E13" s="370">
        <v>17.260549560641163</v>
      </c>
      <c r="F13" s="370">
        <v>17.679145709923098</v>
      </c>
      <c r="G13" s="370">
        <v>18.167047683861881</v>
      </c>
      <c r="H13" s="370">
        <v>18.635177611987064</v>
      </c>
      <c r="I13" s="370">
        <v>19.090039589257099</v>
      </c>
      <c r="J13" s="370">
        <v>19.511961811156578</v>
      </c>
      <c r="K13" s="370">
        <v>20.086037724582756</v>
      </c>
      <c r="L13" s="370">
        <v>20.604244237952514</v>
      </c>
      <c r="M13" s="370">
        <v>21.054654993357524</v>
      </c>
      <c r="N13" s="370">
        <v>21.569355244532105</v>
      </c>
      <c r="O13" s="370">
        <v>22.158168126570555</v>
      </c>
      <c r="P13" s="370">
        <v>22.78326830844329</v>
      </c>
      <c r="Q13" s="370">
        <v>23.507754156191424</v>
      </c>
      <c r="R13" s="370">
        <v>24.282030368227385</v>
      </c>
      <c r="S13" s="370">
        <v>24.908957917334849</v>
      </c>
      <c r="T13" s="370">
        <v>25.438600448957068</v>
      </c>
      <c r="U13" s="370">
        <v>25.927927018960016</v>
      </c>
      <c r="V13" s="370">
        <v>26.457750382234792</v>
      </c>
      <c r="W13" s="370">
        <v>27.000542482632671</v>
      </c>
      <c r="X13" s="370">
        <v>27.522051379819203</v>
      </c>
      <c r="Y13" s="370">
        <v>28.014720124062368</v>
      </c>
      <c r="Z13" s="370">
        <v>28.545604909981147</v>
      </c>
      <c r="AA13" s="370">
        <v>29.114761524148303</v>
      </c>
      <c r="AB13" s="370">
        <v>29.718988198631475</v>
      </c>
      <c r="AC13" s="370">
        <v>30.372232492844383</v>
      </c>
      <c r="AD13" s="370">
        <v>30.647092095172081</v>
      </c>
      <c r="AE13" s="370">
        <v>30.886516062350207</v>
      </c>
      <c r="AF13" s="370">
        <v>31.144072964140232</v>
      </c>
      <c r="AG13" s="370">
        <v>31.381667103899982</v>
      </c>
      <c r="AH13" s="365"/>
      <c r="AI13" s="365"/>
      <c r="AJ13" s="365"/>
      <c r="AK13" s="365"/>
      <c r="AL13" s="365"/>
      <c r="AM13" s="365"/>
      <c r="AN13" s="365"/>
    </row>
    <row r="14" spans="1:40">
      <c r="A14" s="35" t="s">
        <v>388</v>
      </c>
      <c r="B14" s="370">
        <v>20.838620435938601</v>
      </c>
      <c r="C14" s="370">
        <v>19.71917547803805</v>
      </c>
      <c r="D14" s="370">
        <v>19.906670822156887</v>
      </c>
      <c r="E14" s="370">
        <v>20.001730181563783</v>
      </c>
      <c r="F14" s="370">
        <v>20.211448386425221</v>
      </c>
      <c r="G14" s="370">
        <v>20.514196314841794</v>
      </c>
      <c r="H14" s="370">
        <v>20.85450299782562</v>
      </c>
      <c r="I14" s="370">
        <v>21.286279440804943</v>
      </c>
      <c r="J14" s="370">
        <v>21.642576764523362</v>
      </c>
      <c r="K14" s="370">
        <v>22.365035684387184</v>
      </c>
      <c r="L14" s="370">
        <v>22.866445496161521</v>
      </c>
      <c r="M14" s="370">
        <v>23.171451208730087</v>
      </c>
      <c r="N14" s="370">
        <v>23.501704080798003</v>
      </c>
      <c r="O14" s="370">
        <v>23.880293080867386</v>
      </c>
      <c r="P14" s="370">
        <v>24.290850408274963</v>
      </c>
      <c r="Q14" s="370">
        <v>24.821980230937175</v>
      </c>
      <c r="R14" s="370">
        <v>25.954862025435297</v>
      </c>
      <c r="S14" s="370">
        <v>26.93159438298672</v>
      </c>
      <c r="T14" s="370">
        <v>27.366888413386572</v>
      </c>
      <c r="U14" s="370">
        <v>27.881580108541918</v>
      </c>
      <c r="V14" s="370">
        <v>28.358437919418833</v>
      </c>
      <c r="W14" s="370">
        <v>28.9994989850967</v>
      </c>
      <c r="X14" s="370">
        <v>28.676872677422072</v>
      </c>
      <c r="Y14" s="370">
        <v>28.78660248125685</v>
      </c>
      <c r="Z14" s="370">
        <v>29.280054262961407</v>
      </c>
      <c r="AA14" s="370">
        <v>29.895885850380928</v>
      </c>
      <c r="AB14" s="370">
        <v>30.558894642851065</v>
      </c>
      <c r="AC14" s="370">
        <v>31.175897699098389</v>
      </c>
      <c r="AD14" s="370">
        <v>31.233181756967962</v>
      </c>
      <c r="AE14" s="370">
        <v>31.696749664147692</v>
      </c>
      <c r="AF14" s="370">
        <v>31.981408744893475</v>
      </c>
      <c r="AG14" s="370">
        <v>32.288622348207085</v>
      </c>
      <c r="AH14" s="365"/>
      <c r="AI14" s="365"/>
      <c r="AJ14" s="365"/>
      <c r="AK14" s="365"/>
      <c r="AL14" s="365"/>
      <c r="AM14" s="365"/>
      <c r="AN14" s="365"/>
    </row>
    <row r="15" spans="1:40">
      <c r="A15" s="35" t="s">
        <v>527</v>
      </c>
      <c r="B15" s="370">
        <v>13.07365125103245</v>
      </c>
      <c r="C15" s="370">
        <v>12.020144846927368</v>
      </c>
      <c r="D15" s="370">
        <v>11.330544669766237</v>
      </c>
      <c r="E15" s="370">
        <v>10.650137639475991</v>
      </c>
      <c r="F15" s="370">
        <v>10.445256237181303</v>
      </c>
      <c r="G15" s="370">
        <v>10.491012263203331</v>
      </c>
      <c r="H15" s="370">
        <v>10.748916150687966</v>
      </c>
      <c r="I15" s="370">
        <v>11.508500241345969</v>
      </c>
      <c r="J15" s="370">
        <v>12.032202642483677</v>
      </c>
      <c r="K15" s="370">
        <v>13.812251879771958</v>
      </c>
      <c r="L15" s="370">
        <v>14.750955082444117</v>
      </c>
      <c r="M15" s="370">
        <v>14.937649192249136</v>
      </c>
      <c r="N15" s="370">
        <v>15.011568602588927</v>
      </c>
      <c r="O15" s="370">
        <v>15.062219044536363</v>
      </c>
      <c r="P15" s="370">
        <v>15.151547962513218</v>
      </c>
      <c r="Q15" s="370">
        <v>15.504646821636152</v>
      </c>
      <c r="R15" s="370">
        <v>18.627940773646149</v>
      </c>
      <c r="S15" s="370">
        <v>21.62761397233481</v>
      </c>
      <c r="T15" s="370">
        <v>21.973524500222094</v>
      </c>
      <c r="U15" s="370">
        <v>22.531760700642057</v>
      </c>
      <c r="V15" s="370">
        <v>22.639668554604949</v>
      </c>
      <c r="W15" s="370">
        <v>23.578433763433399</v>
      </c>
      <c r="X15" s="370">
        <v>19.634690514165875</v>
      </c>
      <c r="Y15" s="370">
        <v>18.062378528321595</v>
      </c>
      <c r="Z15" s="370">
        <v>18.098261383024308</v>
      </c>
      <c r="AA15" s="370">
        <v>18.540976329600525</v>
      </c>
      <c r="AB15" s="370">
        <v>19.094518519863396</v>
      </c>
      <c r="AC15" s="370">
        <v>19.361449620183414</v>
      </c>
      <c r="AD15" s="370">
        <v>18.143329791247705</v>
      </c>
      <c r="AE15" s="370">
        <v>17.950914612603579</v>
      </c>
      <c r="AF15" s="370">
        <v>17.743408764723476</v>
      </c>
      <c r="AG15" s="370">
        <v>17.647933524414018</v>
      </c>
      <c r="AH15" s="365"/>
      <c r="AI15" s="365"/>
      <c r="AJ15" s="365"/>
      <c r="AK15" s="365"/>
      <c r="AL15" s="365"/>
      <c r="AM15" s="365"/>
      <c r="AN15" s="365"/>
    </row>
    <row r="16" spans="1:40">
      <c r="A16" s="35" t="s">
        <v>598</v>
      </c>
      <c r="B16" s="370">
        <v>0.12086732559633409</v>
      </c>
      <c r="C16" s="370">
        <v>0.12717243594624131</v>
      </c>
      <c r="D16" s="370">
        <v>0.16944332284818359</v>
      </c>
      <c r="E16" s="370">
        <v>0.22889217935279738</v>
      </c>
      <c r="F16" s="370">
        <v>0.30187212964302301</v>
      </c>
      <c r="G16" s="370">
        <v>0.40803771445572656</v>
      </c>
      <c r="H16" s="370">
        <v>0.54699686383798596</v>
      </c>
      <c r="I16" s="370">
        <v>0.73502130980442382</v>
      </c>
      <c r="J16" s="370">
        <v>0.98250854153985834</v>
      </c>
      <c r="K16" s="370">
        <v>1.3487241271128203</v>
      </c>
      <c r="L16" s="370">
        <v>1.8591575185778051</v>
      </c>
      <c r="M16" s="370">
        <v>2.4585422277124627</v>
      </c>
      <c r="N16" s="370">
        <v>0.38128484196141932</v>
      </c>
      <c r="O16" s="370">
        <v>0.92382631212783828</v>
      </c>
      <c r="P16" s="370">
        <v>1.5477281358370236</v>
      </c>
      <c r="Q16" s="370">
        <v>2.153220193980836</v>
      </c>
      <c r="R16" s="370">
        <v>2.9257079268015365</v>
      </c>
      <c r="S16" s="370">
        <v>3.6624957043118567</v>
      </c>
      <c r="T16" s="370">
        <v>6.3809611503162991</v>
      </c>
      <c r="U16" s="370">
        <v>7.9849489830962996</v>
      </c>
      <c r="V16" s="370">
        <v>9.5889368158762984</v>
      </c>
      <c r="W16" s="370">
        <v>11.192924648656295</v>
      </c>
      <c r="X16" s="370">
        <v>12.098721885075983</v>
      </c>
      <c r="Y16" s="370">
        <v>13.004519121495672</v>
      </c>
      <c r="Z16" s="370">
        <v>13.910316357915367</v>
      </c>
      <c r="AA16" s="370">
        <v>14.816113594335059</v>
      </c>
      <c r="AB16" s="370">
        <v>15.721910830754744</v>
      </c>
      <c r="AC16" s="370">
        <v>19.469914775486782</v>
      </c>
      <c r="AD16" s="370">
        <v>23.217918720218826</v>
      </c>
      <c r="AE16" s="370">
        <v>26.965922664950867</v>
      </c>
      <c r="AF16" s="370">
        <v>30.713926609682904</v>
      </c>
      <c r="AG16" s="370">
        <v>34.461930554414955</v>
      </c>
      <c r="AH16" s="365"/>
      <c r="AI16" s="365"/>
      <c r="AJ16" s="365"/>
      <c r="AK16" s="365"/>
      <c r="AL16" s="365"/>
      <c r="AM16" s="365"/>
      <c r="AN16" s="365"/>
    </row>
    <row r="17" spans="1:40">
      <c r="A17" s="35" t="s">
        <v>528</v>
      </c>
      <c r="B17" s="370">
        <v>142.20363281735948</v>
      </c>
      <c r="C17" s="370">
        <v>137.72837829681038</v>
      </c>
      <c r="D17" s="370">
        <v>143.67199195916891</v>
      </c>
      <c r="E17" s="370">
        <v>144.47822135732332</v>
      </c>
      <c r="F17" s="370">
        <v>145.03067319356396</v>
      </c>
      <c r="G17" s="370">
        <v>147.03164226499021</v>
      </c>
      <c r="H17" s="370">
        <v>149.38883058033335</v>
      </c>
      <c r="I17" s="370">
        <v>151.36266177432739</v>
      </c>
      <c r="J17" s="370">
        <v>152.87645917606338</v>
      </c>
      <c r="K17" s="370">
        <v>154.89619354581401</v>
      </c>
      <c r="L17" s="370">
        <v>158.38023136953601</v>
      </c>
      <c r="M17" s="370">
        <v>160.95099651551516</v>
      </c>
      <c r="N17" s="370">
        <v>165.61368839778851</v>
      </c>
      <c r="O17" s="370">
        <v>172.00473018210039</v>
      </c>
      <c r="P17" s="370">
        <v>178.54325957401053</v>
      </c>
      <c r="Q17" s="370">
        <v>186.07945697706054</v>
      </c>
      <c r="R17" s="370">
        <v>183.81046514233779</v>
      </c>
      <c r="S17" s="370">
        <v>185.50699101082068</v>
      </c>
      <c r="T17" s="370">
        <v>198.12747766701617</v>
      </c>
      <c r="U17" s="370">
        <v>205.57945284771361</v>
      </c>
      <c r="V17" s="370">
        <v>214.13284661149578</v>
      </c>
      <c r="W17" s="370">
        <v>222.102622974837</v>
      </c>
      <c r="X17" s="370">
        <v>226.91674016848836</v>
      </c>
      <c r="Y17" s="370">
        <v>232.04737435804739</v>
      </c>
      <c r="Z17" s="370">
        <v>238.2219866585624</v>
      </c>
      <c r="AA17" s="370">
        <v>244.50737496900351</v>
      </c>
      <c r="AB17" s="370">
        <v>250.80894327410226</v>
      </c>
      <c r="AC17" s="370">
        <v>267.63091000591629</v>
      </c>
      <c r="AD17" s="370">
        <v>282.93383653165728</v>
      </c>
      <c r="AE17" s="370">
        <v>298.06688593044282</v>
      </c>
      <c r="AF17" s="370">
        <v>313.67000061173775</v>
      </c>
      <c r="AG17" s="370">
        <v>329.30173783066499</v>
      </c>
      <c r="AH17" s="365"/>
      <c r="AI17" s="365"/>
      <c r="AJ17" s="365"/>
      <c r="AK17" s="365"/>
      <c r="AL17" s="365"/>
      <c r="AM17" s="365"/>
      <c r="AN17" s="365"/>
    </row>
    <row r="18" spans="1:40">
      <c r="A18" s="35" t="s">
        <v>593</v>
      </c>
      <c r="B18" s="370">
        <v>60.67571415410081</v>
      </c>
      <c r="C18" s="370">
        <v>58.569167842164475</v>
      </c>
      <c r="D18" s="370">
        <v>59.975633120093178</v>
      </c>
      <c r="E18" s="370">
        <v>61.357197401435222</v>
      </c>
      <c r="F18" s="370">
        <v>62.603653904571026</v>
      </c>
      <c r="G18" s="370">
        <v>64.132310869368453</v>
      </c>
      <c r="H18" s="370">
        <v>65.495941929016311</v>
      </c>
      <c r="I18" s="370">
        <v>66.7200377579113</v>
      </c>
      <c r="J18" s="370">
        <v>68.025134858655633</v>
      </c>
      <c r="K18" s="370">
        <v>70.321044060617609</v>
      </c>
      <c r="L18" s="370">
        <v>72.846762608618093</v>
      </c>
      <c r="M18" s="370">
        <v>75.116579310306918</v>
      </c>
      <c r="N18" s="370">
        <v>77.607398828618656</v>
      </c>
      <c r="O18" s="370">
        <v>80.353521549098318</v>
      </c>
      <c r="P18" s="370">
        <v>83.12843558175652</v>
      </c>
      <c r="Q18" s="370">
        <v>86.252873107331197</v>
      </c>
      <c r="R18" s="370">
        <v>90.167089219187517</v>
      </c>
      <c r="S18" s="370">
        <v>94.626494827504629</v>
      </c>
      <c r="T18" s="370">
        <v>98.280792177429873</v>
      </c>
      <c r="U18" s="370">
        <v>101.46208264834863</v>
      </c>
      <c r="V18" s="370">
        <v>104.44176969767821</v>
      </c>
      <c r="W18" s="370">
        <v>107.36022496533067</v>
      </c>
      <c r="X18" s="370">
        <v>110.30780923451269</v>
      </c>
      <c r="Y18" s="370">
        <v>112.77835354737473</v>
      </c>
      <c r="Z18" s="370">
        <v>114.89590019987331</v>
      </c>
      <c r="AA18" s="370">
        <v>116.78488360718511</v>
      </c>
      <c r="AB18" s="370">
        <v>118.59969746074491</v>
      </c>
      <c r="AC18" s="370">
        <v>120.32205832765963</v>
      </c>
      <c r="AD18" s="370">
        <v>120.42063555591069</v>
      </c>
      <c r="AE18" s="370">
        <v>120.31189656471159</v>
      </c>
      <c r="AF18" s="370">
        <v>120.22269100670164</v>
      </c>
      <c r="AG18" s="370">
        <v>120.08299696528881</v>
      </c>
      <c r="AH18" s="365"/>
      <c r="AI18" s="365"/>
      <c r="AJ18" s="365"/>
      <c r="AK18" s="365"/>
      <c r="AL18" s="365"/>
      <c r="AM18" s="365"/>
      <c r="AN18" s="365"/>
    </row>
    <row r="19" spans="1:40">
      <c r="A19" s="35" t="s">
        <v>594</v>
      </c>
      <c r="B19" s="370">
        <v>247.42936538345938</v>
      </c>
      <c r="C19" s="370">
        <v>235.88141677761422</v>
      </c>
      <c r="D19" s="370">
        <v>242.17989111225194</v>
      </c>
      <c r="E19" s="370">
        <v>248.1619334938739</v>
      </c>
      <c r="F19" s="370">
        <v>253.03975331154717</v>
      </c>
      <c r="G19" s="370">
        <v>258.50184056166364</v>
      </c>
      <c r="H19" s="370">
        <v>263.78775627259881</v>
      </c>
      <c r="I19" s="370">
        <v>270.13979150922688</v>
      </c>
      <c r="J19" s="370">
        <v>276.32092283246374</v>
      </c>
      <c r="K19" s="370">
        <v>284.01246532936602</v>
      </c>
      <c r="L19" s="370">
        <v>293.26159307279698</v>
      </c>
      <c r="M19" s="370">
        <v>301.61577797125909</v>
      </c>
      <c r="N19" s="370">
        <v>309.92987144706524</v>
      </c>
      <c r="O19" s="370">
        <v>319.99135526892888</v>
      </c>
      <c r="P19" s="370">
        <v>332.10028562907752</v>
      </c>
      <c r="Q19" s="370">
        <v>346.11739070506138</v>
      </c>
      <c r="R19" s="370">
        <v>357.16209470313623</v>
      </c>
      <c r="S19" s="370">
        <v>367.65490098981019</v>
      </c>
      <c r="T19" s="370">
        <v>378.98415899107238</v>
      </c>
      <c r="U19" s="370">
        <v>389.68679481195522</v>
      </c>
      <c r="V19" s="370">
        <v>401.22829905194192</v>
      </c>
      <c r="W19" s="370">
        <v>413.58219218141016</v>
      </c>
      <c r="X19" s="370">
        <v>425.64782366815587</v>
      </c>
      <c r="Y19" s="370">
        <v>437.15213279458754</v>
      </c>
      <c r="Z19" s="370">
        <v>448.67353336288284</v>
      </c>
      <c r="AA19" s="370">
        <v>459.92699183523047</v>
      </c>
      <c r="AB19" s="370">
        <v>471.25878290193799</v>
      </c>
      <c r="AC19" s="370">
        <v>481.88823157639553</v>
      </c>
      <c r="AD19" s="370">
        <v>485.37687007367782</v>
      </c>
      <c r="AE19" s="370">
        <v>489.37321548741033</v>
      </c>
      <c r="AF19" s="370">
        <v>494.04827810228329</v>
      </c>
      <c r="AG19" s="370">
        <v>499.0047231940041</v>
      </c>
      <c r="AH19" s="365"/>
      <c r="AI19" s="365"/>
      <c r="AJ19" s="365"/>
      <c r="AK19" s="365"/>
      <c r="AL19" s="365"/>
      <c r="AM19" s="365"/>
      <c r="AN19" s="365"/>
    </row>
    <row r="20" spans="1:40">
      <c r="A20" s="35" t="s">
        <v>595</v>
      </c>
      <c r="B20" s="370">
        <v>7.2942674736102546</v>
      </c>
      <c r="C20" s="370">
        <v>6.9157617218850147</v>
      </c>
      <c r="D20" s="370">
        <v>7.1633414643739535</v>
      </c>
      <c r="E20" s="370">
        <v>7.3639354600014668</v>
      </c>
      <c r="F20" s="370">
        <v>7.5157119873901816</v>
      </c>
      <c r="G20" s="370">
        <v>7.6820955055547113</v>
      </c>
      <c r="H20" s="370">
        <v>7.8414059813779344</v>
      </c>
      <c r="I20" s="370">
        <v>8.0326059492481612</v>
      </c>
      <c r="J20" s="370">
        <v>8.2154627319884082</v>
      </c>
      <c r="K20" s="370">
        <v>8.340024591096693</v>
      </c>
      <c r="L20" s="370">
        <v>8.5327483793110872</v>
      </c>
      <c r="M20" s="370">
        <v>8.722906014380591</v>
      </c>
      <c r="N20" s="370">
        <v>8.9027461633398683</v>
      </c>
      <c r="O20" s="370">
        <v>9.1089451740717777</v>
      </c>
      <c r="P20" s="370">
        <v>9.3690478628306781</v>
      </c>
      <c r="Q20" s="370">
        <v>9.6715910949961259</v>
      </c>
      <c r="R20" s="370">
        <v>9.8183749017170943</v>
      </c>
      <c r="S20" s="370">
        <v>9.9352576596987259</v>
      </c>
      <c r="T20" s="370">
        <v>10.143097149084108</v>
      </c>
      <c r="U20" s="370">
        <v>10.375651818564318</v>
      </c>
      <c r="V20" s="370">
        <v>10.636518268903114</v>
      </c>
      <c r="W20" s="370">
        <v>10.896842749199168</v>
      </c>
      <c r="X20" s="370">
        <v>11.135275653155583</v>
      </c>
      <c r="Y20" s="370">
        <v>11.38246080071281</v>
      </c>
      <c r="Z20" s="370">
        <v>11.646578202762564</v>
      </c>
      <c r="AA20" s="370">
        <v>11.905562608420029</v>
      </c>
      <c r="AB20" s="370">
        <v>12.172043839677604</v>
      </c>
      <c r="AC20" s="370">
        <v>12.418915138593205</v>
      </c>
      <c r="AD20" s="370">
        <v>12.511170265665559</v>
      </c>
      <c r="AE20" s="370">
        <v>12.632548662104536</v>
      </c>
      <c r="AF20" s="370">
        <v>12.762399034359186</v>
      </c>
      <c r="AG20" s="370">
        <v>12.892904438254195</v>
      </c>
      <c r="AH20" s="365"/>
      <c r="AI20" s="365"/>
      <c r="AJ20" s="365"/>
      <c r="AK20" s="365"/>
      <c r="AL20" s="365"/>
      <c r="AM20" s="365"/>
      <c r="AN20" s="365"/>
    </row>
    <row r="21" spans="1:40">
      <c r="A21" s="35" t="s">
        <v>529</v>
      </c>
      <c r="B21" s="370">
        <v>46.31802521352639</v>
      </c>
      <c r="C21" s="370">
        <v>29.134441333057104</v>
      </c>
      <c r="D21" s="370">
        <v>34.419368270707558</v>
      </c>
      <c r="E21" s="370">
        <v>39.35688621472962</v>
      </c>
      <c r="F21" s="370">
        <v>39.320267537444849</v>
      </c>
      <c r="G21" s="370">
        <v>39.283648860160049</v>
      </c>
      <c r="H21" s="370">
        <v>38.226547255525297</v>
      </c>
      <c r="I21" s="370">
        <v>38.172409737832048</v>
      </c>
      <c r="J21" s="370">
        <v>38.135819620020783</v>
      </c>
      <c r="K21" s="370">
        <v>16.819176377153912</v>
      </c>
      <c r="L21" s="370">
        <v>10.863507844489982</v>
      </c>
      <c r="M21" s="370">
        <v>10.826917726678715</v>
      </c>
      <c r="N21" s="370">
        <v>10.826917726678721</v>
      </c>
      <c r="O21" s="370">
        <v>10.826917726678721</v>
      </c>
      <c r="P21" s="370">
        <v>10.826917726678721</v>
      </c>
      <c r="Q21" s="370">
        <v>10.826917726678717</v>
      </c>
      <c r="R21" s="370">
        <v>6.0849356224069577</v>
      </c>
      <c r="S21" s="370">
        <v>1.4013349007755866</v>
      </c>
      <c r="T21" s="370">
        <v>1.4013349007755855</v>
      </c>
      <c r="U21" s="370">
        <v>1.2930327695142301</v>
      </c>
      <c r="V21" s="370">
        <v>1.1847306382528737</v>
      </c>
      <c r="W21" s="370">
        <v>1.0764285069915172</v>
      </c>
      <c r="X21" s="370">
        <v>0.99644957238819931</v>
      </c>
      <c r="Y21" s="370">
        <v>0.91647063778488169</v>
      </c>
      <c r="Z21" s="370">
        <v>0.83649170318156463</v>
      </c>
      <c r="AA21" s="370">
        <v>0.7565127685782469</v>
      </c>
      <c r="AB21" s="370">
        <v>0.67653383397492894</v>
      </c>
      <c r="AC21" s="370">
        <v>0.68365524275362022</v>
      </c>
      <c r="AD21" s="370">
        <v>0.69077665153231149</v>
      </c>
      <c r="AE21" s="370">
        <v>0.69789806031100265</v>
      </c>
      <c r="AF21" s="370">
        <v>0.70501946908969371</v>
      </c>
      <c r="AG21" s="370">
        <v>0.7121408778683852</v>
      </c>
      <c r="AH21" s="365"/>
      <c r="AI21" s="365"/>
      <c r="AJ21" s="365"/>
      <c r="AK21" s="365"/>
      <c r="AL21" s="365"/>
      <c r="AM21" s="365"/>
      <c r="AN21" s="365"/>
    </row>
    <row r="22" spans="1:40">
      <c r="A22" s="35" t="s">
        <v>599</v>
      </c>
      <c r="B22" s="370">
        <v>112.98526133447901</v>
      </c>
      <c r="C22" s="370">
        <v>109.17811721165367</v>
      </c>
      <c r="D22" s="370">
        <v>107.95640799355597</v>
      </c>
      <c r="E22" s="370">
        <v>106.06057192988722</v>
      </c>
      <c r="F22" s="370">
        <v>104.12656535846165</v>
      </c>
      <c r="G22" s="370">
        <v>103.10449628588292</v>
      </c>
      <c r="H22" s="370">
        <v>102.41305508361665</v>
      </c>
      <c r="I22" s="370">
        <v>100.09021176632403</v>
      </c>
      <c r="J22" s="370">
        <v>98.032651758954714</v>
      </c>
      <c r="K22" s="370">
        <v>95.964001323301758</v>
      </c>
      <c r="L22" s="370">
        <v>93.732420420872955</v>
      </c>
      <c r="M22" s="370">
        <v>90.637228599597847</v>
      </c>
      <c r="N22" s="370">
        <v>86.779069825571497</v>
      </c>
      <c r="O22" s="370">
        <v>84.180953645464967</v>
      </c>
      <c r="P22" s="370">
        <v>83.113372587820734</v>
      </c>
      <c r="Q22" s="370">
        <v>82.412174876909404</v>
      </c>
      <c r="R22" s="370">
        <v>70.398660852944616</v>
      </c>
      <c r="S22" s="370">
        <v>58.841913927496819</v>
      </c>
      <c r="T22" s="370">
        <v>52.372125639335323</v>
      </c>
      <c r="U22" s="370">
        <v>48.087224570186457</v>
      </c>
      <c r="V22" s="370">
        <v>43.802323501037606</v>
      </c>
      <c r="W22" s="370">
        <v>39.517422431888725</v>
      </c>
      <c r="X22" s="370">
        <v>36.769804317482553</v>
      </c>
      <c r="Y22" s="370">
        <v>34.022186203076409</v>
      </c>
      <c r="Z22" s="370">
        <v>31.274568088670257</v>
      </c>
      <c r="AA22" s="370">
        <v>28.526949974264081</v>
      </c>
      <c r="AB22" s="370">
        <v>25.779331859857919</v>
      </c>
      <c r="AC22" s="370">
        <v>23.559847357203726</v>
      </c>
      <c r="AD22" s="370">
        <v>21.340362854549554</v>
      </c>
      <c r="AE22" s="370">
        <v>19.120878351895367</v>
      </c>
      <c r="AF22" s="370">
        <v>16.901393849241181</v>
      </c>
      <c r="AG22" s="370">
        <v>14.681909346587002</v>
      </c>
      <c r="AH22" s="365"/>
      <c r="AI22" s="365"/>
      <c r="AJ22" s="365"/>
      <c r="AK22" s="365"/>
      <c r="AL22" s="365"/>
      <c r="AM22" s="365"/>
      <c r="AN22" s="365"/>
    </row>
    <row r="23" spans="1:40">
      <c r="A23" s="35" t="s">
        <v>718</v>
      </c>
      <c r="B23" s="370">
        <v>97.820469381023614</v>
      </c>
      <c r="C23" s="370">
        <v>74.109006763413831</v>
      </c>
      <c r="D23" s="370">
        <v>78.093210235014723</v>
      </c>
      <c r="E23" s="370">
        <v>82.042624867274924</v>
      </c>
      <c r="F23" s="370">
        <v>86.068356287562295</v>
      </c>
      <c r="G23" s="370">
        <v>90.141564687053858</v>
      </c>
      <c r="H23" s="370">
        <v>94.24328107518555</v>
      </c>
      <c r="I23" s="370">
        <v>94.793727051728354</v>
      </c>
      <c r="J23" s="370">
        <v>95.300722913293981</v>
      </c>
      <c r="K23" s="370">
        <v>96.022988841877336</v>
      </c>
      <c r="L23" s="370">
        <v>96.605899755338015</v>
      </c>
      <c r="M23" s="370">
        <v>97.069951859872774</v>
      </c>
      <c r="N23" s="370">
        <v>99.030441133771788</v>
      </c>
      <c r="O23" s="370">
        <v>101.02069667132788</v>
      </c>
      <c r="P23" s="370">
        <v>103.03028843527268</v>
      </c>
      <c r="Q23" s="370">
        <v>105.08714690399441</v>
      </c>
      <c r="R23" s="370">
        <v>107.55863447480559</v>
      </c>
      <c r="S23" s="370">
        <v>109.97549569527941</v>
      </c>
      <c r="T23" s="370">
        <v>111.9640227407972</v>
      </c>
      <c r="U23" s="370">
        <v>113.95893491627857</v>
      </c>
      <c r="V23" s="370">
        <v>115.91268177324764</v>
      </c>
      <c r="W23" s="370">
        <v>117.98134577231703</v>
      </c>
      <c r="X23" s="370">
        <v>140.58922392634022</v>
      </c>
      <c r="Y23" s="370">
        <v>163.51744263767165</v>
      </c>
      <c r="Z23" s="370">
        <v>186.70071996730249</v>
      </c>
      <c r="AA23" s="370">
        <v>209.95762383314579</v>
      </c>
      <c r="AB23" s="370">
        <v>233.2389650002246</v>
      </c>
      <c r="AC23" s="370">
        <v>256.51579971357819</v>
      </c>
      <c r="AD23" s="370">
        <v>279.49316040287994</v>
      </c>
      <c r="AE23" s="370">
        <v>302.61558797709552</v>
      </c>
      <c r="AF23" s="370">
        <v>325.74815718983945</v>
      </c>
      <c r="AG23" s="370">
        <v>348.89731747530664</v>
      </c>
      <c r="AH23" s="365"/>
      <c r="AI23" s="365"/>
      <c r="AJ23" s="365"/>
      <c r="AK23" s="365"/>
      <c r="AL23" s="365"/>
      <c r="AM23" s="365"/>
      <c r="AN23" s="365"/>
    </row>
    <row r="24" spans="1:40">
      <c r="A24" s="35" t="s">
        <v>712</v>
      </c>
      <c r="B24" s="370">
        <v>2.4857265311424119</v>
      </c>
      <c r="C24" s="370">
        <v>2.3553764292666557</v>
      </c>
      <c r="D24" s="370">
        <v>2.3560028133249258</v>
      </c>
      <c r="E24" s="370">
        <v>2.391435513316571</v>
      </c>
      <c r="F24" s="370">
        <v>2.41847936460589</v>
      </c>
      <c r="G24" s="370">
        <v>2.4502098464111413</v>
      </c>
      <c r="H24" s="370">
        <v>2.478354761794852</v>
      </c>
      <c r="I24" s="370">
        <v>2.5136505464937251</v>
      </c>
      <c r="J24" s="370">
        <v>2.5471770741730158</v>
      </c>
      <c r="K24" s="370">
        <v>2.5129638967496613</v>
      </c>
      <c r="L24" s="370">
        <v>2.5197109166586453</v>
      </c>
      <c r="M24" s="370">
        <v>2.5468841107027744</v>
      </c>
      <c r="N24" s="370">
        <v>2.5820303804494267</v>
      </c>
      <c r="O24" s="370">
        <v>2.6048932273797667</v>
      </c>
      <c r="P24" s="370">
        <v>2.6418778375084035</v>
      </c>
      <c r="Q24" s="370">
        <v>2.689823054133587</v>
      </c>
      <c r="R24" s="370">
        <v>2.241147863480613</v>
      </c>
      <c r="S24" s="370">
        <v>1.8649043005861889</v>
      </c>
      <c r="T24" s="370">
        <v>1.827534137472715</v>
      </c>
      <c r="U24" s="370">
        <v>1.8780693294037645</v>
      </c>
      <c r="V24" s="370">
        <v>1.9330860335551818</v>
      </c>
      <c r="W24" s="370">
        <v>1.9305791641194192</v>
      </c>
      <c r="X24" s="370">
        <v>1.9242869449616309</v>
      </c>
      <c r="Y24" s="370">
        <v>1.9377626065611073</v>
      </c>
      <c r="Z24" s="370">
        <v>1.9725638182479224</v>
      </c>
      <c r="AA24" s="370">
        <v>2.0174558923455255</v>
      </c>
      <c r="AB24" s="370">
        <v>2.0674168992072275</v>
      </c>
      <c r="AC24" s="370">
        <v>2.1145352467021388</v>
      </c>
      <c r="AD24" s="370">
        <v>2.1295089928908575</v>
      </c>
      <c r="AE24" s="370">
        <v>2.1558049439052578</v>
      </c>
      <c r="AF24" s="370">
        <v>2.1765442228013661</v>
      </c>
      <c r="AG24" s="370">
        <v>2.1973171807112961</v>
      </c>
      <c r="AH24" s="365"/>
      <c r="AI24" s="365"/>
      <c r="AJ24" s="365"/>
      <c r="AK24" s="365"/>
      <c r="AL24" s="365"/>
      <c r="AM24" s="365"/>
      <c r="AN24" s="365"/>
    </row>
    <row r="25" spans="1:40">
      <c r="A25" s="35" t="s">
        <v>720</v>
      </c>
      <c r="B25" s="370">
        <v>0.28999999999999998</v>
      </c>
      <c r="C25" s="370">
        <v>0.28998714041610446</v>
      </c>
      <c r="D25" s="370">
        <v>0.28959760580855304</v>
      </c>
      <c r="E25" s="370">
        <v>0.28935206984359579</v>
      </c>
      <c r="F25" s="370">
        <v>0.2893520698435959</v>
      </c>
      <c r="G25" s="370">
        <v>0.28935206984359585</v>
      </c>
      <c r="H25" s="370">
        <v>0.28925918035192344</v>
      </c>
      <c r="I25" s="370">
        <v>0.28912639968321069</v>
      </c>
      <c r="J25" s="370">
        <v>0.28912639968321074</v>
      </c>
      <c r="K25" s="370">
        <v>0.28912639968321086</v>
      </c>
      <c r="L25" s="370">
        <v>0.28912639968321086</v>
      </c>
      <c r="M25" s="370">
        <v>0.2891263996832108</v>
      </c>
      <c r="N25" s="370">
        <v>1.6364393255499832</v>
      </c>
      <c r="O25" s="370">
        <v>1.7742528530628834</v>
      </c>
      <c r="P25" s="370">
        <v>1.5044938264925085</v>
      </c>
      <c r="Q25" s="370">
        <v>1.97777401685716</v>
      </c>
      <c r="R25" s="370">
        <v>2.0814427145346577</v>
      </c>
      <c r="S25" s="370">
        <v>2.1897295901753933</v>
      </c>
      <c r="T25" s="370">
        <v>5.4867350703994795</v>
      </c>
      <c r="U25" s="370">
        <v>11.432251114670967</v>
      </c>
      <c r="V25" s="370">
        <v>17.377767158942451</v>
      </c>
      <c r="W25" s="370">
        <v>23.323283203213922</v>
      </c>
      <c r="X25" s="370">
        <v>25.919399405893586</v>
      </c>
      <c r="Y25" s="370">
        <v>28.515515608573253</v>
      </c>
      <c r="Z25" s="370">
        <v>31.111631811252927</v>
      </c>
      <c r="AA25" s="370">
        <v>33.707748013932587</v>
      </c>
      <c r="AB25" s="370">
        <v>36.303864216612247</v>
      </c>
      <c r="AC25" s="370">
        <v>35.640637844837933</v>
      </c>
      <c r="AD25" s="370">
        <v>34.977411473063626</v>
      </c>
      <c r="AE25" s="370">
        <v>34.314185101289318</v>
      </c>
      <c r="AF25" s="370">
        <v>33.650958729515004</v>
      </c>
      <c r="AG25" s="370">
        <v>32.987732357740704</v>
      </c>
      <c r="AH25" s="365"/>
      <c r="AI25" s="365"/>
      <c r="AJ25" s="365"/>
      <c r="AK25" s="365"/>
      <c r="AL25" s="365"/>
      <c r="AM25" s="365"/>
      <c r="AN25" s="365"/>
    </row>
    <row r="26" spans="1:40">
      <c r="A26" s="35" t="s">
        <v>721</v>
      </c>
      <c r="B26" s="370">
        <v>7.8476290328821835E-2</v>
      </c>
      <c r="C26" s="370">
        <v>7.8472810423858758E-2</v>
      </c>
      <c r="D26" s="370">
        <v>7.8367399282633476E-2</v>
      </c>
      <c r="E26" s="370">
        <v>7.8300955311350201E-2</v>
      </c>
      <c r="F26" s="370">
        <v>7.8300955311350229E-2</v>
      </c>
      <c r="G26" s="370">
        <v>7.8300955311350215E-2</v>
      </c>
      <c r="H26" s="370">
        <v>7.8275818681291673E-2</v>
      </c>
      <c r="I26" s="370">
        <v>7.8239887183678025E-2</v>
      </c>
      <c r="J26" s="370">
        <v>7.8239887183678053E-2</v>
      </c>
      <c r="K26" s="370">
        <v>7.8239887183678081E-2</v>
      </c>
      <c r="L26" s="370">
        <v>7.8239887183678081E-2</v>
      </c>
      <c r="M26" s="370">
        <v>7.8239887183678067E-2</v>
      </c>
      <c r="N26" s="370">
        <v>7.8239887183678108E-2</v>
      </c>
      <c r="O26" s="370">
        <v>7.8239887183678108E-2</v>
      </c>
      <c r="P26" s="370">
        <v>7.8239887183678081E-2</v>
      </c>
      <c r="Q26" s="370">
        <v>7.8239887183678081E-2</v>
      </c>
      <c r="R26" s="370">
        <v>7.8239887183678081E-2</v>
      </c>
      <c r="S26" s="370">
        <v>7.8239887183678108E-2</v>
      </c>
      <c r="T26" s="370">
        <v>7.8239887183678136E-2</v>
      </c>
      <c r="U26" s="370">
        <v>7.8239887183678164E-2</v>
      </c>
      <c r="V26" s="370">
        <v>7.8239887183678164E-2</v>
      </c>
      <c r="W26" s="370">
        <v>7.8239887183678136E-2</v>
      </c>
      <c r="X26" s="370">
        <v>7.8239887183678136E-2</v>
      </c>
      <c r="Y26" s="370">
        <v>7.8239887183678164E-2</v>
      </c>
      <c r="Z26" s="370">
        <v>7.8239887183678192E-2</v>
      </c>
      <c r="AA26" s="370">
        <v>7.8239887183678178E-2</v>
      </c>
      <c r="AB26" s="370">
        <v>7.8239887183678178E-2</v>
      </c>
      <c r="AC26" s="370">
        <v>7.8239887183678164E-2</v>
      </c>
      <c r="AD26" s="370">
        <v>7.8239887183678178E-2</v>
      </c>
      <c r="AE26" s="370">
        <v>8.9311545004810249</v>
      </c>
      <c r="AF26" s="370">
        <v>8.9311545004810231</v>
      </c>
      <c r="AG26" s="370">
        <v>8.9311545004810249</v>
      </c>
      <c r="AH26" s="365"/>
      <c r="AI26" s="365"/>
      <c r="AJ26" s="365"/>
      <c r="AK26" s="365"/>
      <c r="AL26" s="365"/>
      <c r="AM26" s="365"/>
      <c r="AN26" s="365"/>
    </row>
    <row r="27" spans="1:40">
      <c r="A27" s="35"/>
    </row>
    <row r="28" spans="1:40">
      <c r="A28" s="35"/>
    </row>
    <row r="42" spans="1:39">
      <c r="A42" s="132"/>
      <c r="B42" s="132"/>
      <c r="C42" s="132"/>
      <c r="D42" s="132"/>
      <c r="E42" s="132"/>
      <c r="F42" s="132"/>
      <c r="G42" s="132"/>
      <c r="H42" s="132"/>
      <c r="I42" s="132"/>
    </row>
    <row r="43" spans="1:39">
      <c r="A43" s="35" t="s">
        <v>567</v>
      </c>
      <c r="B43" s="35" t="s">
        <v>555</v>
      </c>
      <c r="C43" s="35" t="s">
        <v>568</v>
      </c>
      <c r="D43" s="35" t="s">
        <v>569</v>
      </c>
      <c r="E43" s="35" t="s">
        <v>570</v>
      </c>
      <c r="F43" s="35" t="s">
        <v>571</v>
      </c>
      <c r="G43" s="35" t="s">
        <v>556</v>
      </c>
      <c r="H43" s="35" t="s">
        <v>572</v>
      </c>
      <c r="I43" s="35" t="s">
        <v>573</v>
      </c>
      <c r="J43" s="35" t="s">
        <v>574</v>
      </c>
      <c r="K43" s="35" t="s">
        <v>575</v>
      </c>
      <c r="L43" s="35" t="s">
        <v>557</v>
      </c>
      <c r="M43" s="35" t="s">
        <v>576</v>
      </c>
      <c r="N43" s="35" t="s">
        <v>577</v>
      </c>
      <c r="O43" s="35" t="s">
        <v>578</v>
      </c>
      <c r="P43" s="35" t="s">
        <v>579</v>
      </c>
      <c r="Q43" s="35" t="s">
        <v>558</v>
      </c>
      <c r="R43" s="35" t="s">
        <v>580</v>
      </c>
      <c r="S43" s="35" t="s">
        <v>581</v>
      </c>
      <c r="T43" s="35" t="s">
        <v>582</v>
      </c>
      <c r="U43" s="35" t="s">
        <v>583</v>
      </c>
      <c r="V43" s="35" t="s">
        <v>559</v>
      </c>
      <c r="W43" s="35" t="s">
        <v>584</v>
      </c>
      <c r="X43" s="35" t="s">
        <v>585</v>
      </c>
      <c r="Y43" s="35" t="s">
        <v>586</v>
      </c>
      <c r="Z43" s="35" t="s">
        <v>587</v>
      </c>
      <c r="AA43" s="35" t="s">
        <v>560</v>
      </c>
      <c r="AB43" s="35" t="s">
        <v>588</v>
      </c>
      <c r="AC43" s="35" t="s">
        <v>589</v>
      </c>
      <c r="AD43" s="35" t="s">
        <v>590</v>
      </c>
      <c r="AE43" s="35" t="s">
        <v>591</v>
      </c>
      <c r="AF43" s="35" t="s">
        <v>561</v>
      </c>
      <c r="AG43" s="35"/>
      <c r="AH43" s="35"/>
      <c r="AI43" s="35"/>
      <c r="AJ43" s="35"/>
      <c r="AK43" s="35"/>
      <c r="AL43" s="35"/>
      <c r="AM43" s="35"/>
    </row>
    <row r="44" spans="1:39">
      <c r="A44" s="368">
        <v>58364.834921819442</v>
      </c>
      <c r="B44" s="368">
        <v>59308.69</v>
      </c>
      <c r="C44" s="368">
        <v>59991.580449204266</v>
      </c>
      <c r="D44" s="368">
        <v>60682.333816399376</v>
      </c>
      <c r="E44" s="368">
        <v>61381.040636574369</v>
      </c>
      <c r="F44" s="368">
        <v>62087.792487153696</v>
      </c>
      <c r="G44" s="368">
        <v>62802.682000000023</v>
      </c>
      <c r="H44" s="368">
        <v>63421.065342005146</v>
      </c>
      <c r="I44" s="368">
        <v>64045.537563425794</v>
      </c>
      <c r="J44" s="368">
        <v>64676.158618096451</v>
      </c>
      <c r="K44" s="368">
        <v>65312.989050183925</v>
      </c>
      <c r="L44" s="368">
        <v>65956.09</v>
      </c>
      <c r="M44" s="368">
        <v>66518.97719068767</v>
      </c>
      <c r="N44" s="368">
        <v>67086.668213583107</v>
      </c>
      <c r="O44" s="368">
        <v>67659.20406589545</v>
      </c>
      <c r="P44" s="368">
        <v>68236.62609471516</v>
      </c>
      <c r="Q44" s="368">
        <v>68818.97600000001</v>
      </c>
      <c r="R44" s="368">
        <v>69322.810489383541</v>
      </c>
      <c r="S44" s="368">
        <v>69830.333629884059</v>
      </c>
      <c r="T44" s="368">
        <v>70341.572426693441</v>
      </c>
      <c r="U44" s="368">
        <v>70856.554082712813</v>
      </c>
      <c r="V44" s="368">
        <v>71375.305999999997</v>
      </c>
      <c r="W44" s="368">
        <v>71818.612994947311</v>
      </c>
      <c r="X44" s="368">
        <v>72264.673338395412</v>
      </c>
      <c r="Y44" s="368">
        <v>72713.504131197798</v>
      </c>
      <c r="Z44" s="368">
        <v>73165.122580420139</v>
      </c>
      <c r="AA44" s="368">
        <v>73619.545999999973</v>
      </c>
      <c r="AB44" s="368">
        <v>73995.362001779533</v>
      </c>
      <c r="AC44" s="368">
        <v>74373.096484110356</v>
      </c>
      <c r="AD44" s="368">
        <v>74752.759240528656</v>
      </c>
      <c r="AE44" s="368">
        <v>75134.360114565105</v>
      </c>
      <c r="AF44" s="368">
        <v>75517.908999999985</v>
      </c>
    </row>
    <row r="61" spans="1:40">
      <c r="B61" s="35" t="s">
        <v>567</v>
      </c>
      <c r="C61" s="35" t="s">
        <v>555</v>
      </c>
      <c r="D61" s="35" t="s">
        <v>568</v>
      </c>
      <c r="E61" s="35" t="s">
        <v>569</v>
      </c>
      <c r="F61" s="35" t="s">
        <v>570</v>
      </c>
      <c r="G61" s="35" t="s">
        <v>571</v>
      </c>
      <c r="H61" s="35" t="s">
        <v>556</v>
      </c>
      <c r="I61" s="35" t="s">
        <v>572</v>
      </c>
      <c r="J61" s="35" t="s">
        <v>573</v>
      </c>
      <c r="K61" s="35" t="s">
        <v>574</v>
      </c>
      <c r="L61" s="35" t="s">
        <v>575</v>
      </c>
      <c r="M61" s="35" t="s">
        <v>557</v>
      </c>
      <c r="N61" s="35" t="s">
        <v>576</v>
      </c>
      <c r="O61" s="35" t="s">
        <v>577</v>
      </c>
      <c r="P61" s="35" t="s">
        <v>578</v>
      </c>
      <c r="Q61" s="35" t="s">
        <v>579</v>
      </c>
      <c r="R61" s="35" t="s">
        <v>558</v>
      </c>
      <c r="S61" s="35" t="s">
        <v>580</v>
      </c>
      <c r="T61" s="35" t="s">
        <v>581</v>
      </c>
      <c r="U61" s="35" t="s">
        <v>582</v>
      </c>
      <c r="V61" s="35" t="s">
        <v>583</v>
      </c>
      <c r="W61" s="35" t="s">
        <v>559</v>
      </c>
      <c r="X61" s="35" t="s">
        <v>584</v>
      </c>
      <c r="Y61" s="35" t="s">
        <v>585</v>
      </c>
      <c r="Z61" s="35" t="s">
        <v>586</v>
      </c>
      <c r="AA61" s="35" t="s">
        <v>587</v>
      </c>
      <c r="AB61" s="35" t="s">
        <v>560</v>
      </c>
      <c r="AC61" s="35" t="s">
        <v>588</v>
      </c>
      <c r="AD61" s="35" t="s">
        <v>589</v>
      </c>
      <c r="AE61" s="35" t="s">
        <v>590</v>
      </c>
      <c r="AF61" s="35" t="s">
        <v>591</v>
      </c>
      <c r="AG61" s="35" t="s">
        <v>561</v>
      </c>
      <c r="AH61" s="35"/>
      <c r="AI61" s="35"/>
      <c r="AJ61" s="35"/>
      <c r="AK61" s="35"/>
      <c r="AL61" s="35"/>
      <c r="AM61" s="35"/>
      <c r="AN61" s="35"/>
    </row>
    <row r="62" spans="1:40">
      <c r="A62" s="35" t="s">
        <v>275</v>
      </c>
      <c r="B62" s="370">
        <v>0.5</v>
      </c>
      <c r="C62" s="370">
        <v>0.51402143197676875</v>
      </c>
      <c r="D62" s="370">
        <v>0.52185588967955643</v>
      </c>
      <c r="E62" s="370">
        <v>0.51041917341031928</v>
      </c>
      <c r="F62" s="370">
        <v>0.50131165892659468</v>
      </c>
      <c r="G62" s="370">
        <v>0.49170713526872273</v>
      </c>
      <c r="H62" s="370">
        <v>0.48194469991679939</v>
      </c>
      <c r="I62" s="370">
        <v>0.47358755247598183</v>
      </c>
      <c r="J62" s="370">
        <v>0.46632473574714445</v>
      </c>
      <c r="K62" s="370">
        <v>0.46209982061404137</v>
      </c>
      <c r="L62" s="370">
        <v>0.45550877812242452</v>
      </c>
      <c r="M62" s="370">
        <v>0.44672328276529549</v>
      </c>
      <c r="N62" s="370">
        <v>0.4373400627840599</v>
      </c>
      <c r="O62" s="370">
        <v>0.42638279381822231</v>
      </c>
      <c r="P62" s="370">
        <v>0.41458371545912492</v>
      </c>
      <c r="Q62" s="370">
        <v>0.40243113526675189</v>
      </c>
      <c r="R62" s="370">
        <v>0.39329266614894937</v>
      </c>
      <c r="S62" s="370">
        <v>0.38746804731657125</v>
      </c>
      <c r="T62" s="370">
        <v>0.37988757085361669</v>
      </c>
      <c r="U62" s="370">
        <v>0.37205418377134214</v>
      </c>
      <c r="V62" s="370">
        <v>0.36458233727217787</v>
      </c>
      <c r="W62" s="370">
        <v>0.35689483240652098</v>
      </c>
      <c r="X62" s="370">
        <v>0.34951543447086364</v>
      </c>
      <c r="Y62" s="370">
        <v>0.34205797528897108</v>
      </c>
      <c r="Z62" s="370">
        <v>0.3348676964299393</v>
      </c>
      <c r="AA62" s="370">
        <v>0.32766166863500773</v>
      </c>
      <c r="AB62" s="370">
        <v>0.32046902857936499</v>
      </c>
      <c r="AC62" s="370">
        <v>0.31292292030436347</v>
      </c>
      <c r="AD62" s="370">
        <v>0.30708849996144671</v>
      </c>
      <c r="AE62" s="370">
        <v>0.30319692719203079</v>
      </c>
      <c r="AF62" s="370">
        <v>0.29950343011386504</v>
      </c>
      <c r="AG62" s="370">
        <v>0.29576692241802899</v>
      </c>
      <c r="AH62" s="24"/>
      <c r="AI62" s="24"/>
      <c r="AJ62" s="24"/>
      <c r="AK62" s="24"/>
      <c r="AL62" s="24"/>
      <c r="AM62" s="24"/>
      <c r="AN62" s="24"/>
    </row>
    <row r="63" spans="1:40">
      <c r="A63" s="35" t="s">
        <v>276</v>
      </c>
      <c r="B63" s="370">
        <v>0.3</v>
      </c>
      <c r="C63" s="370">
        <v>0.28597856802323129</v>
      </c>
      <c r="D63" s="370">
        <v>0.27814411032044362</v>
      </c>
      <c r="E63" s="370">
        <v>0.28958082658968071</v>
      </c>
      <c r="F63" s="370">
        <v>0.29868834107340531</v>
      </c>
      <c r="G63" s="370">
        <v>0.30129919965588736</v>
      </c>
      <c r="H63" s="370">
        <v>0.30455050975427639</v>
      </c>
      <c r="I63" s="370">
        <v>0.30722656246227803</v>
      </c>
      <c r="J63" s="370">
        <v>0.30965655900697903</v>
      </c>
      <c r="K63" s="370">
        <v>0.31221510458156471</v>
      </c>
      <c r="L63" s="370">
        <v>0.31336702513819242</v>
      </c>
      <c r="M63" s="370">
        <v>0.31572333255162022</v>
      </c>
      <c r="N63" s="370">
        <v>0.31786203776247623</v>
      </c>
      <c r="O63" s="370">
        <v>0.32015879474660119</v>
      </c>
      <c r="P63" s="370">
        <v>0.3230105809842076</v>
      </c>
      <c r="Q63" s="370">
        <v>0.32567591935034151</v>
      </c>
      <c r="R63" s="370">
        <v>0.32974266468836966</v>
      </c>
      <c r="S63" s="370">
        <v>0.3320307439541248</v>
      </c>
      <c r="T63" s="370">
        <v>0.33339381464575185</v>
      </c>
      <c r="U63" s="370">
        <v>0.33604423056663513</v>
      </c>
      <c r="V63" s="370">
        <v>0.33761027149620682</v>
      </c>
      <c r="W63" s="370">
        <v>0.34013871530657852</v>
      </c>
      <c r="X63" s="370">
        <v>0.34186150696815992</v>
      </c>
      <c r="Y63" s="370">
        <v>0.34396622940358623</v>
      </c>
      <c r="Z63" s="370">
        <v>0.34571599845003925</v>
      </c>
      <c r="AA63" s="370">
        <v>0.34739942244901928</v>
      </c>
      <c r="AB63" s="370">
        <v>0.34906203535397096</v>
      </c>
      <c r="AC63" s="370">
        <v>0.35059285647224936</v>
      </c>
      <c r="AD63" s="370">
        <v>0.3533991075586766</v>
      </c>
      <c r="AE63" s="370">
        <v>0.35489358480053823</v>
      </c>
      <c r="AF63" s="370">
        <v>0.35613003703626739</v>
      </c>
      <c r="AG63" s="370">
        <v>0.3574586686730063</v>
      </c>
      <c r="AH63" s="24"/>
      <c r="AI63" s="24"/>
      <c r="AJ63" s="24"/>
      <c r="AK63" s="24"/>
      <c r="AL63" s="24"/>
      <c r="AM63" s="24"/>
      <c r="AN63" s="24"/>
    </row>
    <row r="64" spans="1:40">
      <c r="A64" s="35" t="s">
        <v>277</v>
      </c>
      <c r="B64" s="370">
        <v>0.2</v>
      </c>
      <c r="C64" s="370">
        <v>0.2</v>
      </c>
      <c r="D64" s="370">
        <v>0.19999999999999998</v>
      </c>
      <c r="E64" s="370">
        <v>0.2</v>
      </c>
      <c r="F64" s="370">
        <v>0.2</v>
      </c>
      <c r="G64" s="370">
        <v>0.20699366507538991</v>
      </c>
      <c r="H64" s="370">
        <v>0.21350479032892428</v>
      </c>
      <c r="I64" s="370">
        <v>0.21918588506174011</v>
      </c>
      <c r="J64" s="370">
        <v>0.22401870524587655</v>
      </c>
      <c r="K64" s="370">
        <v>0.22568507480439387</v>
      </c>
      <c r="L64" s="370">
        <v>0.23112419673938306</v>
      </c>
      <c r="M64" s="370">
        <v>0.23755338468308429</v>
      </c>
      <c r="N64" s="370">
        <v>0.24479789945346381</v>
      </c>
      <c r="O64" s="370">
        <v>0.25345841143517645</v>
      </c>
      <c r="P64" s="370">
        <v>0.26240570355666748</v>
      </c>
      <c r="Q64" s="370">
        <v>0.27189294538290654</v>
      </c>
      <c r="R64" s="370">
        <v>0.27696466916268098</v>
      </c>
      <c r="S64" s="370">
        <v>0.28050120872930401</v>
      </c>
      <c r="T64" s="370">
        <v>0.28671861450063141</v>
      </c>
      <c r="U64" s="370">
        <v>0.29190158566202273</v>
      </c>
      <c r="V64" s="370">
        <v>0.29780739123161531</v>
      </c>
      <c r="W64" s="370">
        <v>0.30296645228690045</v>
      </c>
      <c r="X64" s="370">
        <v>0.30862305856097644</v>
      </c>
      <c r="Y64" s="370">
        <v>0.31397579530744263</v>
      </c>
      <c r="Z64" s="370">
        <v>0.3194163051200215</v>
      </c>
      <c r="AA64" s="370">
        <v>0.32493890891597299</v>
      </c>
      <c r="AB64" s="370">
        <v>0.33046893606666405</v>
      </c>
      <c r="AC64" s="370">
        <v>0.33648422322338722</v>
      </c>
      <c r="AD64" s="370">
        <v>0.33951239247987669</v>
      </c>
      <c r="AE64" s="370">
        <v>0.34190948800743087</v>
      </c>
      <c r="AF64" s="370">
        <v>0.34436653284986751</v>
      </c>
      <c r="AG64" s="370">
        <v>0.34677440890896477</v>
      </c>
      <c r="AH64" s="24"/>
      <c r="AI64" s="24"/>
      <c r="AJ64" s="24"/>
      <c r="AK64" s="24"/>
      <c r="AL64" s="24"/>
      <c r="AM64" s="24"/>
      <c r="AN64" s="24"/>
    </row>
    <row r="65" spans="1:39">
      <c r="A65" s="35"/>
    </row>
    <row r="66" spans="1:39">
      <c r="A66" s="35"/>
    </row>
    <row r="67" spans="1:39">
      <c r="A67" s="35"/>
    </row>
    <row r="71" spans="1:39">
      <c r="A71" s="35" t="s">
        <v>567</v>
      </c>
      <c r="B71" s="35" t="s">
        <v>555</v>
      </c>
      <c r="C71" s="35" t="s">
        <v>568</v>
      </c>
      <c r="D71" s="35" t="s">
        <v>569</v>
      </c>
      <c r="E71" s="35" t="s">
        <v>570</v>
      </c>
      <c r="F71" s="35" t="s">
        <v>571</v>
      </c>
      <c r="G71" s="35" t="s">
        <v>556</v>
      </c>
      <c r="H71" s="35" t="s">
        <v>572</v>
      </c>
      <c r="I71" s="35" t="s">
        <v>573</v>
      </c>
      <c r="J71" s="35" t="s">
        <v>574</v>
      </c>
      <c r="K71" s="35" t="s">
        <v>575</v>
      </c>
      <c r="L71" s="35" t="s">
        <v>557</v>
      </c>
      <c r="M71" s="35" t="s">
        <v>576</v>
      </c>
      <c r="N71" s="35" t="s">
        <v>577</v>
      </c>
      <c r="O71" s="35" t="s">
        <v>578</v>
      </c>
      <c r="P71" s="35" t="s">
        <v>579</v>
      </c>
      <c r="Q71" s="35" t="s">
        <v>558</v>
      </c>
      <c r="R71" s="35" t="s">
        <v>580</v>
      </c>
      <c r="S71" s="35" t="s">
        <v>581</v>
      </c>
      <c r="T71" s="35" t="s">
        <v>582</v>
      </c>
      <c r="U71" s="35" t="s">
        <v>583</v>
      </c>
      <c r="V71" s="35" t="s">
        <v>559</v>
      </c>
      <c r="W71" s="35" t="s">
        <v>584</v>
      </c>
      <c r="X71" s="35" t="s">
        <v>585</v>
      </c>
      <c r="Y71" s="35" t="s">
        <v>586</v>
      </c>
      <c r="Z71" s="35" t="s">
        <v>587</v>
      </c>
      <c r="AA71" s="35" t="s">
        <v>560</v>
      </c>
      <c r="AB71" s="35" t="s">
        <v>588</v>
      </c>
      <c r="AC71" s="35" t="s">
        <v>589</v>
      </c>
      <c r="AD71" s="35" t="s">
        <v>590</v>
      </c>
      <c r="AE71" s="35" t="s">
        <v>591</v>
      </c>
      <c r="AF71" s="35" t="s">
        <v>561</v>
      </c>
      <c r="AG71" s="35"/>
      <c r="AH71" s="35"/>
      <c r="AI71" s="35"/>
      <c r="AJ71" s="35"/>
      <c r="AK71" s="35"/>
      <c r="AL71" s="35"/>
      <c r="AM71" s="35"/>
    </row>
    <row r="72" spans="1:39">
      <c r="A72" s="370">
        <v>0.36701464590141364</v>
      </c>
      <c r="B72" s="370">
        <v>0.34131887171701941</v>
      </c>
      <c r="C72" s="370">
        <v>0.41206667564316191</v>
      </c>
      <c r="D72" s="370">
        <v>0.35981952448903098</v>
      </c>
      <c r="E72" s="370">
        <v>0.4243759578910733</v>
      </c>
      <c r="F72" s="370">
        <v>0.43212804692255308</v>
      </c>
      <c r="G72" s="370">
        <v>0.43854288351064996</v>
      </c>
      <c r="H72" s="370">
        <v>0.44426530868717112</v>
      </c>
      <c r="I72" s="370">
        <v>0.44918382503735332</v>
      </c>
      <c r="J72" s="370">
        <v>0.45086397388189847</v>
      </c>
      <c r="K72" s="370">
        <v>0.45793711992959346</v>
      </c>
      <c r="L72" s="370">
        <v>0.46555296392072687</v>
      </c>
      <c r="M72" s="370">
        <v>0.4748140745911234</v>
      </c>
      <c r="N72" s="370">
        <v>0.48659016503039881</v>
      </c>
      <c r="O72" s="370">
        <v>0.49901444557675256</v>
      </c>
      <c r="P72" s="370">
        <v>0.51312818896562296</v>
      </c>
      <c r="Q72" s="370">
        <v>0.51912324936151077</v>
      </c>
      <c r="R72" s="370">
        <v>0.52422759115419093</v>
      </c>
      <c r="S72" s="370">
        <v>0.53481283584899697</v>
      </c>
      <c r="T72" s="370">
        <v>0.54261723774503234</v>
      </c>
      <c r="U72" s="370">
        <v>0.55343350893603382</v>
      </c>
      <c r="V72" s="370">
        <v>0.61820701537031086</v>
      </c>
      <c r="W72" s="370">
        <v>0.62999856519967334</v>
      </c>
      <c r="X72" s="370">
        <v>0.64080905927395049</v>
      </c>
      <c r="Y72" s="370">
        <v>0.65238570464088663</v>
      </c>
      <c r="Z72" s="370">
        <v>0.66465509464884809</v>
      </c>
      <c r="AA72" s="370">
        <v>0.67745972307311431</v>
      </c>
      <c r="AB72" s="370">
        <v>0.69237827003767094</v>
      </c>
      <c r="AC72" s="370">
        <v>0.69785820936672949</v>
      </c>
      <c r="AD72" s="370">
        <v>0.70288070581402018</v>
      </c>
      <c r="AE72" s="370">
        <v>0.70859304612282115</v>
      </c>
      <c r="AF72" s="370">
        <v>0.71405714074013948</v>
      </c>
      <c r="AG72" s="24"/>
      <c r="AH72" s="24"/>
      <c r="AI72" s="24"/>
      <c r="AJ72" s="24"/>
      <c r="AK72" s="24"/>
      <c r="AL72" s="24"/>
      <c r="AM72" s="24"/>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567</v>
      </c>
      <c r="D102" s="35" t="s">
        <v>555</v>
      </c>
      <c r="E102" s="35" t="s">
        <v>568</v>
      </c>
      <c r="F102" s="35" t="s">
        <v>569</v>
      </c>
      <c r="G102" s="35" t="s">
        <v>570</v>
      </c>
      <c r="H102" s="35" t="s">
        <v>571</v>
      </c>
      <c r="I102" s="35" t="s">
        <v>556</v>
      </c>
      <c r="J102" s="35" t="s">
        <v>572</v>
      </c>
      <c r="K102" s="35" t="s">
        <v>573</v>
      </c>
      <c r="L102" s="35" t="s">
        <v>574</v>
      </c>
      <c r="M102" s="35" t="s">
        <v>575</v>
      </c>
      <c r="N102" s="35" t="s">
        <v>557</v>
      </c>
      <c r="O102" s="35" t="s">
        <v>576</v>
      </c>
      <c r="P102" s="35" t="s">
        <v>577</v>
      </c>
      <c r="Q102" s="35" t="s">
        <v>578</v>
      </c>
      <c r="R102" s="35" t="s">
        <v>579</v>
      </c>
      <c r="S102" s="35" t="s">
        <v>558</v>
      </c>
      <c r="T102" s="35" t="s">
        <v>580</v>
      </c>
      <c r="U102" s="35" t="s">
        <v>581</v>
      </c>
      <c r="V102" s="35" t="s">
        <v>582</v>
      </c>
      <c r="W102" s="35" t="s">
        <v>583</v>
      </c>
      <c r="X102" s="35" t="s">
        <v>559</v>
      </c>
      <c r="Y102" s="35" t="s">
        <v>584</v>
      </c>
      <c r="Z102" s="35" t="s">
        <v>585</v>
      </c>
      <c r="AA102" s="35" t="s">
        <v>586</v>
      </c>
      <c r="AB102" s="35" t="s">
        <v>587</v>
      </c>
      <c r="AC102" s="35" t="s">
        <v>560</v>
      </c>
      <c r="AD102" s="35" t="s">
        <v>588</v>
      </c>
      <c r="AE102" s="35" t="s">
        <v>589</v>
      </c>
      <c r="AF102" s="35" t="s">
        <v>590</v>
      </c>
      <c r="AG102" s="35" t="s">
        <v>591</v>
      </c>
      <c r="AH102" s="35" t="s">
        <v>561</v>
      </c>
      <c r="AI102" s="35"/>
      <c r="AJ102" s="35"/>
      <c r="AK102" s="35"/>
      <c r="AL102" s="35"/>
      <c r="AM102" s="35"/>
      <c r="AN102" s="35"/>
      <c r="AO102" s="35"/>
      <c r="AP102" s="35"/>
      <c r="AQ102" s="35"/>
      <c r="AR102" s="35"/>
      <c r="AS102" s="35"/>
      <c r="AT102" s="35"/>
      <c r="AU102" s="35"/>
    </row>
    <row r="103" spans="1:47">
      <c r="A103" s="35" t="s">
        <v>275</v>
      </c>
      <c r="B103" s="35" t="s">
        <v>530</v>
      </c>
      <c r="C103" s="368" t="s">
        <v>395</v>
      </c>
      <c r="D103" s="368" t="s">
        <v>395</v>
      </c>
      <c r="E103" s="368" t="s">
        <v>395</v>
      </c>
      <c r="F103" s="368" t="s">
        <v>395</v>
      </c>
      <c r="G103" s="368" t="s">
        <v>395</v>
      </c>
      <c r="H103" s="368" t="s">
        <v>395</v>
      </c>
      <c r="I103" s="368" t="s">
        <v>395</v>
      </c>
      <c r="J103" s="368" t="s">
        <v>395</v>
      </c>
      <c r="K103" s="368" t="s">
        <v>395</v>
      </c>
      <c r="L103" s="368" t="s">
        <v>395</v>
      </c>
      <c r="M103" s="368" t="s">
        <v>395</v>
      </c>
      <c r="N103" s="368" t="s">
        <v>395</v>
      </c>
      <c r="O103" s="368" t="s">
        <v>395</v>
      </c>
      <c r="P103" s="368" t="s">
        <v>395</v>
      </c>
      <c r="Q103" s="368" t="s">
        <v>395</v>
      </c>
      <c r="R103" s="368" t="s">
        <v>395</v>
      </c>
      <c r="S103" s="368" t="s">
        <v>395</v>
      </c>
      <c r="T103" s="368" t="s">
        <v>395</v>
      </c>
      <c r="U103" s="368" t="s">
        <v>395</v>
      </c>
      <c r="V103" s="368" t="s">
        <v>395</v>
      </c>
      <c r="W103" s="368" t="s">
        <v>395</v>
      </c>
      <c r="X103" s="368" t="s">
        <v>395</v>
      </c>
      <c r="Y103" s="368" t="s">
        <v>395</v>
      </c>
      <c r="Z103" s="368" t="s">
        <v>395</v>
      </c>
      <c r="AA103" s="368" t="s">
        <v>395</v>
      </c>
      <c r="AB103" s="368" t="s">
        <v>395</v>
      </c>
      <c r="AC103" s="368" t="s">
        <v>395</v>
      </c>
      <c r="AD103" s="368" t="s">
        <v>395</v>
      </c>
      <c r="AE103" s="368" t="s">
        <v>395</v>
      </c>
      <c r="AF103" s="368" t="s">
        <v>395</v>
      </c>
      <c r="AG103" s="368" t="s">
        <v>395</v>
      </c>
      <c r="AH103" s="368" t="s">
        <v>395</v>
      </c>
    </row>
    <row r="104" spans="1:47">
      <c r="A104" s="35" t="s">
        <v>275</v>
      </c>
      <c r="B104" s="35" t="s">
        <v>531</v>
      </c>
      <c r="C104" s="368" t="s">
        <v>395</v>
      </c>
      <c r="D104" s="368" t="s">
        <v>395</v>
      </c>
      <c r="E104" s="368" t="s">
        <v>395</v>
      </c>
      <c r="F104" s="368" t="s">
        <v>395</v>
      </c>
      <c r="G104" s="368" t="s">
        <v>395</v>
      </c>
      <c r="H104" s="368" t="s">
        <v>395</v>
      </c>
      <c r="I104" s="368" t="s">
        <v>395</v>
      </c>
      <c r="J104" s="368" t="s">
        <v>395</v>
      </c>
      <c r="K104" s="368" t="s">
        <v>395</v>
      </c>
      <c r="L104" s="368" t="s">
        <v>395</v>
      </c>
      <c r="M104" s="368" t="s">
        <v>395</v>
      </c>
      <c r="N104" s="368" t="s">
        <v>395</v>
      </c>
      <c r="O104" s="368" t="s">
        <v>395</v>
      </c>
      <c r="P104" s="368" t="s">
        <v>395</v>
      </c>
      <c r="Q104" s="368" t="s">
        <v>395</v>
      </c>
      <c r="R104" s="368" t="s">
        <v>395</v>
      </c>
      <c r="S104" s="368" t="s">
        <v>395</v>
      </c>
      <c r="T104" s="368" t="s">
        <v>395</v>
      </c>
      <c r="U104" s="368" t="s">
        <v>395</v>
      </c>
      <c r="V104" s="368" t="s">
        <v>395</v>
      </c>
      <c r="W104" s="368" t="s">
        <v>395</v>
      </c>
      <c r="X104" s="368" t="s">
        <v>395</v>
      </c>
      <c r="Y104" s="368" t="s">
        <v>395</v>
      </c>
      <c r="Z104" s="368" t="s">
        <v>395</v>
      </c>
      <c r="AA104" s="368" t="s">
        <v>395</v>
      </c>
      <c r="AB104" s="368" t="s">
        <v>395</v>
      </c>
      <c r="AC104" s="368" t="s">
        <v>395</v>
      </c>
      <c r="AD104" s="368" t="s">
        <v>395</v>
      </c>
      <c r="AE104" s="368" t="s">
        <v>395</v>
      </c>
      <c r="AF104" s="368" t="s">
        <v>395</v>
      </c>
      <c r="AG104" s="368" t="s">
        <v>395</v>
      </c>
      <c r="AH104" s="368" t="s">
        <v>395</v>
      </c>
    </row>
    <row r="105" spans="1:47">
      <c r="A105" s="35" t="s">
        <v>275</v>
      </c>
      <c r="B105" s="35" t="s">
        <v>532</v>
      </c>
      <c r="C105" s="368" t="s">
        <v>395</v>
      </c>
      <c r="D105" s="368" t="s">
        <v>395</v>
      </c>
      <c r="E105" s="368" t="s">
        <v>395</v>
      </c>
      <c r="F105" s="368" t="s">
        <v>395</v>
      </c>
      <c r="G105" s="368" t="s">
        <v>395</v>
      </c>
      <c r="H105" s="368" t="s">
        <v>395</v>
      </c>
      <c r="I105" s="368" t="s">
        <v>395</v>
      </c>
      <c r="J105" s="368" t="s">
        <v>395</v>
      </c>
      <c r="K105" s="368" t="s">
        <v>395</v>
      </c>
      <c r="L105" s="368" t="s">
        <v>395</v>
      </c>
      <c r="M105" s="368" t="s">
        <v>395</v>
      </c>
      <c r="N105" s="368" t="s">
        <v>395</v>
      </c>
      <c r="O105" s="368" t="s">
        <v>395</v>
      </c>
      <c r="P105" s="368" t="s">
        <v>395</v>
      </c>
      <c r="Q105" s="368" t="s">
        <v>395</v>
      </c>
      <c r="R105" s="368" t="s">
        <v>395</v>
      </c>
      <c r="S105" s="368" t="s">
        <v>395</v>
      </c>
      <c r="T105" s="368" t="s">
        <v>395</v>
      </c>
      <c r="U105" s="368" t="s">
        <v>395</v>
      </c>
      <c r="V105" s="368" t="s">
        <v>395</v>
      </c>
      <c r="W105" s="368" t="s">
        <v>395</v>
      </c>
      <c r="X105" s="368" t="s">
        <v>395</v>
      </c>
      <c r="Y105" s="368" t="s">
        <v>395</v>
      </c>
      <c r="Z105" s="368" t="s">
        <v>395</v>
      </c>
      <c r="AA105" s="368" t="s">
        <v>395</v>
      </c>
      <c r="AB105" s="368" t="s">
        <v>395</v>
      </c>
      <c r="AC105" s="368" t="s">
        <v>395</v>
      </c>
      <c r="AD105" s="368" t="s">
        <v>395</v>
      </c>
      <c r="AE105" s="368" t="s">
        <v>395</v>
      </c>
      <c r="AF105" s="368" t="s">
        <v>395</v>
      </c>
      <c r="AG105" s="368"/>
      <c r="AH105" s="368"/>
    </row>
    <row r="106" spans="1:47">
      <c r="A106" s="35" t="s">
        <v>275</v>
      </c>
      <c r="B106" s="35" t="s">
        <v>533</v>
      </c>
      <c r="C106" s="368" t="s">
        <v>395</v>
      </c>
      <c r="D106" s="368" t="s">
        <v>395</v>
      </c>
      <c r="E106" s="368" t="s">
        <v>395</v>
      </c>
      <c r="F106" s="368" t="s">
        <v>395</v>
      </c>
      <c r="G106" s="368" t="s">
        <v>395</v>
      </c>
      <c r="H106" s="368" t="s">
        <v>395</v>
      </c>
      <c r="I106" s="368" t="s">
        <v>395</v>
      </c>
      <c r="J106" s="368" t="s">
        <v>395</v>
      </c>
      <c r="K106" s="368" t="s">
        <v>395</v>
      </c>
      <c r="L106" s="368" t="s">
        <v>395</v>
      </c>
      <c r="M106" s="368" t="s">
        <v>395</v>
      </c>
      <c r="N106" s="368" t="s">
        <v>395</v>
      </c>
      <c r="O106" s="368" t="s">
        <v>395</v>
      </c>
      <c r="P106" s="368" t="s">
        <v>395</v>
      </c>
      <c r="Q106" s="368" t="s">
        <v>395</v>
      </c>
      <c r="R106" s="368" t="s">
        <v>395</v>
      </c>
      <c r="S106" s="368"/>
      <c r="T106" s="368"/>
      <c r="U106" s="368"/>
      <c r="V106" s="368"/>
      <c r="W106" s="368"/>
      <c r="X106" s="368"/>
      <c r="Y106" s="368"/>
      <c r="Z106" s="368"/>
      <c r="AA106" s="368"/>
      <c r="AB106" s="368"/>
      <c r="AC106" s="368"/>
      <c r="AD106" s="368"/>
      <c r="AE106" s="368"/>
      <c r="AF106" s="368"/>
      <c r="AG106" s="368"/>
      <c r="AH106" s="368"/>
    </row>
    <row r="107" spans="1:47">
      <c r="A107" s="35" t="s">
        <v>275</v>
      </c>
      <c r="B107" s="35" t="s">
        <v>534</v>
      </c>
      <c r="C107" s="368" t="s">
        <v>395</v>
      </c>
      <c r="D107" s="368" t="s">
        <v>395</v>
      </c>
      <c r="E107" s="368" t="s">
        <v>395</v>
      </c>
      <c r="F107" s="368" t="s">
        <v>395</v>
      </c>
      <c r="G107" s="368" t="s">
        <v>395</v>
      </c>
      <c r="H107" s="368"/>
      <c r="I107" s="368"/>
      <c r="J107" s="368"/>
      <c r="K107" s="368"/>
      <c r="L107" s="368"/>
      <c r="M107" s="368"/>
      <c r="N107" s="368"/>
      <c r="O107" s="368"/>
      <c r="P107" s="368"/>
      <c r="Q107" s="368"/>
      <c r="R107" s="368"/>
      <c r="S107" s="368"/>
      <c r="T107" s="368"/>
      <c r="U107" s="368"/>
      <c r="V107" s="368"/>
      <c r="W107" s="368"/>
      <c r="X107" s="368"/>
      <c r="Y107" s="368"/>
      <c r="Z107" s="368"/>
      <c r="AA107" s="368"/>
      <c r="AB107" s="368"/>
      <c r="AC107" s="368"/>
      <c r="AD107" s="368"/>
      <c r="AE107" s="368"/>
      <c r="AF107" s="368"/>
      <c r="AG107" s="368"/>
      <c r="AH107" s="368"/>
    </row>
    <row r="108" spans="1:47">
      <c r="A108" s="35" t="s">
        <v>276</v>
      </c>
      <c r="B108" s="35" t="s">
        <v>532</v>
      </c>
      <c r="C108" s="368"/>
      <c r="D108" s="368"/>
      <c r="E108" s="368"/>
      <c r="F108" s="368"/>
      <c r="G108" s="368"/>
      <c r="H108" s="368"/>
      <c r="I108" s="368"/>
      <c r="J108" s="368"/>
      <c r="K108" s="368"/>
      <c r="L108" s="368"/>
      <c r="M108" s="368"/>
      <c r="N108" s="368"/>
      <c r="O108" s="368"/>
      <c r="P108" s="368"/>
      <c r="Q108" s="368"/>
      <c r="R108" s="368"/>
      <c r="S108" s="368"/>
      <c r="T108" s="368"/>
      <c r="U108" s="368"/>
      <c r="V108" s="368"/>
      <c r="W108" s="368"/>
      <c r="X108" s="368"/>
      <c r="Y108" s="368"/>
      <c r="Z108" s="368"/>
      <c r="AA108" s="368"/>
      <c r="AB108" s="368"/>
      <c r="AC108" s="368"/>
      <c r="AD108" s="368"/>
      <c r="AE108" s="368"/>
      <c r="AF108" s="368"/>
      <c r="AG108" s="368" t="s">
        <v>395</v>
      </c>
      <c r="AH108" s="368" t="s">
        <v>395</v>
      </c>
    </row>
    <row r="109" spans="1:47">
      <c r="A109" s="35" t="s">
        <v>276</v>
      </c>
      <c r="B109" s="35" t="s">
        <v>533</v>
      </c>
      <c r="C109" s="368"/>
      <c r="D109" s="368"/>
      <c r="E109" s="368"/>
      <c r="F109" s="368"/>
      <c r="G109" s="368"/>
      <c r="H109" s="368"/>
      <c r="I109" s="368"/>
      <c r="J109" s="368"/>
      <c r="K109" s="368"/>
      <c r="L109" s="368"/>
      <c r="M109" s="368"/>
      <c r="N109" s="368"/>
      <c r="O109" s="368"/>
      <c r="P109" s="368"/>
      <c r="Q109" s="368"/>
      <c r="R109" s="368"/>
      <c r="S109" s="368" t="s">
        <v>395</v>
      </c>
      <c r="T109" s="368" t="s">
        <v>395</v>
      </c>
      <c r="U109" s="368" t="s">
        <v>395</v>
      </c>
      <c r="V109" s="368" t="s">
        <v>395</v>
      </c>
      <c r="W109" s="368" t="s">
        <v>395</v>
      </c>
      <c r="X109" s="368" t="s">
        <v>395</v>
      </c>
      <c r="Y109" s="368" t="s">
        <v>395</v>
      </c>
      <c r="Z109" s="368" t="s">
        <v>395</v>
      </c>
      <c r="AA109" s="368" t="s">
        <v>395</v>
      </c>
      <c r="AB109" s="368" t="s">
        <v>395</v>
      </c>
      <c r="AC109" s="368" t="s">
        <v>395</v>
      </c>
      <c r="AD109" s="368" t="s">
        <v>395</v>
      </c>
      <c r="AE109" s="368" t="s">
        <v>395</v>
      </c>
      <c r="AF109" s="368" t="s">
        <v>395</v>
      </c>
      <c r="AG109" s="368" t="s">
        <v>395</v>
      </c>
      <c r="AH109" s="368" t="s">
        <v>395</v>
      </c>
    </row>
    <row r="110" spans="1:47">
      <c r="A110" s="35" t="s">
        <v>276</v>
      </c>
      <c r="B110" s="35" t="s">
        <v>534</v>
      </c>
      <c r="C110" s="368"/>
      <c r="D110" s="368"/>
      <c r="E110" s="368"/>
      <c r="F110" s="368"/>
      <c r="G110" s="368"/>
      <c r="H110" s="368" t="s">
        <v>395</v>
      </c>
      <c r="I110" s="368" t="s">
        <v>395</v>
      </c>
      <c r="J110" s="368" t="s">
        <v>395</v>
      </c>
      <c r="K110" s="368" t="s">
        <v>395</v>
      </c>
      <c r="L110" s="368" t="s">
        <v>395</v>
      </c>
      <c r="M110" s="368" t="s">
        <v>395</v>
      </c>
      <c r="N110" s="368" t="s">
        <v>395</v>
      </c>
      <c r="O110" s="368" t="s">
        <v>395</v>
      </c>
      <c r="P110" s="368" t="s">
        <v>395</v>
      </c>
      <c r="Q110" s="368" t="s">
        <v>395</v>
      </c>
      <c r="R110" s="368" t="s">
        <v>395</v>
      </c>
      <c r="S110" s="368" t="s">
        <v>395</v>
      </c>
      <c r="T110" s="368" t="s">
        <v>395</v>
      </c>
      <c r="U110" s="368" t="s">
        <v>395</v>
      </c>
      <c r="V110" s="368" t="s">
        <v>395</v>
      </c>
      <c r="W110" s="368" t="s">
        <v>395</v>
      </c>
      <c r="X110" s="368" t="s">
        <v>395</v>
      </c>
      <c r="Y110" s="368" t="s">
        <v>395</v>
      </c>
      <c r="Z110" s="368" t="s">
        <v>395</v>
      </c>
      <c r="AA110" s="368" t="s">
        <v>395</v>
      </c>
      <c r="AB110" s="368" t="s">
        <v>395</v>
      </c>
      <c r="AC110" s="368" t="s">
        <v>395</v>
      </c>
      <c r="AD110" s="368" t="s">
        <v>395</v>
      </c>
      <c r="AE110" s="368" t="s">
        <v>395</v>
      </c>
      <c r="AF110" s="368" t="s">
        <v>395</v>
      </c>
      <c r="AG110" s="368" t="s">
        <v>395</v>
      </c>
      <c r="AH110" s="368" t="s">
        <v>395</v>
      </c>
    </row>
    <row r="111" spans="1:47">
      <c r="A111" s="35" t="s">
        <v>276</v>
      </c>
      <c r="B111" s="35" t="s">
        <v>535</v>
      </c>
      <c r="C111" s="368" t="s">
        <v>395</v>
      </c>
      <c r="D111" s="368" t="s">
        <v>395</v>
      </c>
      <c r="E111" s="368" t="s">
        <v>395</v>
      </c>
      <c r="F111" s="368" t="s">
        <v>395</v>
      </c>
      <c r="G111" s="368" t="s">
        <v>395</v>
      </c>
      <c r="H111" s="368" t="s">
        <v>395</v>
      </c>
      <c r="I111" s="368" t="s">
        <v>395</v>
      </c>
      <c r="J111" s="368" t="s">
        <v>395</v>
      </c>
      <c r="K111" s="368" t="s">
        <v>395</v>
      </c>
      <c r="L111" s="368" t="s">
        <v>395</v>
      </c>
      <c r="M111" s="368" t="s">
        <v>395</v>
      </c>
      <c r="N111" s="368" t="s">
        <v>395</v>
      </c>
      <c r="O111" s="368" t="s">
        <v>395</v>
      </c>
      <c r="P111" s="368" t="s">
        <v>395</v>
      </c>
      <c r="Q111" s="368" t="s">
        <v>395</v>
      </c>
      <c r="R111" s="368" t="s">
        <v>395</v>
      </c>
      <c r="S111" s="368" t="s">
        <v>395</v>
      </c>
      <c r="T111" s="368" t="s">
        <v>395</v>
      </c>
      <c r="U111" s="368" t="s">
        <v>395</v>
      </c>
      <c r="V111" s="368" t="s">
        <v>395</v>
      </c>
      <c r="W111" s="368" t="s">
        <v>395</v>
      </c>
      <c r="X111" s="368" t="s">
        <v>395</v>
      </c>
      <c r="Y111" s="368" t="s">
        <v>395</v>
      </c>
      <c r="Z111" s="368" t="s">
        <v>395</v>
      </c>
      <c r="AA111" s="368" t="s">
        <v>395</v>
      </c>
      <c r="AB111" s="368" t="s">
        <v>395</v>
      </c>
      <c r="AC111" s="368" t="s">
        <v>395</v>
      </c>
      <c r="AD111" s="368" t="s">
        <v>395</v>
      </c>
      <c r="AE111" s="368" t="s">
        <v>395</v>
      </c>
      <c r="AF111" s="368" t="s">
        <v>395</v>
      </c>
      <c r="AG111" s="368" t="s">
        <v>395</v>
      </c>
      <c r="AH111" s="368" t="s">
        <v>395</v>
      </c>
    </row>
    <row r="112" spans="1:47">
      <c r="A112" s="35" t="s">
        <v>276</v>
      </c>
      <c r="B112" s="35" t="s">
        <v>536</v>
      </c>
      <c r="C112" s="368" t="s">
        <v>395</v>
      </c>
      <c r="D112" s="368" t="s">
        <v>395</v>
      </c>
      <c r="E112" s="368" t="s">
        <v>395</v>
      </c>
      <c r="F112" s="368" t="s">
        <v>395</v>
      </c>
      <c r="G112" s="368" t="s">
        <v>395</v>
      </c>
      <c r="H112" s="368" t="s">
        <v>395</v>
      </c>
      <c r="I112" s="368" t="s">
        <v>395</v>
      </c>
      <c r="J112" s="368" t="s">
        <v>395</v>
      </c>
      <c r="K112" s="368" t="s">
        <v>395</v>
      </c>
      <c r="L112" s="368" t="s">
        <v>395</v>
      </c>
      <c r="M112" s="368" t="s">
        <v>395</v>
      </c>
      <c r="N112" s="368" t="s">
        <v>395</v>
      </c>
      <c r="O112" s="368" t="s">
        <v>395</v>
      </c>
      <c r="P112" s="368" t="s">
        <v>395</v>
      </c>
      <c r="Q112" s="368" t="s">
        <v>395</v>
      </c>
      <c r="R112" s="368" t="s">
        <v>395</v>
      </c>
      <c r="S112" s="368" t="s">
        <v>395</v>
      </c>
      <c r="T112" s="368" t="s">
        <v>395</v>
      </c>
      <c r="U112" s="368" t="s">
        <v>395</v>
      </c>
      <c r="V112" s="368" t="s">
        <v>395</v>
      </c>
      <c r="W112" s="368" t="s">
        <v>395</v>
      </c>
      <c r="X112" s="368"/>
      <c r="Y112" s="368"/>
      <c r="Z112" s="368"/>
      <c r="AA112" s="368"/>
      <c r="AB112" s="368"/>
      <c r="AC112" s="368"/>
      <c r="AD112" s="368"/>
      <c r="AE112" s="368"/>
      <c r="AF112" s="368"/>
      <c r="AG112" s="368"/>
      <c r="AH112" s="368"/>
    </row>
    <row r="113" spans="1:34">
      <c r="A113" s="35" t="s">
        <v>276</v>
      </c>
      <c r="B113" s="35" t="s">
        <v>537</v>
      </c>
      <c r="C113" s="368" t="s">
        <v>395</v>
      </c>
      <c r="D113" s="368" t="s">
        <v>395</v>
      </c>
      <c r="E113" s="368"/>
      <c r="F113" s="368" t="s">
        <v>395</v>
      </c>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row>
    <row r="114" spans="1:34">
      <c r="A114" s="35" t="s">
        <v>277</v>
      </c>
      <c r="B114" s="35" t="s">
        <v>536</v>
      </c>
      <c r="C114" s="368"/>
      <c r="D114" s="368"/>
      <c r="E114" s="368"/>
      <c r="F114" s="368"/>
      <c r="G114" s="368"/>
      <c r="H114" s="368"/>
      <c r="I114" s="368"/>
      <c r="J114" s="368"/>
      <c r="K114" s="368"/>
      <c r="L114" s="368"/>
      <c r="M114" s="368"/>
      <c r="N114" s="368"/>
      <c r="O114" s="368"/>
      <c r="P114" s="368"/>
      <c r="Q114" s="368"/>
      <c r="R114" s="368"/>
      <c r="S114" s="368"/>
      <c r="T114" s="368"/>
      <c r="U114" s="368"/>
      <c r="V114" s="368"/>
      <c r="W114" s="368"/>
      <c r="X114" s="368" t="s">
        <v>395</v>
      </c>
      <c r="Y114" s="368" t="s">
        <v>395</v>
      </c>
      <c r="Z114" s="368" t="s">
        <v>395</v>
      </c>
      <c r="AA114" s="368" t="s">
        <v>395</v>
      </c>
      <c r="AB114" s="368" t="s">
        <v>395</v>
      </c>
      <c r="AC114" s="368" t="s">
        <v>395</v>
      </c>
      <c r="AD114" s="368" t="s">
        <v>395</v>
      </c>
      <c r="AE114" s="368" t="s">
        <v>395</v>
      </c>
      <c r="AF114" s="368" t="s">
        <v>395</v>
      </c>
      <c r="AG114" s="368" t="s">
        <v>395</v>
      </c>
      <c r="AH114" s="368" t="s">
        <v>395</v>
      </c>
    </row>
    <row r="115" spans="1:34">
      <c r="A115" s="35" t="s">
        <v>277</v>
      </c>
      <c r="B115" s="35" t="s">
        <v>537</v>
      </c>
      <c r="C115" s="368"/>
      <c r="D115" s="368"/>
      <c r="E115" s="368" t="s">
        <v>395</v>
      </c>
      <c r="F115" s="368"/>
      <c r="G115" s="368" t="s">
        <v>395</v>
      </c>
      <c r="H115" s="368" t="s">
        <v>395</v>
      </c>
      <c r="I115" s="368" t="s">
        <v>395</v>
      </c>
      <c r="J115" s="368" t="s">
        <v>395</v>
      </c>
      <c r="K115" s="368" t="s">
        <v>395</v>
      </c>
      <c r="L115" s="368" t="s">
        <v>395</v>
      </c>
      <c r="M115" s="368" t="s">
        <v>395</v>
      </c>
      <c r="N115" s="368" t="s">
        <v>395</v>
      </c>
      <c r="O115" s="368" t="s">
        <v>395</v>
      </c>
      <c r="P115" s="368" t="s">
        <v>395</v>
      </c>
      <c r="Q115" s="368" t="s">
        <v>395</v>
      </c>
      <c r="R115" s="368" t="s">
        <v>395</v>
      </c>
      <c r="S115" s="368" t="s">
        <v>395</v>
      </c>
      <c r="T115" s="368" t="s">
        <v>395</v>
      </c>
      <c r="U115" s="368" t="s">
        <v>395</v>
      </c>
      <c r="V115" s="368" t="s">
        <v>395</v>
      </c>
      <c r="W115" s="368" t="s">
        <v>395</v>
      </c>
      <c r="X115" s="368" t="s">
        <v>395</v>
      </c>
      <c r="Y115" s="368" t="s">
        <v>395</v>
      </c>
      <c r="Z115" s="368" t="s">
        <v>395</v>
      </c>
      <c r="AA115" s="368" t="s">
        <v>395</v>
      </c>
      <c r="AB115" s="368" t="s">
        <v>395</v>
      </c>
      <c r="AC115" s="368" t="s">
        <v>395</v>
      </c>
      <c r="AD115" s="368" t="s">
        <v>395</v>
      </c>
      <c r="AE115" s="368" t="s">
        <v>395</v>
      </c>
      <c r="AF115" s="368" t="s">
        <v>395</v>
      </c>
      <c r="AG115" s="368" t="s">
        <v>395</v>
      </c>
      <c r="AH115" s="368" t="s">
        <v>395</v>
      </c>
    </row>
    <row r="116" spans="1:34">
      <c r="A116" s="35" t="s">
        <v>277</v>
      </c>
      <c r="B116" s="35" t="s">
        <v>538</v>
      </c>
      <c r="C116" s="368" t="s">
        <v>395</v>
      </c>
      <c r="D116" s="368" t="s">
        <v>395</v>
      </c>
      <c r="E116" s="368" t="s">
        <v>395</v>
      </c>
      <c r="F116" s="368" t="s">
        <v>395</v>
      </c>
      <c r="G116" s="368" t="s">
        <v>395</v>
      </c>
      <c r="H116" s="368" t="s">
        <v>395</v>
      </c>
      <c r="I116" s="368" t="s">
        <v>395</v>
      </c>
      <c r="J116" s="368" t="s">
        <v>395</v>
      </c>
      <c r="K116" s="368" t="s">
        <v>395</v>
      </c>
      <c r="L116" s="368" t="s">
        <v>395</v>
      </c>
      <c r="M116" s="368" t="s">
        <v>395</v>
      </c>
      <c r="N116" s="368" t="s">
        <v>395</v>
      </c>
      <c r="O116" s="368" t="s">
        <v>395</v>
      </c>
      <c r="P116" s="368" t="s">
        <v>395</v>
      </c>
      <c r="Q116" s="368" t="s">
        <v>395</v>
      </c>
      <c r="R116" s="368" t="s">
        <v>395</v>
      </c>
      <c r="S116" s="368" t="s">
        <v>395</v>
      </c>
      <c r="T116" s="368" t="s">
        <v>395</v>
      </c>
      <c r="U116" s="368" t="s">
        <v>395</v>
      </c>
      <c r="V116" s="368" t="s">
        <v>395</v>
      </c>
      <c r="W116" s="368" t="s">
        <v>395</v>
      </c>
      <c r="X116" s="368" t="s">
        <v>395</v>
      </c>
      <c r="Y116" s="368" t="s">
        <v>395</v>
      </c>
      <c r="Z116" s="368" t="s">
        <v>395</v>
      </c>
      <c r="AA116" s="368" t="s">
        <v>395</v>
      </c>
      <c r="AB116" s="368" t="s">
        <v>395</v>
      </c>
      <c r="AC116" s="368" t="s">
        <v>395</v>
      </c>
      <c r="AD116" s="368" t="s">
        <v>395</v>
      </c>
      <c r="AE116" s="368" t="s">
        <v>395</v>
      </c>
      <c r="AF116" s="368" t="s">
        <v>395</v>
      </c>
      <c r="AG116" s="368" t="s">
        <v>395</v>
      </c>
      <c r="AH116" s="368" t="s">
        <v>395</v>
      </c>
    </row>
    <row r="117" spans="1:34">
      <c r="A117" s="35" t="s">
        <v>277</v>
      </c>
      <c r="B117" s="35" t="s">
        <v>600</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row>
    <row r="118" spans="1:34">
      <c r="A118" s="35"/>
      <c r="B118" s="35"/>
    </row>
    <row r="119" spans="1:34">
      <c r="A119" s="35"/>
      <c r="B119" s="35"/>
    </row>
    <row r="120" spans="1:34">
      <c r="A120" s="35"/>
      <c r="B120" s="35"/>
    </row>
    <row r="121" spans="1:34">
      <c r="A121" s="35"/>
      <c r="B121" s="35"/>
    </row>
    <row r="122" spans="1:34">
      <c r="A122" s="35"/>
      <c r="B122" s="35"/>
    </row>
    <row r="123" spans="1:34">
      <c r="A123" s="35"/>
      <c r="B123" s="35"/>
    </row>
    <row r="124" spans="1:34">
      <c r="A124" s="35"/>
      <c r="B124" s="35"/>
    </row>
    <row r="125" spans="1:34">
      <c r="A125" s="35"/>
      <c r="B125" s="35"/>
    </row>
    <row r="126" spans="1:34">
      <c r="A126" s="35"/>
      <c r="B126" s="35"/>
    </row>
    <row r="127" spans="1:34">
      <c r="A127" s="35"/>
      <c r="B127" s="35"/>
    </row>
    <row r="128" spans="1:34">
      <c r="A128" s="35"/>
      <c r="B128" s="35"/>
    </row>
    <row r="129" spans="1:40">
      <c r="A129" s="35"/>
      <c r="B129" s="35"/>
    </row>
    <row r="130" spans="1:40">
      <c r="A130" s="35"/>
      <c r="B130" s="35" t="s">
        <v>567</v>
      </c>
      <c r="C130" s="35" t="s">
        <v>555</v>
      </c>
      <c r="D130" s="35" t="s">
        <v>568</v>
      </c>
      <c r="E130" s="35" t="s">
        <v>569</v>
      </c>
      <c r="F130" s="35" t="s">
        <v>570</v>
      </c>
      <c r="G130" s="35" t="s">
        <v>571</v>
      </c>
      <c r="H130" s="35" t="s">
        <v>556</v>
      </c>
      <c r="I130" s="35" t="s">
        <v>572</v>
      </c>
      <c r="J130" s="35" t="s">
        <v>573</v>
      </c>
      <c r="K130" s="35" t="s">
        <v>574</v>
      </c>
      <c r="L130" s="35" t="s">
        <v>575</v>
      </c>
      <c r="M130" s="35" t="s">
        <v>557</v>
      </c>
      <c r="N130" s="35" t="s">
        <v>576</v>
      </c>
      <c r="O130" s="35" t="s">
        <v>577</v>
      </c>
      <c r="P130" s="35" t="s">
        <v>578</v>
      </c>
      <c r="Q130" s="35" t="s">
        <v>579</v>
      </c>
      <c r="R130" s="35" t="s">
        <v>558</v>
      </c>
      <c r="S130" s="35" t="s">
        <v>580</v>
      </c>
      <c r="T130" s="35" t="s">
        <v>581</v>
      </c>
      <c r="U130" s="35" t="s">
        <v>582</v>
      </c>
      <c r="V130" s="35" t="s">
        <v>583</v>
      </c>
      <c r="W130" s="35" t="s">
        <v>559</v>
      </c>
      <c r="X130" s="35" t="s">
        <v>584</v>
      </c>
      <c r="Y130" s="35" t="s">
        <v>585</v>
      </c>
      <c r="Z130" s="35" t="s">
        <v>586</v>
      </c>
      <c r="AA130" s="35" t="s">
        <v>587</v>
      </c>
      <c r="AB130" s="35" t="s">
        <v>560</v>
      </c>
      <c r="AC130" s="35" t="s">
        <v>588</v>
      </c>
      <c r="AD130" s="35" t="s">
        <v>589</v>
      </c>
      <c r="AE130" s="35" t="s">
        <v>590</v>
      </c>
      <c r="AF130" s="35" t="s">
        <v>591</v>
      </c>
      <c r="AG130" s="35" t="s">
        <v>561</v>
      </c>
      <c r="AH130" s="35"/>
      <c r="AI130" s="35"/>
      <c r="AJ130" s="35"/>
      <c r="AK130" s="35"/>
      <c r="AL130" s="35"/>
      <c r="AM130" s="35"/>
      <c r="AN130" s="35"/>
    </row>
    <row r="131" spans="1:40">
      <c r="A131" s="35" t="s">
        <v>388</v>
      </c>
      <c r="B131" s="368">
        <v>118.31800019705032</v>
      </c>
      <c r="C131" s="368">
        <v>107.4423666258986</v>
      </c>
      <c r="D131" s="368">
        <v>109.26392171401808</v>
      </c>
      <c r="E131" s="368">
        <v>110.18744256524128</v>
      </c>
      <c r="F131" s="368">
        <v>112.22489722808622</v>
      </c>
      <c r="G131" s="368">
        <v>115.16615442045317</v>
      </c>
      <c r="H131" s="368">
        <v>118.47230248948129</v>
      </c>
      <c r="I131" s="368">
        <v>122.66709772738669</v>
      </c>
      <c r="J131" s="368">
        <v>126.12859809665078</v>
      </c>
      <c r="K131" s="368">
        <v>133.14743223154625</v>
      </c>
      <c r="L131" s="368">
        <v>138.01872969316048</v>
      </c>
      <c r="M131" s="368">
        <v>140.98192171398557</v>
      </c>
      <c r="N131" s="368">
        <v>144.1903949819943</v>
      </c>
      <c r="O131" s="368">
        <v>147.86846348349997</v>
      </c>
      <c r="P131" s="368">
        <v>151.85711073348193</v>
      </c>
      <c r="Q131" s="368">
        <v>157.01714409574589</v>
      </c>
      <c r="R131" s="368">
        <v>168.02331924481018</v>
      </c>
      <c r="S131" s="368">
        <v>177.51247111676867</v>
      </c>
      <c r="T131" s="368">
        <v>181.74144042600301</v>
      </c>
      <c r="U131" s="368">
        <v>186.7417740637751</v>
      </c>
      <c r="V131" s="368">
        <v>191.37454388424504</v>
      </c>
      <c r="W131" s="368">
        <v>197.60258144682422</v>
      </c>
      <c r="X131" s="368">
        <v>194.46820179026355</v>
      </c>
      <c r="Y131" s="368">
        <v>195.53424896830393</v>
      </c>
      <c r="Z131" s="368">
        <v>200.3282325625625</v>
      </c>
      <c r="AA131" s="368">
        <v>206.31116065478085</v>
      </c>
      <c r="AB131" s="368">
        <v>212.75242481026032</v>
      </c>
      <c r="AC131" s="368">
        <v>218.74673395843973</v>
      </c>
      <c r="AD131" s="368">
        <v>219.30326013550746</v>
      </c>
      <c r="AE131" s="368">
        <v>223.80691586083014</v>
      </c>
      <c r="AF131" s="368">
        <v>226.57243624934313</v>
      </c>
      <c r="AG131" s="368">
        <v>229.55707837411364</v>
      </c>
    </row>
    <row r="132" spans="1:40">
      <c r="A132" s="35" t="s">
        <v>712</v>
      </c>
      <c r="B132" s="197">
        <v>9.105219638317962</v>
      </c>
      <c r="C132" s="197">
        <v>8.6711604919403165</v>
      </c>
      <c r="D132" s="197">
        <v>8.7417756509500997</v>
      </c>
      <c r="E132" s="35">
        <v>8.8582998472749175</v>
      </c>
      <c r="F132" s="197">
        <v>8.9558774955620972</v>
      </c>
      <c r="G132" s="179">
        <v>9.0568431711112076</v>
      </c>
      <c r="H132" s="179">
        <v>9.1566121267658556</v>
      </c>
      <c r="I132" s="368">
        <v>9.2424092687145674</v>
      </c>
      <c r="J132" s="368">
        <v>9.34080207803866</v>
      </c>
      <c r="K132" s="368">
        <v>9.3656791334933747</v>
      </c>
      <c r="L132" s="368">
        <v>9.4168685780364072</v>
      </c>
      <c r="M132" s="368">
        <v>9.5098624953834907</v>
      </c>
      <c r="N132" s="368">
        <v>8.346432114155709</v>
      </c>
      <c r="O132" s="368">
        <v>7.7064344440729453</v>
      </c>
      <c r="P132" s="368">
        <v>7.6912046812181618</v>
      </c>
      <c r="Q132" s="368">
        <v>7.8302088569704873</v>
      </c>
      <c r="R132" s="368">
        <v>8.0024164407161678</v>
      </c>
      <c r="S132" s="368">
        <v>8.1918329825639393</v>
      </c>
      <c r="T132" s="368">
        <v>8.4002216750999317</v>
      </c>
      <c r="U132" s="368">
        <v>8.6065776639209872</v>
      </c>
      <c r="V132" s="368">
        <v>8.8248272104100209</v>
      </c>
      <c r="W132" s="368">
        <v>9.0536671266726607</v>
      </c>
      <c r="X132" s="368">
        <v>9.3659416858316451</v>
      </c>
      <c r="Y132" s="368">
        <v>9.6773269712285757</v>
      </c>
      <c r="Z132" s="368">
        <v>10.001442389001056</v>
      </c>
      <c r="AA132" s="368">
        <v>10.341057366033787</v>
      </c>
      <c r="AB132" s="368">
        <v>10.703086637305075</v>
      </c>
      <c r="AC132" s="368">
        <v>11.880837692742963</v>
      </c>
      <c r="AD132" s="368">
        <v>13.010068335175934</v>
      </c>
      <c r="AE132" s="368">
        <v>14.120092585832598</v>
      </c>
      <c r="AF132" s="368">
        <v>15.288304549931254</v>
      </c>
      <c r="AG132" s="368">
        <v>16.474762987567711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639</v>
      </c>
      <c r="B163" s="35" t="s">
        <v>4</v>
      </c>
      <c r="C163" s="35" t="s">
        <v>640</v>
      </c>
      <c r="D163" s="35" t="s">
        <v>641</v>
      </c>
      <c r="E163" s="35" t="s">
        <v>661</v>
      </c>
      <c r="F163" s="274"/>
      <c r="G163" s="274"/>
      <c r="H163" s="274"/>
      <c r="I163" s="274"/>
      <c r="J163" s="274"/>
      <c r="K163" s="274"/>
      <c r="L163" s="274"/>
      <c r="M163" s="274"/>
    </row>
    <row r="164" spans="1:13">
      <c r="A164" s="185">
        <v>-1</v>
      </c>
      <c r="B164" s="185">
        <v>-1</v>
      </c>
      <c r="C164" s="185">
        <v>-1</v>
      </c>
      <c r="D164" s="185">
        <v>1</v>
      </c>
      <c r="E164" s="185">
        <v>4</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61" workbookViewId="0">
      <selection activeCell="C88" sqref="C88:I8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608</v>
      </c>
      <c r="C5" s="275">
        <v>2012</v>
      </c>
      <c r="D5" s="275">
        <v>2013</v>
      </c>
      <c r="E5" s="275">
        <v>2014</v>
      </c>
      <c r="F5" s="275">
        <v>2015</v>
      </c>
      <c r="G5" s="275">
        <v>2016</v>
      </c>
      <c r="H5" s="275">
        <v>2017</v>
      </c>
      <c r="I5" s="275">
        <v>2018</v>
      </c>
      <c r="J5" s="275">
        <v>2019</v>
      </c>
      <c r="K5" s="275">
        <v>2020</v>
      </c>
      <c r="L5" s="275">
        <v>2021</v>
      </c>
      <c r="M5" s="275">
        <v>2022</v>
      </c>
      <c r="N5" s="275">
        <v>2023</v>
      </c>
      <c r="O5" s="275">
        <v>2024</v>
      </c>
      <c r="P5" s="275">
        <v>2025</v>
      </c>
      <c r="Q5" s="275">
        <v>2026</v>
      </c>
      <c r="R5" s="275">
        <v>2027</v>
      </c>
      <c r="S5" s="275">
        <v>2028</v>
      </c>
      <c r="T5" s="275">
        <v>2029</v>
      </c>
      <c r="U5" s="275">
        <v>2030</v>
      </c>
      <c r="V5" s="275">
        <v>2031</v>
      </c>
      <c r="W5" s="275">
        <v>2032</v>
      </c>
      <c r="X5" s="275">
        <v>2033</v>
      </c>
      <c r="Y5" s="275">
        <v>2034</v>
      </c>
      <c r="Z5" s="275">
        <v>2035</v>
      </c>
      <c r="AA5" s="275">
        <v>2036</v>
      </c>
      <c r="AB5" s="275">
        <v>2037</v>
      </c>
      <c r="AC5" s="275">
        <v>2038</v>
      </c>
      <c r="AD5" s="275">
        <v>2039</v>
      </c>
      <c r="AE5" s="275">
        <v>2040</v>
      </c>
      <c r="AF5" s="275">
        <v>2045</v>
      </c>
      <c r="AG5" s="275">
        <v>2050</v>
      </c>
      <c r="AN5" s="5"/>
    </row>
    <row r="6" spans="1:41">
      <c r="A6" t="s">
        <v>609</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0">
        <v>96.797279590965346</v>
      </c>
      <c r="D7" s="330">
        <v>101.32801029182565</v>
      </c>
      <c r="E7" s="330">
        <v>105.4512845971946</v>
      </c>
      <c r="F7" s="330">
        <v>104.03295587682055</v>
      </c>
      <c r="G7" s="330">
        <v>102.86973222443167</v>
      </c>
      <c r="H7" s="330">
        <v>106.45368114150588</v>
      </c>
      <c r="I7" s="330">
        <v>104.83293209544796</v>
      </c>
      <c r="J7" s="330">
        <v>103.19</v>
      </c>
      <c r="K7" s="330">
        <v>101.98</v>
      </c>
      <c r="L7" s="10">
        <f t="shared" ref="L7:AG7" si="1">L45/K45*K7</f>
        <v>104.65573844160866</v>
      </c>
      <c r="M7" s="10">
        <f t="shared" si="1"/>
        <v>107.16706706916928</v>
      </c>
      <c r="N7" s="10">
        <f t="shared" si="1"/>
        <v>109.44555421310936</v>
      </c>
      <c r="O7" s="10">
        <f t="shared" si="1"/>
        <v>111.90419292884911</v>
      </c>
      <c r="P7" s="10">
        <f t="shared" si="1"/>
        <v>114.16884454932543</v>
      </c>
      <c r="Q7" s="10">
        <f t="shared" si="1"/>
        <v>116.19673242233827</v>
      </c>
      <c r="R7" s="10">
        <f t="shared" si="1"/>
        <v>117.97414686155987</v>
      </c>
      <c r="S7" s="10">
        <f t="shared" si="1"/>
        <v>121.4292564996249</v>
      </c>
      <c r="T7" s="10">
        <f t="shared" si="1"/>
        <v>124.60269195422906</v>
      </c>
      <c r="U7" s="10">
        <f t="shared" si="1"/>
        <v>126.96112468773703</v>
      </c>
      <c r="V7" s="10">
        <f t="shared" si="1"/>
        <v>129.46783896648827</v>
      </c>
      <c r="W7" s="10">
        <f t="shared" si="1"/>
        <v>132.13224402778386</v>
      </c>
      <c r="X7" s="10">
        <f t="shared" si="1"/>
        <v>134.75311149016088</v>
      </c>
      <c r="Y7" s="10">
        <f t="shared" si="1"/>
        <v>137.69758894326148</v>
      </c>
      <c r="Z7" s="10">
        <f t="shared" si="1"/>
        <v>142.45951775761904</v>
      </c>
      <c r="AA7" s="10">
        <f t="shared" si="1"/>
        <v>147.52653326710467</v>
      </c>
      <c r="AB7" s="10">
        <f t="shared" si="1"/>
        <v>150.88627764933037</v>
      </c>
      <c r="AC7" s="10">
        <f t="shared" si="1"/>
        <v>153.7056373181814</v>
      </c>
      <c r="AD7" s="10">
        <f t="shared" si="1"/>
        <v>156.1817294983085</v>
      </c>
      <c r="AE7" s="10">
        <f t="shared" si="1"/>
        <v>158.96054793744338</v>
      </c>
      <c r="AF7" s="10">
        <f t="shared" si="1"/>
        <v>171.08367551744456</v>
      </c>
      <c r="AG7" s="10">
        <f t="shared" si="1"/>
        <v>174.63883696575499</v>
      </c>
      <c r="AH7" s="126"/>
      <c r="AI7" s="126"/>
      <c r="AJ7" s="126"/>
      <c r="AK7" s="126"/>
      <c r="AL7" s="126"/>
      <c r="AM7" s="126"/>
      <c r="AO7">
        <v>1</v>
      </c>
    </row>
    <row r="8" spans="1:41">
      <c r="A8" s="134" t="s">
        <v>4</v>
      </c>
      <c r="B8" s="4">
        <f>B7+1</f>
        <v>2</v>
      </c>
      <c r="C8" s="330">
        <v>2420.5059603282948</v>
      </c>
      <c r="D8" s="330">
        <v>2489.1047071827661</v>
      </c>
      <c r="E8" s="330">
        <v>2551.5982527371866</v>
      </c>
      <c r="F8" s="330">
        <v>2595.1630396206046</v>
      </c>
      <c r="G8" s="330">
        <v>2628.6516711665686</v>
      </c>
      <c r="H8" s="330">
        <v>2667.1308637985835</v>
      </c>
      <c r="I8" s="330">
        <v>2710.4237502366891</v>
      </c>
      <c r="J8" s="330">
        <v>2746.44</v>
      </c>
      <c r="K8" s="330">
        <v>2570.58</v>
      </c>
      <c r="L8" s="10">
        <f t="shared" ref="L8:AG8" si="2">L46/K46*K8</f>
        <v>2661.8143802415952</v>
      </c>
      <c r="M8" s="10">
        <f t="shared" si="2"/>
        <v>2737.07088321429</v>
      </c>
      <c r="N8" s="10">
        <f t="shared" si="2"/>
        <v>2811.6627799210341</v>
      </c>
      <c r="O8" s="10">
        <f t="shared" si="2"/>
        <v>2894.350658422673</v>
      </c>
      <c r="P8" s="10">
        <f t="shared" si="2"/>
        <v>2972.3601351032498</v>
      </c>
      <c r="Q8" s="10">
        <f t="shared" si="2"/>
        <v>3045.8457325559439</v>
      </c>
      <c r="R8" s="10">
        <f t="shared" si="2"/>
        <v>3115.4351445986235</v>
      </c>
      <c r="S8" s="10">
        <f t="shared" si="2"/>
        <v>3185.4330650953598</v>
      </c>
      <c r="T8" s="10">
        <f t="shared" si="2"/>
        <v>3265.1923633808415</v>
      </c>
      <c r="U8" s="10">
        <f t="shared" si="2"/>
        <v>3343.3848531234366</v>
      </c>
      <c r="V8" s="10">
        <f t="shared" si="2"/>
        <v>3432.0079354193872</v>
      </c>
      <c r="W8" s="10">
        <f t="shared" si="2"/>
        <v>3534.1605001985245</v>
      </c>
      <c r="X8" s="10">
        <f t="shared" si="2"/>
        <v>3643.6220042433015</v>
      </c>
      <c r="Y8" s="10">
        <f t="shared" si="2"/>
        <v>3768.3812706909653</v>
      </c>
      <c r="Z8" s="10">
        <f t="shared" si="2"/>
        <v>3884.2947182094676</v>
      </c>
      <c r="AA8" s="10">
        <f t="shared" si="2"/>
        <v>3992.8397179314984</v>
      </c>
      <c r="AB8" s="10">
        <f t="shared" si="2"/>
        <v>4098.2950519357028</v>
      </c>
      <c r="AC8" s="10">
        <f t="shared" si="2"/>
        <v>4202.8949290135251</v>
      </c>
      <c r="AD8" s="10">
        <f t="shared" si="2"/>
        <v>4315.662748931958</v>
      </c>
      <c r="AE8" s="10">
        <f t="shared" si="2"/>
        <v>4428.018543838517</v>
      </c>
      <c r="AF8" s="10">
        <f t="shared" si="2"/>
        <v>5037.5370082110658</v>
      </c>
      <c r="AG8" s="10">
        <f t="shared" si="2"/>
        <v>5526.135000856636</v>
      </c>
      <c r="AH8" s="126"/>
      <c r="AI8" s="126"/>
      <c r="AJ8" s="126"/>
      <c r="AK8" s="126"/>
      <c r="AL8" s="126"/>
      <c r="AM8" s="126"/>
      <c r="AO8">
        <f>AO7+1</f>
        <v>2</v>
      </c>
    </row>
    <row r="9" spans="1:41">
      <c r="A9" s="134" t="s">
        <v>525</v>
      </c>
      <c r="B9" s="185">
        <f t="shared" ref="B9:B37" si="3">B8+1</f>
        <v>3</v>
      </c>
      <c r="C9" s="330">
        <v>72.107894835057621</v>
      </c>
      <c r="D9" s="330">
        <v>74.266300997437128</v>
      </c>
      <c r="E9" s="330">
        <v>75.801027741220466</v>
      </c>
      <c r="F9" s="330">
        <v>76.644854367250801</v>
      </c>
      <c r="G9" s="330">
        <v>77.466834349241523</v>
      </c>
      <c r="H9" s="330">
        <v>78.131791577197461</v>
      </c>
      <c r="I9" s="330">
        <v>79.016580660802092</v>
      </c>
      <c r="J9" s="330">
        <v>78.849999999999994</v>
      </c>
      <c r="K9" s="330">
        <v>77.7</v>
      </c>
      <c r="L9" s="10">
        <f t="shared" ref="L9:AG9" si="4">L47/K47*K9</f>
        <v>76.701702245720512</v>
      </c>
      <c r="M9" s="10">
        <f t="shared" si="4"/>
        <v>77.216017206165489</v>
      </c>
      <c r="N9" s="10">
        <f t="shared" si="4"/>
        <v>78.041204441428178</v>
      </c>
      <c r="O9" s="10">
        <f t="shared" si="4"/>
        <v>78.873318301256433</v>
      </c>
      <c r="P9" s="10">
        <f t="shared" si="4"/>
        <v>79.695970962318512</v>
      </c>
      <c r="Q9" s="10">
        <f t="shared" si="4"/>
        <v>80.443056676289061</v>
      </c>
      <c r="R9" s="10">
        <f t="shared" si="4"/>
        <v>81.234652522550022</v>
      </c>
      <c r="S9" s="10">
        <f t="shared" si="4"/>
        <v>82.337018514205766</v>
      </c>
      <c r="T9" s="10">
        <f t="shared" si="4"/>
        <v>82.845819368112146</v>
      </c>
      <c r="U9" s="10">
        <f t="shared" si="4"/>
        <v>83.518361304485026</v>
      </c>
      <c r="V9" s="10">
        <f t="shared" si="4"/>
        <v>84.424916995223001</v>
      </c>
      <c r="W9" s="10">
        <f t="shared" si="4"/>
        <v>84.879094013336868</v>
      </c>
      <c r="X9" s="10">
        <f t="shared" si="4"/>
        <v>85.856800663093068</v>
      </c>
      <c r="Y9" s="10">
        <f t="shared" si="4"/>
        <v>87.065120065330447</v>
      </c>
      <c r="Z9" s="10">
        <f t="shared" si="4"/>
        <v>68.406632125343464</v>
      </c>
      <c r="AA9" s="10">
        <f t="shared" si="4"/>
        <v>52.68343640395922</v>
      </c>
      <c r="AB9" s="10">
        <f t="shared" si="4"/>
        <v>50.519337129983469</v>
      </c>
      <c r="AC9" s="10">
        <f t="shared" si="4"/>
        <v>51.698546002337849</v>
      </c>
      <c r="AD9" s="10">
        <f t="shared" si="4"/>
        <v>53.256123604673419</v>
      </c>
      <c r="AE9" s="10">
        <f t="shared" si="4"/>
        <v>52.175941259687136</v>
      </c>
      <c r="AF9" s="10">
        <f t="shared" si="4"/>
        <v>56.707339049185052</v>
      </c>
      <c r="AG9" s="10">
        <f t="shared" si="4"/>
        <v>60.661639612300441</v>
      </c>
      <c r="AH9" s="126"/>
      <c r="AI9" s="126"/>
      <c r="AJ9" s="126"/>
      <c r="AK9" s="126"/>
      <c r="AL9" s="126"/>
      <c r="AM9" s="126"/>
      <c r="AO9" s="4">
        <f t="shared" ref="AO9:AO25" si="5">AO8+1</f>
        <v>3</v>
      </c>
    </row>
    <row r="10" spans="1:41" s="365" customFormat="1">
      <c r="A10" s="134" t="s">
        <v>712</v>
      </c>
      <c r="B10" s="365">
        <f t="shared" si="3"/>
        <v>4</v>
      </c>
      <c r="C10" s="330">
        <v>2.4554419284149018</v>
      </c>
      <c r="D10" s="330">
        <v>2.4807404210106916</v>
      </c>
      <c r="E10" s="330">
        <v>2.5000863271133542</v>
      </c>
      <c r="F10" s="330">
        <v>2.4936376917457999</v>
      </c>
      <c r="G10" s="330">
        <v>2.4903306992496184</v>
      </c>
      <c r="H10" s="330">
        <v>2.5025665714854908</v>
      </c>
      <c r="I10" s="330">
        <v>2.5113301016003717</v>
      </c>
      <c r="J10" s="330">
        <v>2.4900000000000002</v>
      </c>
      <c r="K10" s="330">
        <v>2.36</v>
      </c>
      <c r="L10" s="10">
        <f t="shared" ref="L10:AG10" si="6">L48/K48*K10</f>
        <v>2.360627613641348</v>
      </c>
      <c r="M10" s="10">
        <f t="shared" si="6"/>
        <v>2.3961298675236788</v>
      </c>
      <c r="N10" s="10">
        <f t="shared" si="6"/>
        <v>2.4232268055119155</v>
      </c>
      <c r="O10" s="10">
        <f t="shared" si="6"/>
        <v>2.4550195738057328</v>
      </c>
      <c r="P10" s="10">
        <f t="shared" si="6"/>
        <v>2.4832197372616598</v>
      </c>
      <c r="Q10" s="10">
        <f t="shared" si="6"/>
        <v>2.5185848070884282</v>
      </c>
      <c r="R10" s="10">
        <f t="shared" si="6"/>
        <v>2.5521771468690213</v>
      </c>
      <c r="S10" s="10">
        <f t="shared" si="6"/>
        <v>2.5178968094605945</v>
      </c>
      <c r="T10" s="10">
        <f t="shared" si="6"/>
        <v>2.5246570736745659</v>
      </c>
      <c r="U10" s="10">
        <f t="shared" si="6"/>
        <v>2.5518836083156171</v>
      </c>
      <c r="V10" s="10">
        <f t="shared" si="6"/>
        <v>2.587098869694421</v>
      </c>
      <c r="W10" s="10">
        <f t="shared" si="6"/>
        <v>2.6100065960710501</v>
      </c>
      <c r="X10" s="10">
        <f t="shared" si="6"/>
        <v>2.6470638064680982</v>
      </c>
      <c r="Y10" s="10">
        <f t="shared" si="6"/>
        <v>2.6951031388777644</v>
      </c>
      <c r="Z10" s="10">
        <f t="shared" si="6"/>
        <v>2.2455472051492871</v>
      </c>
      <c r="AA10" s="10">
        <f t="shared" si="6"/>
        <v>1.8685650814437789</v>
      </c>
      <c r="AB10" s="10">
        <f t="shared" si="6"/>
        <v>1.8311215612268181</v>
      </c>
      <c r="AC10" s="10">
        <f t="shared" si="6"/>
        <v>1.8817559530273718</v>
      </c>
      <c r="AD10" s="10">
        <f t="shared" si="6"/>
        <v>1.9368806541936181</v>
      </c>
      <c r="AE10" s="10">
        <f t="shared" si="6"/>
        <v>1.9343688638084857</v>
      </c>
      <c r="AF10" s="10">
        <f t="shared" si="6"/>
        <v>2.0714752094416435</v>
      </c>
      <c r="AG10" s="10">
        <f t="shared" si="6"/>
        <v>2.2016304833674551</v>
      </c>
      <c r="AH10" s="126"/>
      <c r="AI10" s="126"/>
      <c r="AJ10" s="126"/>
      <c r="AK10" s="126"/>
      <c r="AL10" s="126"/>
      <c r="AM10" s="126"/>
      <c r="AO10" s="365">
        <f t="shared" si="5"/>
        <v>4</v>
      </c>
    </row>
    <row r="11" spans="1:41">
      <c r="A11" s="134" t="s">
        <v>522</v>
      </c>
      <c r="B11" s="365">
        <f t="shared" si="3"/>
        <v>5</v>
      </c>
      <c r="C11" s="330">
        <v>138.08343097582718</v>
      </c>
      <c r="D11" s="330">
        <v>143.16360238477418</v>
      </c>
      <c r="E11" s="330">
        <v>146.98438355117329</v>
      </c>
      <c r="F11" s="330">
        <v>148.78204922418408</v>
      </c>
      <c r="G11" s="330">
        <v>151.86270236184362</v>
      </c>
      <c r="H11" s="330">
        <v>153.55950890468549</v>
      </c>
      <c r="I11" s="330">
        <v>155.74281242834212</v>
      </c>
      <c r="J11" s="330">
        <v>155.24</v>
      </c>
      <c r="K11" s="330">
        <v>152.88999999999999</v>
      </c>
      <c r="L11" s="10">
        <f t="shared" ref="L11:AG11" si="7">L49/K49*K11</f>
        <v>159.38102410386145</v>
      </c>
      <c r="M11" s="10">
        <f t="shared" si="7"/>
        <v>165.43587154222573</v>
      </c>
      <c r="N11" s="10">
        <f t="shared" si="7"/>
        <v>171.03057285399353</v>
      </c>
      <c r="O11" s="10">
        <f t="shared" si="7"/>
        <v>176.93377803564434</v>
      </c>
      <c r="P11" s="10">
        <f t="shared" si="7"/>
        <v>182.33939258163875</v>
      </c>
      <c r="Q11" s="10">
        <f t="shared" si="7"/>
        <v>187.04262550329415</v>
      </c>
      <c r="R11" s="10">
        <f t="shared" si="7"/>
        <v>191.42388367960933</v>
      </c>
      <c r="S11" s="10">
        <f t="shared" si="7"/>
        <v>198.92235162513134</v>
      </c>
      <c r="T11" s="10">
        <f t="shared" si="7"/>
        <v>204.96619514786721</v>
      </c>
      <c r="U11" s="10">
        <f t="shared" si="7"/>
        <v>209.5824634093612</v>
      </c>
      <c r="V11" s="10">
        <f t="shared" si="7"/>
        <v>214.65306786203527</v>
      </c>
      <c r="W11" s="10">
        <f t="shared" si="7"/>
        <v>220.10558750457085</v>
      </c>
      <c r="X11" s="10">
        <f t="shared" si="7"/>
        <v>225.44810050065769</v>
      </c>
      <c r="Y11" s="10">
        <f t="shared" si="7"/>
        <v>231.5505454340846</v>
      </c>
      <c r="Z11" s="10">
        <f t="shared" si="7"/>
        <v>242.5739655455678</v>
      </c>
      <c r="AA11" s="10">
        <f t="shared" si="7"/>
        <v>253.75496441650483</v>
      </c>
      <c r="AB11" s="10">
        <f t="shared" si="7"/>
        <v>260.12860394175459</v>
      </c>
      <c r="AC11" s="10">
        <f t="shared" si="7"/>
        <v>265.1494750958945</v>
      </c>
      <c r="AD11" s="10">
        <f t="shared" si="7"/>
        <v>269.30927946021825</v>
      </c>
      <c r="AE11" s="10">
        <f t="shared" si="7"/>
        <v>274.59278948670885</v>
      </c>
      <c r="AF11" s="10">
        <f t="shared" si="7"/>
        <v>295.88646743452642</v>
      </c>
      <c r="AG11" s="10">
        <f t="shared" si="7"/>
        <v>301.54367370697474</v>
      </c>
      <c r="AH11" s="126"/>
      <c r="AI11" s="126"/>
      <c r="AJ11" s="126"/>
      <c r="AK11" s="126"/>
      <c r="AL11" s="126"/>
      <c r="AM11" s="126"/>
      <c r="AO11" s="4">
        <f>AO9+1</f>
        <v>4</v>
      </c>
    </row>
    <row r="12" spans="1:41">
      <c r="A12" s="134" t="s">
        <v>598</v>
      </c>
      <c r="B12" s="365">
        <f t="shared" si="3"/>
        <v>6</v>
      </c>
      <c r="C12" s="330">
        <v>0.14875454246747444</v>
      </c>
      <c r="D12" s="330">
        <v>0.12</v>
      </c>
      <c r="E12" s="330">
        <v>0.12</v>
      </c>
      <c r="F12" s="330">
        <v>0.12</v>
      </c>
      <c r="G12" s="330">
        <v>0.12</v>
      </c>
      <c r="H12" s="330">
        <v>0.12</v>
      </c>
      <c r="I12" s="330">
        <v>0.12</v>
      </c>
      <c r="J12" s="330">
        <v>0.12</v>
      </c>
      <c r="K12" s="330">
        <v>0.12</v>
      </c>
      <c r="L12" s="10">
        <f t="shared" ref="L12:AG12" si="8">L50/K50*K12</f>
        <v>0.15988683861003761</v>
      </c>
      <c r="M12" s="10">
        <f t="shared" si="8"/>
        <v>0.21598282141852373</v>
      </c>
      <c r="N12" s="10">
        <f t="shared" si="8"/>
        <v>0.2848467538396115</v>
      </c>
      <c r="O12" s="10">
        <f t="shared" si="8"/>
        <v>0.3850246743357626</v>
      </c>
      <c r="P12" s="10">
        <f t="shared" si="8"/>
        <v>0.51614662542365464</v>
      </c>
      <c r="Q12" s="10">
        <f t="shared" si="8"/>
        <v>0.69356662487629084</v>
      </c>
      <c r="R12" s="10">
        <f t="shared" si="8"/>
        <v>0.92709575080108131</v>
      </c>
      <c r="S12" s="10">
        <f t="shared" si="8"/>
        <v>1.2726570349093165</v>
      </c>
      <c r="T12" s="10">
        <f t="shared" si="8"/>
        <v>1.7543023420865007</v>
      </c>
      <c r="U12" s="10">
        <f t="shared" si="8"/>
        <v>2.319882175176776</v>
      </c>
      <c r="V12" s="10">
        <f t="shared" si="8"/>
        <v>0.35978064503468071</v>
      </c>
      <c r="W12" s="10">
        <f t="shared" si="8"/>
        <v>0.8717231578563398</v>
      </c>
      <c r="X12" s="10">
        <f t="shared" si="8"/>
        <v>1.4604373575021712</v>
      </c>
      <c r="Y12" s="10">
        <f t="shared" si="8"/>
        <v>2.0317800894128197</v>
      </c>
      <c r="Z12" s="10">
        <f t="shared" si="8"/>
        <v>2.7607000573976261</v>
      </c>
      <c r="AA12" s="10">
        <f t="shared" si="8"/>
        <v>3.4559335224435674</v>
      </c>
      <c r="AB12" s="10">
        <f t="shared" si="8"/>
        <v>6.0210794292061927</v>
      </c>
      <c r="AC12" s="10">
        <f t="shared" si="8"/>
        <v>7.5346034763115348</v>
      </c>
      <c r="AD12" s="10">
        <f t="shared" si="8"/>
        <v>9.0481275234168752</v>
      </c>
      <c r="AE12" s="10">
        <f t="shared" si="8"/>
        <v>10.561651570522212</v>
      </c>
      <c r="AF12" s="10">
        <f t="shared" si="8"/>
        <v>14.83520611721309</v>
      </c>
      <c r="AG12" s="10">
        <f t="shared" si="8"/>
        <v>32.51830190842562</v>
      </c>
      <c r="AH12" s="126"/>
      <c r="AI12" s="126"/>
      <c r="AJ12" s="126"/>
      <c r="AK12" s="126"/>
      <c r="AL12" s="126"/>
      <c r="AM12" s="126"/>
      <c r="AO12" s="4">
        <f t="shared" si="5"/>
        <v>5</v>
      </c>
    </row>
    <row r="13" spans="1:41" s="368" customFormat="1">
      <c r="A13" s="134" t="s">
        <v>720</v>
      </c>
      <c r="B13" s="368">
        <f t="shared" si="3"/>
        <v>7</v>
      </c>
      <c r="C13" s="330">
        <v>0.28999999999999998</v>
      </c>
      <c r="D13" s="330">
        <v>0.28999999999999998</v>
      </c>
      <c r="E13" s="330">
        <v>0.28999999999999998</v>
      </c>
      <c r="F13" s="330">
        <v>0.28999999999999998</v>
      </c>
      <c r="G13" s="330">
        <v>0.28999999999999998</v>
      </c>
      <c r="H13" s="330">
        <v>0.28999999999999998</v>
      </c>
      <c r="I13" s="330">
        <v>0.28999999999999998</v>
      </c>
      <c r="J13" s="330">
        <v>0.28999999999999998</v>
      </c>
      <c r="K13" s="330">
        <v>0.28999999999999998</v>
      </c>
      <c r="L13" s="10">
        <f t="shared" ref="L13:AG13" si="9">L53/K53*K13</f>
        <v>0.29275739976324161</v>
      </c>
      <c r="M13" s="10">
        <f t="shared" si="9"/>
        <v>0.29415538997123497</v>
      </c>
      <c r="N13" s="10">
        <f t="shared" si="9"/>
        <v>0.29723961017494238</v>
      </c>
      <c r="O13" s="10">
        <f t="shared" si="9"/>
        <v>0.30169197175256457</v>
      </c>
      <c r="P13" s="10">
        <f t="shared" si="9"/>
        <v>0.30669669105105773</v>
      </c>
      <c r="Q13" s="10">
        <f t="shared" si="9"/>
        <v>0.31304661012366097</v>
      </c>
      <c r="R13" s="10">
        <f t="shared" si="9"/>
        <v>0.31828649573619172</v>
      </c>
      <c r="S13" s="10">
        <f t="shared" si="9"/>
        <v>0.32891133585660404</v>
      </c>
      <c r="T13" s="10">
        <f t="shared" si="9"/>
        <v>0.33628531787611116</v>
      </c>
      <c r="U13" s="10">
        <f t="shared" si="9"/>
        <v>0.34077088355016255</v>
      </c>
      <c r="V13" s="10">
        <f t="shared" si="9"/>
        <v>0.34562774650603828</v>
      </c>
      <c r="W13" s="10">
        <f t="shared" si="9"/>
        <v>0.3511954645955902</v>
      </c>
      <c r="X13" s="10">
        <f t="shared" si="9"/>
        <v>0.35723332480332559</v>
      </c>
      <c r="Y13" s="10">
        <f t="shared" si="9"/>
        <v>0.36504438408131556</v>
      </c>
      <c r="Z13" s="10">
        <f t="shared" si="9"/>
        <v>0.38170510708012234</v>
      </c>
      <c r="AA13" s="10">
        <f t="shared" si="9"/>
        <v>0.39606941881340862</v>
      </c>
      <c r="AB13" s="10">
        <f t="shared" si="9"/>
        <v>0.40247106927574916</v>
      </c>
      <c r="AC13" s="10">
        <f t="shared" si="9"/>
        <v>0.41004038127671433</v>
      </c>
      <c r="AD13" s="10">
        <f t="shared" si="9"/>
        <v>0.41705328936246683</v>
      </c>
      <c r="AE13" s="10">
        <f t="shared" si="9"/>
        <v>0.42648105216388993</v>
      </c>
      <c r="AF13" s="10">
        <f t="shared" si="9"/>
        <v>0.4494143001210586</v>
      </c>
      <c r="AG13" s="10">
        <f t="shared" si="9"/>
        <v>0.47485253586838583</v>
      </c>
      <c r="AH13" s="126"/>
      <c r="AI13" s="126"/>
      <c r="AJ13" s="126"/>
      <c r="AK13" s="126"/>
      <c r="AL13" s="126"/>
      <c r="AM13" s="126"/>
      <c r="AO13" s="368">
        <f t="shared" si="5"/>
        <v>6</v>
      </c>
    </row>
    <row r="14" spans="1:41" s="368" customFormat="1">
      <c r="A14" s="134" t="s">
        <v>721</v>
      </c>
      <c r="B14" s="368">
        <f t="shared" si="3"/>
        <v>8</v>
      </c>
      <c r="C14" s="330">
        <v>0.08</v>
      </c>
      <c r="D14" s="330">
        <v>0.08</v>
      </c>
      <c r="E14" s="330">
        <v>0.08</v>
      </c>
      <c r="F14" s="330">
        <v>0.08</v>
      </c>
      <c r="G14" s="330">
        <v>0.08</v>
      </c>
      <c r="H14" s="330">
        <v>0.08</v>
      </c>
      <c r="I14" s="330">
        <v>0.08</v>
      </c>
      <c r="J14" s="330">
        <v>0.08</v>
      </c>
      <c r="K14" s="330">
        <v>0.08</v>
      </c>
      <c r="L14" s="10">
        <f t="shared" ref="L14:AG14" si="10">L54/K54*K14</f>
        <v>8.1793649357659939E-2</v>
      </c>
      <c r="M14" s="10">
        <f t="shared" si="10"/>
        <v>8.3099958499892629E-2</v>
      </c>
      <c r="N14" s="10">
        <f t="shared" si="10"/>
        <v>8.4442775060466102E-2</v>
      </c>
      <c r="O14" s="10">
        <f t="shared" si="10"/>
        <v>8.5906178379864917E-2</v>
      </c>
      <c r="P14" s="10">
        <f t="shared" si="10"/>
        <v>8.7359070511566175E-2</v>
      </c>
      <c r="Q14" s="10">
        <f t="shared" si="10"/>
        <v>8.8694740118288831E-2</v>
      </c>
      <c r="R14" s="10">
        <f t="shared" si="10"/>
        <v>8.9930205807732963E-2</v>
      </c>
      <c r="S14" s="10">
        <f t="shared" si="10"/>
        <v>9.269538727346284E-2</v>
      </c>
      <c r="T14" s="10">
        <f t="shared" si="10"/>
        <v>9.4819590726696296E-2</v>
      </c>
      <c r="U14" s="10">
        <f t="shared" si="10"/>
        <v>9.618559398594842E-2</v>
      </c>
      <c r="V14" s="10">
        <f t="shared" si="10"/>
        <v>9.727496726223607E-2</v>
      </c>
      <c r="W14" s="10">
        <f t="shared" si="10"/>
        <v>9.843727616398347E-2</v>
      </c>
      <c r="X14" s="10">
        <f t="shared" si="10"/>
        <v>9.9502696731371298E-2</v>
      </c>
      <c r="Y14" s="10">
        <f t="shared" si="10"/>
        <v>0.10076024934204227</v>
      </c>
      <c r="Z14" s="10">
        <f t="shared" si="10"/>
        <v>0.10382444282743546</v>
      </c>
      <c r="AA14" s="10">
        <f t="shared" si="10"/>
        <v>0.10702364566766182</v>
      </c>
      <c r="AB14" s="10">
        <f t="shared" si="10"/>
        <v>0.10856406371085701</v>
      </c>
      <c r="AC14" s="10">
        <f t="shared" si="10"/>
        <v>0.10981326493212884</v>
      </c>
      <c r="AD14" s="10">
        <f t="shared" si="10"/>
        <v>0.11056794749099431</v>
      </c>
      <c r="AE14" s="10">
        <f t="shared" si="10"/>
        <v>0.11173301737760281</v>
      </c>
      <c r="AF14" s="10">
        <f t="shared" si="10"/>
        <v>0.11346426349585854</v>
      </c>
      <c r="AG14" s="10">
        <f t="shared" si="10"/>
        <v>0.11129333473239097</v>
      </c>
      <c r="AH14" s="126"/>
      <c r="AI14" s="126"/>
      <c r="AJ14" s="126"/>
      <c r="AK14" s="126"/>
      <c r="AL14" s="126"/>
      <c r="AM14" s="126"/>
      <c r="AO14" s="368">
        <f t="shared" si="5"/>
        <v>7</v>
      </c>
    </row>
    <row r="15" spans="1:41">
      <c r="A15" s="134" t="s">
        <v>388</v>
      </c>
      <c r="B15" s="365">
        <f>B12+1</f>
        <v>7</v>
      </c>
      <c r="C15" s="330">
        <v>19.344853564503961</v>
      </c>
      <c r="D15" s="330">
        <v>19.93389877641825</v>
      </c>
      <c r="E15" s="330">
        <v>20.313674916573973</v>
      </c>
      <c r="F15" s="330">
        <v>20.822458982202448</v>
      </c>
      <c r="G15" s="330">
        <v>20.887687708565075</v>
      </c>
      <c r="H15" s="330">
        <v>21.03698901557286</v>
      </c>
      <c r="I15" s="330">
        <v>21.050034760845385</v>
      </c>
      <c r="J15" s="330">
        <v>20.85</v>
      </c>
      <c r="K15" s="330">
        <v>19.82</v>
      </c>
      <c r="L15" s="10">
        <f t="shared" ref="L15:AG15" si="11">L53/K53*K15</f>
        <v>20.008454011404996</v>
      </c>
      <c r="M15" s="10">
        <f t="shared" si="11"/>
        <v>20.103999411137512</v>
      </c>
      <c r="N15" s="10">
        <f t="shared" si="11"/>
        <v>20.314789909197792</v>
      </c>
      <c r="O15" s="10">
        <f t="shared" si="11"/>
        <v>20.619085793571834</v>
      </c>
      <c r="P15" s="10">
        <f t="shared" si="11"/>
        <v>20.961132471144712</v>
      </c>
      <c r="Q15" s="10">
        <f t="shared" si="11"/>
        <v>21.395116595348146</v>
      </c>
      <c r="R15" s="10">
        <f t="shared" si="11"/>
        <v>21.753235674108009</v>
      </c>
      <c r="S15" s="10">
        <f t="shared" si="11"/>
        <v>22.479388540268602</v>
      </c>
      <c r="T15" s="10">
        <f t="shared" si="11"/>
        <v>22.983362070015605</v>
      </c>
      <c r="U15" s="10">
        <f t="shared" si="11"/>
        <v>23.289927282635258</v>
      </c>
      <c r="V15" s="10">
        <f t="shared" si="11"/>
        <v>23.62186874396442</v>
      </c>
      <c r="W15" s="10">
        <f t="shared" si="11"/>
        <v>24.002393476843451</v>
      </c>
      <c r="X15" s="10">
        <f t="shared" si="11"/>
        <v>24.415049991730744</v>
      </c>
      <c r="Y15" s="10">
        <f t="shared" si="11"/>
        <v>24.948895491350608</v>
      </c>
      <c r="Z15" s="10">
        <f t="shared" si="11"/>
        <v>26.087569732165612</v>
      </c>
      <c r="AA15" s="10">
        <f t="shared" si="11"/>
        <v>27.069296140971591</v>
      </c>
      <c r="AB15" s="10">
        <f t="shared" si="11"/>
        <v>27.506815838087416</v>
      </c>
      <c r="AC15" s="10">
        <f t="shared" si="11"/>
        <v>28.024139161739587</v>
      </c>
      <c r="AD15" s="10">
        <f t="shared" si="11"/>
        <v>28.503435155738259</v>
      </c>
      <c r="AE15" s="10">
        <f t="shared" si="11"/>
        <v>29.147773978925176</v>
      </c>
      <c r="AF15" s="10">
        <f t="shared" si="11"/>
        <v>30.715142856549601</v>
      </c>
      <c r="AG15" s="10">
        <f t="shared" si="11"/>
        <v>32.453714692797966</v>
      </c>
      <c r="AH15" s="126"/>
      <c r="AI15" s="126"/>
      <c r="AJ15" s="126"/>
      <c r="AK15" s="126"/>
      <c r="AL15" s="126"/>
      <c r="AM15" s="126"/>
      <c r="AO15" s="4">
        <f>AO12+1</f>
        <v>6</v>
      </c>
    </row>
    <row r="16" spans="1:41">
      <c r="A16" s="134" t="s">
        <v>387</v>
      </c>
      <c r="B16" s="365">
        <f t="shared" si="3"/>
        <v>8</v>
      </c>
      <c r="C16" s="330">
        <v>186.51301855651582</v>
      </c>
      <c r="D16" s="330">
        <v>191.20040429598868</v>
      </c>
      <c r="E16" s="330">
        <v>192.19084947996168</v>
      </c>
      <c r="F16" s="330">
        <v>198.3568473622208</v>
      </c>
      <c r="G16" s="330">
        <v>195.64424405359443</v>
      </c>
      <c r="H16" s="330">
        <v>201.78663829260577</v>
      </c>
      <c r="I16" s="330">
        <v>200.62824410860065</v>
      </c>
      <c r="J16" s="330">
        <v>198.05</v>
      </c>
      <c r="K16" s="330">
        <v>190.12</v>
      </c>
      <c r="L16" s="10">
        <f t="shared" ref="L16:AG16" si="12">L54/K54*K16</f>
        <v>194.38260769847886</v>
      </c>
      <c r="M16" s="10">
        <f t="shared" si="12"/>
        <v>197.48705137499485</v>
      </c>
      <c r="N16" s="10">
        <f t="shared" si="12"/>
        <v>200.6782549311977</v>
      </c>
      <c r="O16" s="10">
        <f t="shared" si="12"/>
        <v>204.15603291974901</v>
      </c>
      <c r="P16" s="10">
        <f t="shared" si="12"/>
        <v>207.60883107073704</v>
      </c>
      <c r="Q16" s="10">
        <f t="shared" si="12"/>
        <v>210.78304989111342</v>
      </c>
      <c r="R16" s="10">
        <f t="shared" si="12"/>
        <v>213.71913410207739</v>
      </c>
      <c r="S16" s="10">
        <f t="shared" si="12"/>
        <v>220.29058785538444</v>
      </c>
      <c r="T16" s="10">
        <f t="shared" si="12"/>
        <v>225.33875736199377</v>
      </c>
      <c r="U16" s="10">
        <f t="shared" si="12"/>
        <v>228.58506410760646</v>
      </c>
      <c r="V16" s="10">
        <f t="shared" si="12"/>
        <v>231.17395969870404</v>
      </c>
      <c r="W16" s="10">
        <f t="shared" si="12"/>
        <v>233.93618680370673</v>
      </c>
      <c r="X16" s="10">
        <f t="shared" si="12"/>
        <v>236.4681587821039</v>
      </c>
      <c r="Y16" s="10">
        <f t="shared" si="12"/>
        <v>239.45673256136345</v>
      </c>
      <c r="Z16" s="10">
        <f t="shared" si="12"/>
        <v>246.73878837940038</v>
      </c>
      <c r="AA16" s="10">
        <f t="shared" si="12"/>
        <v>254.34169392919833</v>
      </c>
      <c r="AB16" s="10">
        <f t="shared" si="12"/>
        <v>258.0024974088517</v>
      </c>
      <c r="AC16" s="10">
        <f t="shared" si="12"/>
        <v>260.97122411120421</v>
      </c>
      <c r="AD16" s="10">
        <f t="shared" si="12"/>
        <v>262.76472721234802</v>
      </c>
      <c r="AE16" s="10">
        <f t="shared" si="12"/>
        <v>265.53351579787312</v>
      </c>
      <c r="AF16" s="10">
        <f t="shared" si="12"/>
        <v>269.64782219790783</v>
      </c>
      <c r="AG16" s="10">
        <f t="shared" si="12"/>
        <v>264.48860999152714</v>
      </c>
      <c r="AH16" s="126"/>
      <c r="AI16" s="126"/>
      <c r="AJ16" s="126"/>
      <c r="AK16" s="126"/>
      <c r="AL16" s="126"/>
      <c r="AM16" s="126"/>
      <c r="AO16" s="4">
        <f t="shared" si="5"/>
        <v>7</v>
      </c>
    </row>
    <row r="17" spans="1:41" s="360" customFormat="1">
      <c r="A17" s="134" t="s">
        <v>718</v>
      </c>
      <c r="B17" s="365">
        <f t="shared" si="3"/>
        <v>9</v>
      </c>
      <c r="C17" s="330">
        <v>91.99927686334776</v>
      </c>
      <c r="D17" s="330">
        <v>94.311373368720652</v>
      </c>
      <c r="E17" s="330">
        <v>94.799919645026264</v>
      </c>
      <c r="F17" s="330">
        <v>97.841355308332979</v>
      </c>
      <c r="G17" s="330">
        <v>96.503338558927737</v>
      </c>
      <c r="H17" s="330">
        <v>99.533131506208818</v>
      </c>
      <c r="I17" s="330">
        <v>98.961742827413289</v>
      </c>
      <c r="J17" s="330">
        <v>97.69</v>
      </c>
      <c r="K17" s="330">
        <v>74.06</v>
      </c>
      <c r="L17" s="10">
        <f t="shared" ref="L17:AG17" si="13">L55/K55*K17</f>
        <v>78.04156879971076</v>
      </c>
      <c r="M17" s="10">
        <f t="shared" si="13"/>
        <v>81.988371765225466</v>
      </c>
      <c r="N17" s="10">
        <f t="shared" si="13"/>
        <v>86.011441052043537</v>
      </c>
      <c r="O17" s="10">
        <f t="shared" si="13"/>
        <v>90.081955922514979</v>
      </c>
      <c r="P17" s="10">
        <f t="shared" si="13"/>
        <v>94.180959929879435</v>
      </c>
      <c r="Q17" s="10">
        <f t="shared" si="13"/>
        <v>94.731041907808262</v>
      </c>
      <c r="R17" s="10">
        <f t="shared" si="13"/>
        <v>95.237702503428153</v>
      </c>
      <c r="S17" s="10">
        <f t="shared" si="13"/>
        <v>95.959490812393724</v>
      </c>
      <c r="T17" s="10">
        <f t="shared" si="13"/>
        <v>96.542016258844725</v>
      </c>
      <c r="U17" s="10">
        <f t="shared" si="13"/>
        <v>97.005761495257886</v>
      </c>
      <c r="V17" s="10">
        <f t="shared" si="13"/>
        <v>98.964954337883341</v>
      </c>
      <c r="W17" s="10">
        <f t="shared" si="13"/>
        <v>100.95389376034733</v>
      </c>
      <c r="X17" s="10">
        <f t="shared" si="13"/>
        <v>102.96215662255082</v>
      </c>
      <c r="Y17" s="10">
        <f t="shared" si="13"/>
        <v>105.0176549330306</v>
      </c>
      <c r="Z17" s="10">
        <f t="shared" si="13"/>
        <v>107.48750815989422</v>
      </c>
      <c r="AA17" s="10">
        <f t="shared" si="13"/>
        <v>109.90277115970352</v>
      </c>
      <c r="AB17" s="10">
        <f t="shared" si="13"/>
        <v>111.88998323314547</v>
      </c>
      <c r="AC17" s="10">
        <f t="shared" si="13"/>
        <v>113.88357621419574</v>
      </c>
      <c r="AD17" s="10">
        <f t="shared" si="13"/>
        <v>115.83603109851302</v>
      </c>
      <c r="AE17" s="10">
        <f t="shared" si="13"/>
        <v>117.9033271325858</v>
      </c>
      <c r="AF17" s="10">
        <f t="shared" si="13"/>
        <v>233.08472886516003</v>
      </c>
      <c r="AG17" s="10">
        <f t="shared" si="13"/>
        <v>348.66659884824645</v>
      </c>
      <c r="AH17" s="126"/>
      <c r="AI17" s="126"/>
      <c r="AJ17" s="126"/>
      <c r="AK17" s="126"/>
      <c r="AL17" s="126"/>
      <c r="AM17" s="126"/>
      <c r="AO17" s="360">
        <f t="shared" si="5"/>
        <v>8</v>
      </c>
    </row>
    <row r="18" spans="1:41">
      <c r="A18" s="134" t="s">
        <v>527</v>
      </c>
      <c r="B18" s="365">
        <f t="shared" si="3"/>
        <v>10</v>
      </c>
      <c r="C18" s="330">
        <v>18.748363502594032</v>
      </c>
      <c r="D18" s="330">
        <v>15.909210489014884</v>
      </c>
      <c r="E18" s="330">
        <v>14.603991495393339</v>
      </c>
      <c r="F18" s="330">
        <v>14.80978596739901</v>
      </c>
      <c r="G18" s="330">
        <v>14.414883061658401</v>
      </c>
      <c r="H18" s="330">
        <v>13.877221828490436</v>
      </c>
      <c r="I18" s="330">
        <v>13.621369241672575</v>
      </c>
      <c r="J18" s="330">
        <v>13.08</v>
      </c>
      <c r="K18" s="330">
        <v>12.33</v>
      </c>
      <c r="L18" s="10">
        <f t="shared" ref="L18:AG18" si="14">L56/K56*K18</f>
        <v>11.622623317549268</v>
      </c>
      <c r="M18" s="10">
        <f t="shared" si="14"/>
        <v>10.924676762801781</v>
      </c>
      <c r="N18" s="10">
        <f t="shared" si="14"/>
        <v>10.714513930118507</v>
      </c>
      <c r="O18" s="10">
        <f t="shared" si="14"/>
        <v>10.761449454443392</v>
      </c>
      <c r="P18" s="10">
        <f t="shared" si="14"/>
        <v>11.02600158531879</v>
      </c>
      <c r="Q18" s="10">
        <f t="shared" si="14"/>
        <v>11.805166225768797</v>
      </c>
      <c r="R18" s="10">
        <f t="shared" si="14"/>
        <v>12.342368621268928</v>
      </c>
      <c r="S18" s="10">
        <f t="shared" si="14"/>
        <v>14.168303946946384</v>
      </c>
      <c r="T18" s="10">
        <f t="shared" si="14"/>
        <v>15.131205029782032</v>
      </c>
      <c r="U18" s="10">
        <f t="shared" si="14"/>
        <v>15.322711738162864</v>
      </c>
      <c r="V18" s="10">
        <f t="shared" si="14"/>
        <v>15.398536642196579</v>
      </c>
      <c r="W18" s="10">
        <f t="shared" si="14"/>
        <v>15.450492750643269</v>
      </c>
      <c r="X18" s="10">
        <f t="shared" si="14"/>
        <v>15.542124388421426</v>
      </c>
      <c r="Y18" s="10">
        <f t="shared" si="14"/>
        <v>15.904325425799</v>
      </c>
      <c r="Z18" s="10">
        <f t="shared" si="14"/>
        <v>19.108131612720896</v>
      </c>
      <c r="AA18" s="10">
        <f t="shared" si="14"/>
        <v>22.185130351990306</v>
      </c>
      <c r="AB18" s="10">
        <f t="shared" si="14"/>
        <v>22.539957757413834</v>
      </c>
      <c r="AC18" s="10">
        <f t="shared" si="14"/>
        <v>23.112584164069624</v>
      </c>
      <c r="AD18" s="10">
        <f t="shared" si="14"/>
        <v>23.223273665428053</v>
      </c>
      <c r="AE18" s="10">
        <f t="shared" si="14"/>
        <v>24.186238352813962</v>
      </c>
      <c r="AF18" s="10">
        <f t="shared" si="14"/>
        <v>19.586736794615128</v>
      </c>
      <c r="AG18" s="10">
        <f t="shared" si="14"/>
        <v>18.102861748096846</v>
      </c>
      <c r="AH18" s="126"/>
      <c r="AI18" s="126"/>
      <c r="AJ18" s="126"/>
      <c r="AK18" s="126"/>
      <c r="AL18" s="126"/>
      <c r="AM18" s="126"/>
      <c r="AO18" s="4">
        <f>AO16+1</f>
        <v>8</v>
      </c>
    </row>
    <row r="19" spans="1:41">
      <c r="A19" s="134" t="s">
        <v>526</v>
      </c>
      <c r="B19" s="360">
        <f t="shared" si="3"/>
        <v>11</v>
      </c>
      <c r="C19" s="330">
        <v>16.099074173411047</v>
      </c>
      <c r="D19" s="330">
        <v>16.518849146566016</v>
      </c>
      <c r="E19" s="330">
        <v>16.808536607755151</v>
      </c>
      <c r="F19" s="330">
        <v>17.0461507724374</v>
      </c>
      <c r="G19" s="330">
        <v>17.232929214387152</v>
      </c>
      <c r="H19" s="330">
        <v>17.424562753451802</v>
      </c>
      <c r="I19" s="330">
        <v>17.64894439854638</v>
      </c>
      <c r="J19" s="330">
        <v>17.63</v>
      </c>
      <c r="K19" s="330">
        <v>16.46</v>
      </c>
      <c r="L19" s="10">
        <f t="shared" ref="L19:AG19" si="15">L57/K57*K19</f>
        <v>16.96066290376287</v>
      </c>
      <c r="M19" s="10">
        <f t="shared" si="15"/>
        <v>17.35146799382315</v>
      </c>
      <c r="N19" s="10">
        <f t="shared" si="15"/>
        <v>17.772269061661994</v>
      </c>
      <c r="O19" s="10">
        <f t="shared" si="15"/>
        <v>18.262741016519467</v>
      </c>
      <c r="P19" s="10">
        <f t="shared" si="15"/>
        <v>18.733336778043594</v>
      </c>
      <c r="Q19" s="10">
        <f t="shared" si="15"/>
        <v>19.190594700943411</v>
      </c>
      <c r="R19" s="10">
        <f t="shared" si="15"/>
        <v>19.614739361196026</v>
      </c>
      <c r="S19" s="10">
        <f t="shared" si="15"/>
        <v>20.19183916922028</v>
      </c>
      <c r="T19" s="10">
        <f t="shared" si="15"/>
        <v>20.712775290016197</v>
      </c>
      <c r="U19" s="10">
        <f t="shared" si="15"/>
        <v>21.165558544629636</v>
      </c>
      <c r="V19" s="10">
        <f t="shared" si="15"/>
        <v>21.682969934301333</v>
      </c>
      <c r="W19" s="10">
        <f t="shared" si="15"/>
        <v>22.274884336629402</v>
      </c>
      <c r="X19" s="10">
        <f t="shared" si="15"/>
        <v>22.903277178965698</v>
      </c>
      <c r="Y19" s="10">
        <f t="shared" si="15"/>
        <v>23.631579192468482</v>
      </c>
      <c r="Z19" s="10">
        <f t="shared" si="15"/>
        <v>24.409933836642487</v>
      </c>
      <c r="AA19" s="10">
        <f t="shared" si="15"/>
        <v>25.040163671710385</v>
      </c>
      <c r="AB19" s="10">
        <f t="shared" si="15"/>
        <v>25.572596048983375</v>
      </c>
      <c r="AC19" s="10">
        <f t="shared" si="15"/>
        <v>26.064500103840015</v>
      </c>
      <c r="AD19" s="10">
        <f t="shared" si="15"/>
        <v>26.59711426528045</v>
      </c>
      <c r="AE19" s="10">
        <f t="shared" si="15"/>
        <v>27.142765475531018</v>
      </c>
      <c r="AF19" s="10">
        <f t="shared" si="15"/>
        <v>29.875530366265281</v>
      </c>
      <c r="AG19" s="10">
        <f t="shared" si="15"/>
        <v>31.546967287054709</v>
      </c>
      <c r="AH19" s="126"/>
      <c r="AI19" s="126"/>
      <c r="AJ19" s="126"/>
      <c r="AK19" s="126"/>
      <c r="AL19" s="126"/>
      <c r="AM19" s="126"/>
      <c r="AO19" s="4">
        <f t="shared" si="5"/>
        <v>9</v>
      </c>
    </row>
    <row r="20" spans="1:41">
      <c r="A20" s="134" t="s">
        <v>523</v>
      </c>
      <c r="B20" s="368">
        <f t="shared" si="3"/>
        <v>12</v>
      </c>
      <c r="C20" s="330">
        <v>335.77331305186084</v>
      </c>
      <c r="D20" s="330">
        <v>345.12368336779264</v>
      </c>
      <c r="E20" s="330">
        <v>351.73654833895557</v>
      </c>
      <c r="F20" s="330">
        <v>356.62847152051233</v>
      </c>
      <c r="G20" s="330">
        <v>360.31274126727499</v>
      </c>
      <c r="H20" s="330">
        <v>363.08022098030375</v>
      </c>
      <c r="I20" s="330">
        <v>367.26352107202263</v>
      </c>
      <c r="J20" s="330">
        <v>366.87</v>
      </c>
      <c r="K20" s="330">
        <v>340.31</v>
      </c>
      <c r="L20" s="10">
        <f t="shared" ref="L20:AG20" si="16">L58/K58*K20</f>
        <v>350.33238773675635</v>
      </c>
      <c r="M20" s="10">
        <f t="shared" si="16"/>
        <v>357.64970347403045</v>
      </c>
      <c r="N20" s="10">
        <f t="shared" si="16"/>
        <v>365.81872690310144</v>
      </c>
      <c r="O20" s="10">
        <f t="shared" si="16"/>
        <v>375.70370448906988</v>
      </c>
      <c r="P20" s="10">
        <f t="shared" si="16"/>
        <v>385.43760348316414</v>
      </c>
      <c r="Q20" s="10">
        <f t="shared" si="16"/>
        <v>395.66460738828823</v>
      </c>
      <c r="R20" s="10">
        <f t="shared" si="16"/>
        <v>404.7735338045614</v>
      </c>
      <c r="S20" s="10">
        <f t="shared" si="16"/>
        <v>418.65469832401487</v>
      </c>
      <c r="T20" s="10">
        <f t="shared" si="16"/>
        <v>430.61452425438648</v>
      </c>
      <c r="U20" s="10">
        <f t="shared" si="16"/>
        <v>440.28827194148829</v>
      </c>
      <c r="V20" s="10">
        <f t="shared" si="16"/>
        <v>450.45518597581082</v>
      </c>
      <c r="W20" s="10">
        <f t="shared" si="16"/>
        <v>462.76806631258478</v>
      </c>
      <c r="X20" s="10">
        <f t="shared" si="16"/>
        <v>475.94652557081741</v>
      </c>
      <c r="Y20" s="10">
        <f t="shared" si="16"/>
        <v>491.13663619968793</v>
      </c>
      <c r="Z20" s="10">
        <f t="shared" si="16"/>
        <v>511.40869091250113</v>
      </c>
      <c r="AA20" s="10">
        <f t="shared" si="16"/>
        <v>528.75058466017833</v>
      </c>
      <c r="AB20" s="10">
        <f t="shared" si="16"/>
        <v>540.31195154548425</v>
      </c>
      <c r="AC20" s="10">
        <f t="shared" si="16"/>
        <v>550.99735025383336</v>
      </c>
      <c r="AD20" s="10">
        <f t="shared" si="16"/>
        <v>562.38940751644213</v>
      </c>
      <c r="AE20" s="10">
        <f t="shared" si="16"/>
        <v>574.63859845966454</v>
      </c>
      <c r="AF20" s="10">
        <f t="shared" si="16"/>
        <v>630.83016774149519</v>
      </c>
      <c r="AG20" s="10">
        <f t="shared" si="16"/>
        <v>675.79706296867573</v>
      </c>
      <c r="AH20" s="126"/>
      <c r="AI20" s="126"/>
      <c r="AJ20" s="126"/>
      <c r="AK20" s="126"/>
      <c r="AL20" s="126"/>
      <c r="AM20" s="126"/>
      <c r="AO20" s="4">
        <f>AO19+1</f>
        <v>10</v>
      </c>
    </row>
    <row r="21" spans="1:41">
      <c r="A21" s="134" t="s">
        <v>529</v>
      </c>
      <c r="B21" s="365">
        <f t="shared" si="3"/>
        <v>13</v>
      </c>
      <c r="C21" s="330">
        <v>49.680584563226056</v>
      </c>
      <c r="D21" s="330">
        <v>48.564231533814059</v>
      </c>
      <c r="E21" s="330">
        <v>47.459267978951466</v>
      </c>
      <c r="F21" s="330">
        <v>46.356109920093544</v>
      </c>
      <c r="G21" s="330">
        <v>46.356109920093544</v>
      </c>
      <c r="H21" s="330">
        <v>46.356109920093544</v>
      </c>
      <c r="I21" s="330">
        <v>46.327221984018706</v>
      </c>
      <c r="J21" s="330">
        <v>46.32</v>
      </c>
      <c r="K21" s="330">
        <v>29.1</v>
      </c>
      <c r="L21" s="10">
        <f t="shared" ref="L21:AG21" si="17">L59/K59*K21</f>
        <v>34.378679351614352</v>
      </c>
      <c r="M21" s="10">
        <f t="shared" si="17"/>
        <v>39.310360399776926</v>
      </c>
      <c r="N21" s="10">
        <f t="shared" si="17"/>
        <v>39.273785011328421</v>
      </c>
      <c r="O21" s="10">
        <f t="shared" si="17"/>
        <v>39.237209622879881</v>
      </c>
      <c r="P21" s="10">
        <f t="shared" si="17"/>
        <v>38.181357672838615</v>
      </c>
      <c r="Q21" s="10">
        <f t="shared" si="17"/>
        <v>38.127284153910828</v>
      </c>
      <c r="R21" s="10">
        <f t="shared" si="17"/>
        <v>38.090737291174193</v>
      </c>
      <c r="S21" s="10">
        <f t="shared" si="17"/>
        <v>16.799293557067212</v>
      </c>
      <c r="T21" s="10">
        <f t="shared" si="17"/>
        <v>10.850665528841526</v>
      </c>
      <c r="U21" s="10">
        <f t="shared" si="17"/>
        <v>10.814118666104887</v>
      </c>
      <c r="V21" s="10">
        <f t="shared" si="17"/>
        <v>10.814118666104893</v>
      </c>
      <c r="W21" s="10">
        <f t="shared" si="17"/>
        <v>10.814118666104893</v>
      </c>
      <c r="X21" s="10">
        <f t="shared" si="17"/>
        <v>10.814118666104893</v>
      </c>
      <c r="Y21" s="10">
        <f t="shared" si="17"/>
        <v>10.814118666104889</v>
      </c>
      <c r="Z21" s="10">
        <f t="shared" si="17"/>
        <v>6.0777423046423715</v>
      </c>
      <c r="AA21" s="10">
        <f t="shared" si="17"/>
        <v>1.399678310162078</v>
      </c>
      <c r="AB21" s="10">
        <f t="shared" si="17"/>
        <v>1.3996783101620769</v>
      </c>
      <c r="AC21" s="10">
        <f t="shared" si="17"/>
        <v>1.2915042084630846</v>
      </c>
      <c r="AD21" s="10">
        <f t="shared" si="17"/>
        <v>1.1833301067640913</v>
      </c>
      <c r="AE21" s="10">
        <f t="shared" si="17"/>
        <v>1.0751560050650979</v>
      </c>
      <c r="AF21" s="10">
        <f t="shared" si="17"/>
        <v>0.67573406826691451</v>
      </c>
      <c r="AG21" s="10">
        <f t="shared" si="17"/>
        <v>0.71129901922837002</v>
      </c>
      <c r="AH21" s="126"/>
      <c r="AI21" s="126"/>
      <c r="AJ21" s="126"/>
      <c r="AK21" s="126"/>
      <c r="AL21" s="126"/>
      <c r="AM21" s="126"/>
      <c r="AO21" s="4">
        <f t="shared" si="5"/>
        <v>11</v>
      </c>
    </row>
    <row r="22" spans="1:41" s="185" customFormat="1">
      <c r="A22" s="134" t="s">
        <v>524</v>
      </c>
      <c r="B22" s="365">
        <f t="shared" si="3"/>
        <v>14</v>
      </c>
      <c r="C22" s="330">
        <v>21.771602125906632</v>
      </c>
      <c r="D22" s="330">
        <v>22.321967288291042</v>
      </c>
      <c r="E22" s="330">
        <v>22.799481809844082</v>
      </c>
      <c r="F22" s="330">
        <v>23.061502598593702</v>
      </c>
      <c r="G22" s="330">
        <v>23.492490064200549</v>
      </c>
      <c r="H22" s="330">
        <v>23.649212778966675</v>
      </c>
      <c r="I22" s="330">
        <v>24.045917150718431</v>
      </c>
      <c r="J22" s="330">
        <v>24.03</v>
      </c>
      <c r="K22" s="330">
        <v>22.95</v>
      </c>
      <c r="L22" s="10">
        <f t="shared" ref="L22:AG22" si="18">L60/K60*K22</f>
        <v>23.748963036637925</v>
      </c>
      <c r="M22" s="10">
        <f t="shared" si="18"/>
        <v>24.222655239837447</v>
      </c>
      <c r="N22" s="10">
        <f t="shared" si="18"/>
        <v>24.740484826435143</v>
      </c>
      <c r="O22" s="10">
        <f t="shared" si="18"/>
        <v>25.545701419708426</v>
      </c>
      <c r="P22" s="10">
        <f t="shared" si="18"/>
        <v>26.078084402496795</v>
      </c>
      <c r="Q22" s="10">
        <f t="shared" si="18"/>
        <v>26.572036224970322</v>
      </c>
      <c r="R22" s="10">
        <f t="shared" si="18"/>
        <v>27.084300407700876</v>
      </c>
      <c r="S22" s="10">
        <f t="shared" si="18"/>
        <v>27.610383667226376</v>
      </c>
      <c r="T22" s="10">
        <f t="shared" si="18"/>
        <v>28.064410662875822</v>
      </c>
      <c r="U22" s="10">
        <f t="shared" si="18"/>
        <v>28.503732032140707</v>
      </c>
      <c r="V22" s="10">
        <f t="shared" si="18"/>
        <v>29.381957912361223</v>
      </c>
      <c r="W22" s="10">
        <f t="shared" si="18"/>
        <v>30.088671673328296</v>
      </c>
      <c r="X22" s="10">
        <f t="shared" si="18"/>
        <v>30.850071881890152</v>
      </c>
      <c r="Y22" s="10">
        <f t="shared" si="18"/>
        <v>31.742644637722407</v>
      </c>
      <c r="Z22" s="10">
        <f t="shared" si="18"/>
        <v>32.583366242750394</v>
      </c>
      <c r="AA22" s="10">
        <f t="shared" si="18"/>
        <v>33.22635568069358</v>
      </c>
      <c r="AB22" s="10">
        <f t="shared" si="18"/>
        <v>33.861283120027842</v>
      </c>
      <c r="AC22" s="10">
        <f t="shared" si="18"/>
        <v>34.519011614820357</v>
      </c>
      <c r="AD22" s="10">
        <f t="shared" si="18"/>
        <v>35.139888342065852</v>
      </c>
      <c r="AE22" s="10">
        <f t="shared" si="18"/>
        <v>35.872760056672014</v>
      </c>
      <c r="AF22" s="10">
        <f t="shared" si="18"/>
        <v>39.179724804738065</v>
      </c>
      <c r="AG22" s="10">
        <f t="shared" si="18"/>
        <v>41.163018586213262</v>
      </c>
      <c r="AH22" s="126"/>
      <c r="AI22" s="126"/>
      <c r="AJ22" s="126"/>
      <c r="AK22" s="126"/>
      <c r="AL22" s="126"/>
      <c r="AM22" s="126"/>
      <c r="AO22" s="185">
        <f t="shared" si="5"/>
        <v>12</v>
      </c>
    </row>
    <row r="23" spans="1:41" s="185" customFormat="1">
      <c r="A23" s="134" t="s">
        <v>594</v>
      </c>
      <c r="B23" s="368">
        <f t="shared" si="3"/>
        <v>15</v>
      </c>
      <c r="C23" s="330">
        <v>234.64829421512601</v>
      </c>
      <c r="D23" s="330">
        <v>241.75157173268613</v>
      </c>
      <c r="E23" s="330">
        <v>247.49716491255998</v>
      </c>
      <c r="F23" s="330">
        <v>250.49509082227485</v>
      </c>
      <c r="G23" s="330">
        <v>252.5592931181983</v>
      </c>
      <c r="H23" s="330">
        <v>256.25966914032193</v>
      </c>
      <c r="I23" s="330">
        <v>259.56135726080817</v>
      </c>
      <c r="J23" s="330">
        <v>260.25</v>
      </c>
      <c r="K23" s="330">
        <v>248.16</v>
      </c>
      <c r="L23" s="10">
        <f t="shared" ref="L23:AG23" si="19">L61/K61*K23</f>
        <v>254.78633543683222</v>
      </c>
      <c r="M23" s="10">
        <f t="shared" si="19"/>
        <v>261.07976735573101</v>
      </c>
      <c r="N23" s="10">
        <f t="shared" si="19"/>
        <v>266.2114974533801</v>
      </c>
      <c r="O23" s="10">
        <f t="shared" si="19"/>
        <v>271.95790847000893</v>
      </c>
      <c r="P23" s="10">
        <f t="shared" si="19"/>
        <v>277.51897750522835</v>
      </c>
      <c r="Q23" s="10">
        <f t="shared" si="19"/>
        <v>284.20166190595739</v>
      </c>
      <c r="R23" s="10">
        <f t="shared" si="19"/>
        <v>290.70454615232688</v>
      </c>
      <c r="S23" s="10">
        <f t="shared" si="19"/>
        <v>298.79646459213683</v>
      </c>
      <c r="T23" s="10">
        <f t="shared" si="19"/>
        <v>308.52704689982994</v>
      </c>
      <c r="U23" s="10">
        <f t="shared" si="19"/>
        <v>317.31610096235033</v>
      </c>
      <c r="V23" s="10">
        <f t="shared" si="19"/>
        <v>326.06297668126814</v>
      </c>
      <c r="W23" s="10">
        <f t="shared" si="19"/>
        <v>336.64820149186727</v>
      </c>
      <c r="X23" s="10">
        <f t="shared" si="19"/>
        <v>349.38745072661101</v>
      </c>
      <c r="Y23" s="10">
        <f t="shared" si="19"/>
        <v>364.13420290054603</v>
      </c>
      <c r="Z23" s="10">
        <f t="shared" si="19"/>
        <v>375.75382848023418</v>
      </c>
      <c r="AA23" s="10">
        <f t="shared" si="19"/>
        <v>386.79282783708442</v>
      </c>
      <c r="AB23" s="10">
        <f t="shared" si="19"/>
        <v>398.71181960846178</v>
      </c>
      <c r="AC23" s="10">
        <f t="shared" si="19"/>
        <v>409.97157097672789</v>
      </c>
      <c r="AD23" s="10">
        <f t="shared" si="19"/>
        <v>422.1138572632961</v>
      </c>
      <c r="AE23" s="10">
        <f t="shared" si="19"/>
        <v>435.11082057176719</v>
      </c>
      <c r="AF23" s="10">
        <f t="shared" si="19"/>
        <v>495.78971146845998</v>
      </c>
      <c r="AG23" s="10">
        <f t="shared" si="19"/>
        <v>524.97994034253281</v>
      </c>
      <c r="AH23" s="126"/>
      <c r="AI23" s="126"/>
      <c r="AJ23" s="126"/>
      <c r="AK23" s="126"/>
      <c r="AL23" s="126"/>
      <c r="AM23" s="126"/>
      <c r="AO23" s="185" t="e">
        <f>#REF!+1</f>
        <v>#REF!</v>
      </c>
    </row>
    <row r="24" spans="1:41" s="185" customFormat="1">
      <c r="A24" s="134" t="s">
        <v>593</v>
      </c>
      <c r="B24" s="365">
        <f t="shared" si="3"/>
        <v>16</v>
      </c>
      <c r="C24" s="330">
        <v>40.911909200944407</v>
      </c>
      <c r="D24" s="330">
        <v>43.472466890059046</v>
      </c>
      <c r="E24" s="330">
        <v>46.683336524652951</v>
      </c>
      <c r="F24" s="330">
        <v>48.977367480453168</v>
      </c>
      <c r="G24" s="330">
        <v>50.507366203925315</v>
      </c>
      <c r="H24" s="330">
        <v>54.114758895803412</v>
      </c>
      <c r="I24" s="330">
        <v>58.020027445348646</v>
      </c>
      <c r="J24" s="330">
        <v>60.61</v>
      </c>
      <c r="K24" s="330">
        <v>58.58</v>
      </c>
      <c r="L24" s="10">
        <f t="shared" ref="L24:AG24" si="20">L62/K62*K24</f>
        <v>59.986725398644801</v>
      </c>
      <c r="M24" s="10">
        <f t="shared" si="20"/>
        <v>61.368545195352809</v>
      </c>
      <c r="N24" s="10">
        <f t="shared" si="20"/>
        <v>62.615232226154866</v>
      </c>
      <c r="O24" s="10">
        <f t="shared" si="20"/>
        <v>64.144171910583268</v>
      </c>
      <c r="P24" s="10">
        <f t="shared" si="20"/>
        <v>65.508055168911966</v>
      </c>
      <c r="Q24" s="10">
        <f t="shared" si="20"/>
        <v>66.732377389946592</v>
      </c>
      <c r="R24" s="10">
        <f t="shared" si="20"/>
        <v>68.037715863725694</v>
      </c>
      <c r="S24" s="10">
        <f t="shared" si="20"/>
        <v>70.334049685872117</v>
      </c>
      <c r="T24" s="10">
        <f t="shared" si="20"/>
        <v>72.860235356472558</v>
      </c>
      <c r="U24" s="10">
        <f t="shared" si="20"/>
        <v>75.130471852631345</v>
      </c>
      <c r="V24" s="10">
        <f t="shared" si="20"/>
        <v>77.621752039092485</v>
      </c>
      <c r="W24" s="10">
        <f t="shared" si="20"/>
        <v>80.36838264513446</v>
      </c>
      <c r="X24" s="10">
        <f t="shared" si="20"/>
        <v>83.143809888205055</v>
      </c>
      <c r="Y24" s="10">
        <f t="shared" si="20"/>
        <v>86.268825267310376</v>
      </c>
      <c r="Z24" s="10">
        <f t="shared" si="20"/>
        <v>90.183765299418397</v>
      </c>
      <c r="AA24" s="10">
        <f t="shared" si="20"/>
        <v>94.643995658832054</v>
      </c>
      <c r="AB24" s="10">
        <f t="shared" si="20"/>
        <v>98.298968857964837</v>
      </c>
      <c r="AC24" s="10">
        <f t="shared" si="20"/>
        <v>101.48084769716286</v>
      </c>
      <c r="AD24" s="10">
        <f t="shared" si="20"/>
        <v>104.46108582894091</v>
      </c>
      <c r="AE24" s="10">
        <f t="shared" si="20"/>
        <v>107.38008085444311</v>
      </c>
      <c r="AF24" s="10">
        <f t="shared" si="20"/>
        <v>118.62163205004285</v>
      </c>
      <c r="AG24" s="10">
        <f t="shared" si="20"/>
        <v>120.10520588551792</v>
      </c>
      <c r="AH24" s="126"/>
      <c r="AI24" s="126"/>
      <c r="AJ24" s="126"/>
      <c r="AK24" s="126"/>
      <c r="AL24" s="126"/>
      <c r="AM24" s="126"/>
      <c r="AO24" s="185" t="e">
        <f t="shared" si="5"/>
        <v>#REF!</v>
      </c>
    </row>
    <row r="25" spans="1:41" s="185" customFormat="1">
      <c r="A25" s="134" t="s">
        <v>595</v>
      </c>
      <c r="B25" s="365">
        <f t="shared" si="3"/>
        <v>17</v>
      </c>
      <c r="C25" s="330">
        <v>6.4158612357306808</v>
      </c>
      <c r="D25" s="330">
        <v>6.604363287904599</v>
      </c>
      <c r="E25" s="330">
        <v>6.7999637989778527</v>
      </c>
      <c r="F25" s="330">
        <v>6.9251895229982949</v>
      </c>
      <c r="G25" s="330">
        <v>6.9893547700170355</v>
      </c>
      <c r="H25" s="330">
        <v>7.0969867972742753</v>
      </c>
      <c r="I25" s="330">
        <v>7.234631601362862</v>
      </c>
      <c r="J25" s="330">
        <v>7.29</v>
      </c>
      <c r="K25" s="330">
        <v>6.9</v>
      </c>
      <c r="L25" s="10">
        <f t="shared" ref="L25:AG25" si="21">L63/K63*K25</f>
        <v>7.1470154831633002</v>
      </c>
      <c r="M25" s="10">
        <f t="shared" si="21"/>
        <v>7.3471523047443332</v>
      </c>
      <c r="N25" s="10">
        <f t="shared" si="21"/>
        <v>7.4985829180443933</v>
      </c>
      <c r="O25" s="10">
        <f t="shared" si="21"/>
        <v>7.6645872313078538</v>
      </c>
      <c r="P25" s="10">
        <f t="shared" si="21"/>
        <v>7.8235346224103663</v>
      </c>
      <c r="Q25" s="10">
        <f t="shared" si="21"/>
        <v>8.0142988261754677</v>
      </c>
      <c r="R25" s="10">
        <f t="shared" si="21"/>
        <v>8.1967388597750936</v>
      </c>
      <c r="S25" s="10">
        <f t="shared" si="21"/>
        <v>8.3210168297819749</v>
      </c>
      <c r="T25" s="10">
        <f t="shared" si="21"/>
        <v>8.5133013809502387</v>
      </c>
      <c r="U25" s="10">
        <f t="shared" si="21"/>
        <v>8.7030256274967108</v>
      </c>
      <c r="V25" s="10">
        <f t="shared" si="21"/>
        <v>8.8824559025294931</v>
      </c>
      <c r="W25" s="10">
        <f t="shared" si="21"/>
        <v>9.0881849648174242</v>
      </c>
      <c r="X25" s="10">
        <f t="shared" si="21"/>
        <v>9.3476948531869208</v>
      </c>
      <c r="Y25" s="10">
        <f t="shared" si="21"/>
        <v>9.64954855866314</v>
      </c>
      <c r="Z25" s="10">
        <f t="shared" si="21"/>
        <v>9.7959978302118742</v>
      </c>
      <c r="AA25" s="10">
        <f t="shared" si="21"/>
        <v>9.9126142005418565</v>
      </c>
      <c r="AB25" s="10">
        <f t="shared" si="21"/>
        <v>10.119980002666145</v>
      </c>
      <c r="AC25" s="10">
        <f t="shared" si="21"/>
        <v>10.352004656484914</v>
      </c>
      <c r="AD25" s="10">
        <f t="shared" si="21"/>
        <v>10.612276565744255</v>
      </c>
      <c r="AE25" s="10">
        <f t="shared" si="21"/>
        <v>10.872007740165513</v>
      </c>
      <c r="AF25" s="10">
        <f t="shared" si="21"/>
        <v>12.144302518115571</v>
      </c>
      <c r="AG25" s="10">
        <f t="shared" si="21"/>
        <v>12.86352020232791</v>
      </c>
      <c r="AH25" s="126"/>
      <c r="AI25" s="126"/>
      <c r="AJ25" s="126"/>
      <c r="AK25" s="126"/>
      <c r="AL25" s="126"/>
      <c r="AM25" s="126"/>
      <c r="AO25" s="185" t="e">
        <f t="shared" si="5"/>
        <v>#REF!</v>
      </c>
    </row>
    <row r="26" spans="1:41" s="185" customFormat="1">
      <c r="A26" s="134" t="s">
        <v>599</v>
      </c>
      <c r="B26" s="365">
        <f t="shared" si="3"/>
        <v>18</v>
      </c>
      <c r="C26" s="330">
        <v>125.48003402211921</v>
      </c>
      <c r="D26" s="330">
        <v>127.1852732099033</v>
      </c>
      <c r="E26" s="330">
        <v>121.33259319855085</v>
      </c>
      <c r="F26" s="330">
        <v>115.48558072755804</v>
      </c>
      <c r="G26" s="330">
        <v>115.29855189569106</v>
      </c>
      <c r="H26" s="330">
        <v>115.15875256682079</v>
      </c>
      <c r="I26" s="330">
        <v>113.64929765104591</v>
      </c>
      <c r="J26" s="330">
        <v>113.16</v>
      </c>
      <c r="K26" s="330">
        <v>108.36</v>
      </c>
      <c r="L26" s="10">
        <f t="shared" ref="L26:AG26" si="22">L64/K64*K26</f>
        <v>107.14744555910939</v>
      </c>
      <c r="M26" s="10">
        <f t="shared" si="22"/>
        <v>105.26581578653425</v>
      </c>
      <c r="N26" s="10">
        <f t="shared" si="22"/>
        <v>103.34630153375224</v>
      </c>
      <c r="O26" s="10">
        <f t="shared" si="22"/>
        <v>102.33189125142499</v>
      </c>
      <c r="P26" s="10">
        <f t="shared" si="22"/>
        <v>101.64563130674833</v>
      </c>
      <c r="Q26" s="10">
        <f t="shared" si="22"/>
        <v>99.340194024166564</v>
      </c>
      <c r="R26" s="10">
        <f t="shared" si="22"/>
        <v>97.298052172917082</v>
      </c>
      <c r="S26" s="10">
        <f t="shared" si="22"/>
        <v>95.244902998593091</v>
      </c>
      <c r="T26" s="10">
        <f t="shared" si="22"/>
        <v>93.030044263500585</v>
      </c>
      <c r="U26" s="10">
        <f t="shared" si="22"/>
        <v>89.958046006714639</v>
      </c>
      <c r="V26" s="10">
        <f t="shared" si="22"/>
        <v>86.128798027075817</v>
      </c>
      <c r="W26" s="10">
        <f t="shared" si="22"/>
        <v>83.550150616161389</v>
      </c>
      <c r="X26" s="10">
        <f t="shared" si="22"/>
        <v>82.490569389072959</v>
      </c>
      <c r="Y26" s="10">
        <f t="shared" si="22"/>
        <v>81.79462604534362</v>
      </c>
      <c r="Z26" s="10">
        <f t="shared" si="22"/>
        <v>69.871134297329917</v>
      </c>
      <c r="AA26" s="10">
        <f t="shared" si="22"/>
        <v>58.400986901274123</v>
      </c>
      <c r="AB26" s="10">
        <f t="shared" si="22"/>
        <v>51.979679437745638</v>
      </c>
      <c r="AC26" s="10">
        <f t="shared" si="22"/>
        <v>47.726886921156883</v>
      </c>
      <c r="AD26" s="10">
        <f t="shared" si="22"/>
        <v>43.474094404568135</v>
      </c>
      <c r="AE26" s="10">
        <f t="shared" si="22"/>
        <v>39.221301887979358</v>
      </c>
      <c r="AF26" s="10">
        <f t="shared" si="22"/>
        <v>25.586156563945877</v>
      </c>
      <c r="AG26" s="10">
        <f t="shared" si="22"/>
        <v>14.571891670489002</v>
      </c>
      <c r="AH26" s="126"/>
      <c r="AI26" s="126"/>
      <c r="AJ26" s="126"/>
      <c r="AK26" s="126"/>
      <c r="AL26" s="126"/>
      <c r="AM26" s="126"/>
    </row>
    <row r="27" spans="1:41" s="185" customFormat="1">
      <c r="A27" s="134" t="s">
        <v>528</v>
      </c>
      <c r="B27" s="365">
        <f t="shared" si="3"/>
        <v>19</v>
      </c>
      <c r="C27" s="330">
        <v>154.18842101590053</v>
      </c>
      <c r="D27" s="330">
        <v>151.87047226763119</v>
      </c>
      <c r="E27" s="330">
        <v>148.71168942836181</v>
      </c>
      <c r="F27" s="330">
        <v>145.49800306349678</v>
      </c>
      <c r="G27" s="330">
        <v>142.32274916654868</v>
      </c>
      <c r="H27" s="330">
        <v>141.64560568420242</v>
      </c>
      <c r="I27" s="330">
        <v>143.22499710383713</v>
      </c>
      <c r="J27" s="330">
        <v>142.18</v>
      </c>
      <c r="K27" s="330">
        <v>135.41</v>
      </c>
      <c r="L27" s="10">
        <f t="shared" ref="L27:AG27" si="23">L65/K65*K27</f>
        <v>141.25356496440799</v>
      </c>
      <c r="M27" s="10">
        <f t="shared" si="23"/>
        <v>142.04622312356253</v>
      </c>
      <c r="N27" s="10">
        <f t="shared" si="23"/>
        <v>142.58937555206299</v>
      </c>
      <c r="O27" s="10">
        <f t="shared" si="23"/>
        <v>144.55666236188748</v>
      </c>
      <c r="P27" s="10">
        <f t="shared" si="23"/>
        <v>146.87417218613555</v>
      </c>
      <c r="Q27" s="10">
        <f t="shared" si="23"/>
        <v>148.81477792972996</v>
      </c>
      <c r="R27" s="10">
        <f t="shared" si="23"/>
        <v>150.30309361821736</v>
      </c>
      <c r="S27" s="10">
        <f t="shared" si="23"/>
        <v>152.28882985057572</v>
      </c>
      <c r="T27" s="10">
        <f t="shared" si="23"/>
        <v>155.71422095402357</v>
      </c>
      <c r="U27" s="10">
        <f t="shared" si="23"/>
        <v>158.24171247553741</v>
      </c>
      <c r="V27" s="10">
        <f t="shared" si="23"/>
        <v>162.8259173836791</v>
      </c>
      <c r="W27" s="10">
        <f t="shared" si="23"/>
        <v>169.1093789238177</v>
      </c>
      <c r="X27" s="10">
        <f t="shared" si="23"/>
        <v>175.53784541639862</v>
      </c>
      <c r="Y27" s="10">
        <f t="shared" si="23"/>
        <v>182.94718619980517</v>
      </c>
      <c r="Z27" s="10">
        <f t="shared" si="23"/>
        <v>180.7163882470573</v>
      </c>
      <c r="AA27" s="10">
        <f t="shared" si="23"/>
        <v>182.38435653864786</v>
      </c>
      <c r="AB27" s="10">
        <f t="shared" si="23"/>
        <v>194.79240286322297</v>
      </c>
      <c r="AC27" s="10">
        <f t="shared" si="23"/>
        <v>202.11893913480856</v>
      </c>
      <c r="AD27" s="10">
        <f t="shared" si="23"/>
        <v>210.52835383841989</v>
      </c>
      <c r="AE27" s="10">
        <f t="shared" si="23"/>
        <v>218.36397515848176</v>
      </c>
      <c r="AF27" s="10">
        <f t="shared" si="23"/>
        <v>246.58708269661452</v>
      </c>
      <c r="AG27" s="10">
        <f t="shared" si="23"/>
        <v>323.75861003427656</v>
      </c>
      <c r="AH27" s="126"/>
      <c r="AI27" s="126"/>
      <c r="AJ27" s="126"/>
      <c r="AK27" s="126"/>
      <c r="AL27" s="126"/>
      <c r="AM27" s="126"/>
    </row>
    <row r="28" spans="1:41">
      <c r="A28" s="5" t="s">
        <v>5</v>
      </c>
      <c r="B28" s="185">
        <f t="shared" si="3"/>
        <v>20</v>
      </c>
      <c r="C28" s="338">
        <v>2893.5650000000564</v>
      </c>
      <c r="D28" s="339">
        <v>2970.0601000000001</v>
      </c>
      <c r="E28" s="339">
        <v>3029.9541000000004</v>
      </c>
      <c r="F28" s="339">
        <v>3072.6080999999999</v>
      </c>
      <c r="G28" s="339">
        <v>3100.0580999999997</v>
      </c>
      <c r="H28" s="339">
        <v>3146.024100000001</v>
      </c>
      <c r="I28" s="339">
        <v>3186.0821000000001</v>
      </c>
      <c r="J28" s="339">
        <v>3209.1911000000009</v>
      </c>
      <c r="K28" s="339">
        <v>2976.6450999999997</v>
      </c>
      <c r="L28" s="127">
        <f t="shared" ref="L28:AG28" si="24">SUM(L7:L27)</f>
        <v>4305.2449442322313</v>
      </c>
      <c r="M28" s="127">
        <f t="shared" si="24"/>
        <v>4416.0249972568163</v>
      </c>
      <c r="N28" s="127">
        <f t="shared" si="24"/>
        <v>4520.8551226826312</v>
      </c>
      <c r="O28" s="127">
        <f t="shared" si="24"/>
        <v>4640.3126919503666</v>
      </c>
      <c r="P28" s="127">
        <f t="shared" si="24"/>
        <v>4753.5354435038353</v>
      </c>
      <c r="Q28" s="127">
        <f t="shared" si="24"/>
        <v>4858.5142471042</v>
      </c>
      <c r="R28" s="127">
        <f t="shared" si="24"/>
        <v>4957.1112156940335</v>
      </c>
      <c r="S28" s="127">
        <f t="shared" si="24"/>
        <v>5053.4731021313019</v>
      </c>
      <c r="T28" s="127">
        <f t="shared" si="24"/>
        <v>5171.1996994869469</v>
      </c>
      <c r="U28" s="127">
        <f t="shared" si="24"/>
        <v>5283.0800275188049</v>
      </c>
      <c r="V28" s="127">
        <f t="shared" si="24"/>
        <v>5406.9589934166033</v>
      </c>
      <c r="W28" s="127">
        <f t="shared" si="24"/>
        <v>5554.2617946608898</v>
      </c>
      <c r="X28" s="127">
        <f t="shared" si="24"/>
        <v>5714.0531074387773</v>
      </c>
      <c r="Y28" s="127">
        <f t="shared" si="24"/>
        <v>5897.3341890745514</v>
      </c>
      <c r="Z28" s="127">
        <f t="shared" si="24"/>
        <v>6043.4494557854205</v>
      </c>
      <c r="AA28" s="127">
        <f t="shared" si="24"/>
        <v>6186.6826987284257</v>
      </c>
      <c r="AB28" s="127">
        <f t="shared" si="24"/>
        <v>6343.1801208124089</v>
      </c>
      <c r="AC28" s="127">
        <f t="shared" si="24"/>
        <v>6493.898939723993</v>
      </c>
      <c r="AD28" s="127">
        <f t="shared" si="24"/>
        <v>6652.74938617317</v>
      </c>
      <c r="AE28" s="127">
        <f t="shared" si="24"/>
        <v>6813.2303784981959</v>
      </c>
      <c r="AF28" s="127">
        <f t="shared" si="24"/>
        <v>7731.0085230946697</v>
      </c>
      <c r="AG28" s="127">
        <f t="shared" si="24"/>
        <v>8507.4945306810459</v>
      </c>
      <c r="AH28" s="127"/>
      <c r="AI28" s="127"/>
      <c r="AJ28" s="127"/>
      <c r="AK28" s="127"/>
      <c r="AL28" s="127"/>
      <c r="AM28" s="127"/>
    </row>
    <row r="29" spans="1:41" s="33" customFormat="1">
      <c r="A29" s="247" t="s">
        <v>279</v>
      </c>
      <c r="B29" s="185">
        <f t="shared" si="3"/>
        <v>21</v>
      </c>
      <c r="C29" s="332"/>
      <c r="D29" s="248">
        <v>2.6436281887547874E-2</v>
      </c>
      <c r="E29" s="248">
        <v>2.0165921894981231E-2</v>
      </c>
      <c r="F29" s="248">
        <v>1.407744097509589E-2</v>
      </c>
      <c r="G29" s="248">
        <v>8.9337784405372211E-3</v>
      </c>
      <c r="H29" s="248">
        <v>1.4827464040109817E-2</v>
      </c>
      <c r="I29" s="248">
        <v>1.2732896737821964E-2</v>
      </c>
      <c r="J29" s="248">
        <v>7.2531087632679014E-3</v>
      </c>
      <c r="K29" s="248">
        <v>-7.2462496857853442E-2</v>
      </c>
      <c r="L29" s="248">
        <f t="shared" ref="L29:AE29" si="25">L28/K28-1</f>
        <v>0.44634136741132879</v>
      </c>
      <c r="M29" s="248">
        <f t="shared" si="25"/>
        <v>2.5731417017978986E-2</v>
      </c>
      <c r="N29" s="248">
        <f t="shared" si="25"/>
        <v>2.3738571564004829E-2</v>
      </c>
      <c r="O29" s="248">
        <f t="shared" si="25"/>
        <v>2.642366676790342E-2</v>
      </c>
      <c r="P29" s="248">
        <f t="shared" si="25"/>
        <v>2.4399810760571849E-2</v>
      </c>
      <c r="Q29" s="248">
        <f t="shared" si="25"/>
        <v>2.2084363280351349E-2</v>
      </c>
      <c r="R29" s="248">
        <f t="shared" si="25"/>
        <v>2.0293646076802174E-2</v>
      </c>
      <c r="S29" s="248">
        <f t="shared" si="25"/>
        <v>1.9439121343937105E-2</v>
      </c>
      <c r="T29" s="248">
        <f t="shared" si="25"/>
        <v>2.3296175714479173E-2</v>
      </c>
      <c r="U29" s="248">
        <f t="shared" si="25"/>
        <v>2.163527508770513E-2</v>
      </c>
      <c r="V29" s="248">
        <f t="shared" si="25"/>
        <v>2.3448247093084129E-2</v>
      </c>
      <c r="W29" s="248">
        <f t="shared" si="25"/>
        <v>2.7243188162447529E-2</v>
      </c>
      <c r="X29" s="248">
        <f t="shared" si="25"/>
        <v>2.8769135968975901E-2</v>
      </c>
      <c r="Y29" s="248">
        <f t="shared" si="25"/>
        <v>3.2075494957716E-2</v>
      </c>
      <c r="Z29" s="248">
        <f t="shared" si="25"/>
        <v>2.4776494264402205E-2</v>
      </c>
      <c r="AA29" s="248">
        <f t="shared" si="25"/>
        <v>2.3700577623907648E-2</v>
      </c>
      <c r="AB29" s="248">
        <f t="shared" si="25"/>
        <v>2.5295853966480042E-2</v>
      </c>
      <c r="AC29" s="248">
        <f t="shared" si="25"/>
        <v>2.3760766057559168E-2</v>
      </c>
      <c r="AD29" s="248">
        <f t="shared" si="25"/>
        <v>2.4461490380989659E-2</v>
      </c>
      <c r="AE29" s="248">
        <f t="shared" si="25"/>
        <v>2.4122506802760846E-2</v>
      </c>
      <c r="AF29" s="248">
        <f>(AF28/AE28)^(1/5)-1</f>
        <v>2.5596701902985686E-2</v>
      </c>
      <c r="AG29" s="248">
        <f>(AG28/AF28)^(1/5)-1</f>
        <v>1.9326007925180022E-2</v>
      </c>
      <c r="AH29" s="247"/>
      <c r="AI29" s="247"/>
      <c r="AJ29" s="247"/>
      <c r="AK29" s="247"/>
      <c r="AL29" s="247"/>
      <c r="AM29" s="247"/>
    </row>
    <row r="30" spans="1:41">
      <c r="A30" s="4" t="s">
        <v>610</v>
      </c>
      <c r="B30" s="185">
        <f t="shared" si="3"/>
        <v>22</v>
      </c>
      <c r="C30" s="331">
        <v>52.325432882070082</v>
      </c>
      <c r="D30" s="330">
        <v>53.104386458423342</v>
      </c>
      <c r="E30" s="330">
        <v>53.912365691429272</v>
      </c>
      <c r="F30" s="330">
        <v>54.750491457321111</v>
      </c>
      <c r="G30" s="330">
        <v>55.619940469824826</v>
      </c>
      <c r="H30" s="330">
        <v>56.521948041648095</v>
      </c>
      <c r="I30" s="330">
        <v>57.436000617299655</v>
      </c>
      <c r="J30" s="330">
        <v>58.364834921819444</v>
      </c>
      <c r="K30" s="330">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23</v>
      </c>
      <c r="C31" s="333">
        <v>0.5</v>
      </c>
      <c r="D31" s="333">
        <v>0.5</v>
      </c>
      <c r="E31" s="333">
        <v>0.5</v>
      </c>
      <c r="F31" s="333">
        <v>0.5</v>
      </c>
      <c r="G31" s="333">
        <v>0.5</v>
      </c>
      <c r="H31" s="333">
        <v>0.5</v>
      </c>
      <c r="I31" s="333">
        <v>0.5</v>
      </c>
      <c r="J31" s="333">
        <v>0.50152754832852431</v>
      </c>
      <c r="K31" s="333">
        <v>0.51748350868667314</v>
      </c>
      <c r="L31" s="24">
        <f>L81/SUM(L$81:L$83)</f>
        <v>0.52185588967955643</v>
      </c>
      <c r="M31" s="24">
        <f t="shared" ref="M31:AG33" si="26">M81/SUM(M$81:M$83)</f>
        <v>0.51041917341031928</v>
      </c>
      <c r="N31" s="24">
        <f t="shared" si="26"/>
        <v>0.50131165892659468</v>
      </c>
      <c r="O31" s="24">
        <f t="shared" si="26"/>
        <v>0.49170713526872273</v>
      </c>
      <c r="P31" s="24">
        <f t="shared" si="26"/>
        <v>0.48194469991679939</v>
      </c>
      <c r="Q31" s="24">
        <f t="shared" si="26"/>
        <v>0.47358755247598183</v>
      </c>
      <c r="R31" s="24">
        <f t="shared" si="26"/>
        <v>0.46632473574714445</v>
      </c>
      <c r="S31" s="24">
        <f t="shared" si="26"/>
        <v>0.46209982061404142</v>
      </c>
      <c r="T31" s="24">
        <f t="shared" si="26"/>
        <v>0.45550877812242452</v>
      </c>
      <c r="U31" s="24">
        <f t="shared" si="26"/>
        <v>0.44672328276529549</v>
      </c>
      <c r="V31" s="24">
        <f t="shared" si="26"/>
        <v>0.43734006278405996</v>
      </c>
      <c r="W31" s="24">
        <f t="shared" si="26"/>
        <v>0.42638279381822231</v>
      </c>
      <c r="X31" s="24">
        <f t="shared" si="26"/>
        <v>0.41458371545912492</v>
      </c>
      <c r="Y31" s="24">
        <f t="shared" si="26"/>
        <v>0.40243113526675189</v>
      </c>
      <c r="Z31" s="24">
        <f t="shared" si="26"/>
        <v>0.39329266614894937</v>
      </c>
      <c r="AA31" s="24">
        <f t="shared" si="26"/>
        <v>0.38746804731657114</v>
      </c>
      <c r="AB31" s="24">
        <f t="shared" si="26"/>
        <v>0.37988757085361669</v>
      </c>
      <c r="AC31" s="24">
        <f t="shared" si="26"/>
        <v>0.37205418377134214</v>
      </c>
      <c r="AD31" s="24">
        <f t="shared" si="26"/>
        <v>0.36458233727217781</v>
      </c>
      <c r="AE31" s="24">
        <f t="shared" si="26"/>
        <v>0.35689483240652098</v>
      </c>
      <c r="AF31" s="24">
        <f t="shared" si="26"/>
        <v>0.32046902857936493</v>
      </c>
      <c r="AG31" s="24">
        <f t="shared" si="26"/>
        <v>0.29576692241802888</v>
      </c>
      <c r="AH31" s="126"/>
      <c r="AI31" s="126"/>
      <c r="AJ31" s="126"/>
      <c r="AK31" s="126"/>
      <c r="AL31" s="126"/>
      <c r="AM31" s="126"/>
    </row>
    <row r="32" spans="1:41">
      <c r="A32" s="4" t="s">
        <v>397</v>
      </c>
      <c r="B32" s="185">
        <f t="shared" si="3"/>
        <v>24</v>
      </c>
      <c r="C32" s="333">
        <v>0.3</v>
      </c>
      <c r="D32" s="333">
        <v>0.3</v>
      </c>
      <c r="E32" s="333">
        <v>0.3</v>
      </c>
      <c r="F32" s="333">
        <v>0.3</v>
      </c>
      <c r="G32" s="333">
        <v>0.3</v>
      </c>
      <c r="H32" s="333">
        <v>0.3</v>
      </c>
      <c r="I32" s="333">
        <v>0.3</v>
      </c>
      <c r="J32" s="333">
        <v>0.29852364948703553</v>
      </c>
      <c r="K32" s="333">
        <v>0.28256768912888669</v>
      </c>
      <c r="L32" s="24">
        <f t="shared" ref="L32:AA32" si="27">L82/SUM(L$81:L$83)</f>
        <v>0.27814411032044362</v>
      </c>
      <c r="M32" s="24">
        <f t="shared" si="27"/>
        <v>0.28958082658968065</v>
      </c>
      <c r="N32" s="24">
        <f t="shared" si="27"/>
        <v>0.29868834107340525</v>
      </c>
      <c r="O32" s="24">
        <f t="shared" si="27"/>
        <v>0.30129919965588731</v>
      </c>
      <c r="P32" s="24">
        <f t="shared" si="27"/>
        <v>0.30455050975427633</v>
      </c>
      <c r="Q32" s="24">
        <f t="shared" si="27"/>
        <v>0.30722656246227797</v>
      </c>
      <c r="R32" s="24">
        <f t="shared" si="27"/>
        <v>0.30965655900697897</v>
      </c>
      <c r="S32" s="24">
        <f t="shared" si="27"/>
        <v>0.31221510458156465</v>
      </c>
      <c r="T32" s="24">
        <f t="shared" si="27"/>
        <v>0.31336702513819231</v>
      </c>
      <c r="U32" s="24">
        <f t="shared" si="27"/>
        <v>0.31572333255162011</v>
      </c>
      <c r="V32" s="24">
        <f t="shared" si="27"/>
        <v>0.31786203776247618</v>
      </c>
      <c r="W32" s="24">
        <f t="shared" si="27"/>
        <v>0.32015879474660108</v>
      </c>
      <c r="X32" s="24">
        <f t="shared" si="27"/>
        <v>0.32301058098420748</v>
      </c>
      <c r="Y32" s="24">
        <f t="shared" si="27"/>
        <v>0.3256759193503414</v>
      </c>
      <c r="Z32" s="24">
        <f t="shared" si="27"/>
        <v>0.32974266468836955</v>
      </c>
      <c r="AA32" s="24">
        <f t="shared" si="27"/>
        <v>0.33203074395412469</v>
      </c>
      <c r="AB32" s="24">
        <f t="shared" si="26"/>
        <v>0.33339381464575185</v>
      </c>
      <c r="AC32" s="24">
        <f t="shared" si="26"/>
        <v>0.33604423056663513</v>
      </c>
      <c r="AD32" s="24">
        <f t="shared" si="26"/>
        <v>0.33761027149620682</v>
      </c>
      <c r="AE32" s="24">
        <f t="shared" si="26"/>
        <v>0.34013871530657858</v>
      </c>
      <c r="AF32" s="24">
        <f t="shared" si="26"/>
        <v>0.34906203535397096</v>
      </c>
      <c r="AG32" s="24">
        <f t="shared" si="26"/>
        <v>0.35745866867300624</v>
      </c>
      <c r="AH32" s="126"/>
      <c r="AI32" s="126"/>
      <c r="AJ32" s="126"/>
      <c r="AK32" s="126"/>
      <c r="AL32" s="126"/>
      <c r="AM32" s="126"/>
    </row>
    <row r="33" spans="1:41">
      <c r="A33" s="4" t="s">
        <v>398</v>
      </c>
      <c r="B33" s="185">
        <f t="shared" si="3"/>
        <v>25</v>
      </c>
      <c r="C33" s="333">
        <v>0.19999999999999996</v>
      </c>
      <c r="D33" s="333">
        <v>0.19999999999999996</v>
      </c>
      <c r="E33" s="333">
        <v>0.19999999999999996</v>
      </c>
      <c r="F33" s="333">
        <v>0.19999999999999996</v>
      </c>
      <c r="G33" s="333">
        <v>0.19999999999999996</v>
      </c>
      <c r="H33" s="333">
        <v>0.19999999999999996</v>
      </c>
      <c r="I33" s="333">
        <v>0.19999999999999996</v>
      </c>
      <c r="J33" s="333">
        <v>0.19994880218444017</v>
      </c>
      <c r="K33" s="333">
        <v>0.19994880218444014</v>
      </c>
      <c r="L33" s="24">
        <f>L83/SUM(L$81:L$83)</f>
        <v>0.19999999999999998</v>
      </c>
      <c r="M33" s="24">
        <f t="shared" si="26"/>
        <v>0.20000000000000004</v>
      </c>
      <c r="N33" s="24">
        <f t="shared" si="26"/>
        <v>0.20000000000000004</v>
      </c>
      <c r="O33" s="24">
        <f t="shared" si="26"/>
        <v>0.20699366507538994</v>
      </c>
      <c r="P33" s="24">
        <f t="shared" si="26"/>
        <v>0.2135047903289243</v>
      </c>
      <c r="Q33" s="24">
        <f t="shared" si="26"/>
        <v>0.21918588506174014</v>
      </c>
      <c r="R33" s="24">
        <f t="shared" si="26"/>
        <v>0.22401870524587658</v>
      </c>
      <c r="S33" s="24">
        <f t="shared" si="26"/>
        <v>0.22568507480439393</v>
      </c>
      <c r="T33" s="24">
        <f t="shared" si="26"/>
        <v>0.23112419673938309</v>
      </c>
      <c r="U33" s="24">
        <f t="shared" si="26"/>
        <v>0.23755338468308435</v>
      </c>
      <c r="V33" s="24">
        <f t="shared" si="26"/>
        <v>0.24479789945346392</v>
      </c>
      <c r="W33" s="24">
        <f t="shared" si="26"/>
        <v>0.25345841143517656</v>
      </c>
      <c r="X33" s="24">
        <f t="shared" si="26"/>
        <v>0.26240570355666759</v>
      </c>
      <c r="Y33" s="24">
        <f t="shared" si="26"/>
        <v>0.27189294538290665</v>
      </c>
      <c r="Z33" s="24">
        <f t="shared" si="26"/>
        <v>0.27696466916268109</v>
      </c>
      <c r="AA33" s="24">
        <f t="shared" si="26"/>
        <v>0.28050120872930406</v>
      </c>
      <c r="AB33" s="24">
        <f t="shared" si="26"/>
        <v>0.28671861450063152</v>
      </c>
      <c r="AC33" s="24">
        <f t="shared" si="26"/>
        <v>0.29190158566202284</v>
      </c>
      <c r="AD33" s="24">
        <f t="shared" si="26"/>
        <v>0.29780739123161537</v>
      </c>
      <c r="AE33" s="24">
        <f t="shared" si="26"/>
        <v>0.30296645228690056</v>
      </c>
      <c r="AF33" s="24">
        <f t="shared" si="26"/>
        <v>0.33046893606666411</v>
      </c>
      <c r="AG33" s="24">
        <f t="shared" si="26"/>
        <v>0.34677440890896477</v>
      </c>
      <c r="AH33" s="126"/>
      <c r="AI33" s="126"/>
      <c r="AJ33" s="126"/>
      <c r="AK33" s="126"/>
      <c r="AL33" s="126"/>
      <c r="AM33" s="126"/>
    </row>
    <row r="34" spans="1:41">
      <c r="A34" t="s">
        <v>399</v>
      </c>
      <c r="B34" s="185">
        <f t="shared" si="3"/>
        <v>26</v>
      </c>
      <c r="C34" s="330">
        <v>26.162716441035041</v>
      </c>
      <c r="D34" s="330">
        <v>26.124793740612695</v>
      </c>
      <c r="E34" s="330">
        <v>25.810272238913001</v>
      </c>
      <c r="F34" s="330">
        <v>25.676476665132281</v>
      </c>
      <c r="G34" s="330">
        <v>25.758415053648385</v>
      </c>
      <c r="H34" s="330">
        <v>25.755361891142741</v>
      </c>
      <c r="I34" s="330">
        <v>25.706039736299225</v>
      </c>
      <c r="J34" s="330">
        <v>25.946710085536886</v>
      </c>
      <c r="K34" s="330">
        <v>26.998265626975765</v>
      </c>
      <c r="L34" s="10">
        <f t="shared" ref="L34:AG34" si="28">L31*L$30</f>
        <v>31.306959588602176</v>
      </c>
      <c r="M34" s="10">
        <f t="shared" si="28"/>
        <v>30.973426667175637</v>
      </c>
      <c r="N34" s="10">
        <f t="shared" si="28"/>
        <v>30.771031308161817</v>
      </c>
      <c r="O34" s="10">
        <f t="shared" si="28"/>
        <v>30.529010579017271</v>
      </c>
      <c r="P34" s="10">
        <f t="shared" si="28"/>
        <v>30.26741973046019</v>
      </c>
      <c r="Q34" s="10">
        <f t="shared" si="28"/>
        <v>30.035427110739533</v>
      </c>
      <c r="R34" s="10">
        <f t="shared" si="28"/>
        <v>29.866018380048349</v>
      </c>
      <c r="S34" s="10">
        <f t="shared" si="28"/>
        <v>29.886841295427658</v>
      </c>
      <c r="T34" s="10">
        <f t="shared" si="28"/>
        <v>29.750639837772574</v>
      </c>
      <c r="U34" s="10">
        <f t="shared" si="28"/>
        <v>29.464121043163281</v>
      </c>
      <c r="V34" s="10">
        <f t="shared" si="28"/>
        <v>29.091413660906795</v>
      </c>
      <c r="W34" s="10">
        <f t="shared" si="28"/>
        <v>28.604601020863694</v>
      </c>
      <c r="X34" s="10">
        <f t="shared" si="28"/>
        <v>28.050404206646068</v>
      </c>
      <c r="Y34" s="10">
        <f t="shared" si="28"/>
        <v>27.46054290606909</v>
      </c>
      <c r="Z34" s="10">
        <f t="shared" si="28"/>
        <v>27.065998552680561</v>
      </c>
      <c r="AA34" s="10">
        <f t="shared" si="28"/>
        <v>26.860374014818156</v>
      </c>
      <c r="AB34" s="10">
        <f t="shared" si="28"/>
        <v>26.527675814554271</v>
      </c>
      <c r="AC34" s="10">
        <f t="shared" si="28"/>
        <v>26.170876314406176</v>
      </c>
      <c r="AD34" s="10">
        <f t="shared" si="28"/>
        <v>25.833048098527915</v>
      </c>
      <c r="AE34" s="10">
        <f t="shared" si="28"/>
        <v>25.473477872834149</v>
      </c>
      <c r="AF34" s="10">
        <f t="shared" si="28"/>
        <v>23.592784391073863</v>
      </c>
      <c r="AG34" s="10">
        <f t="shared" si="28"/>
        <v>22.335699532374761</v>
      </c>
      <c r="AH34" s="10"/>
      <c r="AI34" s="10"/>
      <c r="AJ34" s="10"/>
      <c r="AK34" s="10"/>
      <c r="AL34" s="10"/>
      <c r="AM34" s="10"/>
    </row>
    <row r="35" spans="1:41">
      <c r="A35" s="4" t="s">
        <v>400</v>
      </c>
      <c r="B35" s="185">
        <f t="shared" si="3"/>
        <v>27</v>
      </c>
      <c r="C35" s="330">
        <v>15.697629864621025</v>
      </c>
      <c r="D35" s="330">
        <v>15.706931206012538</v>
      </c>
      <c r="E35" s="330">
        <v>16.206450010480257</v>
      </c>
      <c r="F35" s="330">
        <v>16.65350655721161</v>
      </c>
      <c r="G35" s="330">
        <v>17.096293177200256</v>
      </c>
      <c r="H35" s="330">
        <v>17.422744808714206</v>
      </c>
      <c r="I35" s="330">
        <v>17.892835083270921</v>
      </c>
      <c r="J35" s="330">
        <v>18.376375848815535</v>
      </c>
      <c r="K35" s="330">
        <v>19.311259441517389</v>
      </c>
      <c r="L35" s="10">
        <f t="shared" ref="L35:AG35" si="29">L32*L$30</f>
        <v>16.68630477076124</v>
      </c>
      <c r="M35" s="10">
        <f t="shared" si="29"/>
        <v>17.572440385943864</v>
      </c>
      <c r="N35" s="10">
        <f t="shared" si="29"/>
        <v>18.333801201097671</v>
      </c>
      <c r="O35" s="10">
        <f t="shared" si="29"/>
        <v>18.707002184780222</v>
      </c>
      <c r="P35" s="10">
        <f t="shared" si="29"/>
        <v>19.126588817035721</v>
      </c>
      <c r="Q35" s="10">
        <f t="shared" si="29"/>
        <v>19.484635892719755</v>
      </c>
      <c r="R35" s="10">
        <f t="shared" si="29"/>
        <v>19.832120781642647</v>
      </c>
      <c r="S35" s="10">
        <f t="shared" si="29"/>
        <v>20.192873626882847</v>
      </c>
      <c r="T35" s="10">
        <f t="shared" si="29"/>
        <v>20.466937081539466</v>
      </c>
      <c r="U35" s="10">
        <f t="shared" si="29"/>
        <v>20.823876536874586</v>
      </c>
      <c r="V35" s="10">
        <f t="shared" si="29"/>
        <v>21.143857639707655</v>
      </c>
      <c r="W35" s="10">
        <f t="shared" si="29"/>
        <v>21.47838683882588</v>
      </c>
      <c r="X35" s="10">
        <f t="shared" si="29"/>
        <v>21.854638814253942</v>
      </c>
      <c r="Y35" s="10">
        <f t="shared" si="29"/>
        <v>22.223025936761857</v>
      </c>
      <c r="Z35" s="10">
        <f t="shared" si="29"/>
        <v>22.692552527364953</v>
      </c>
      <c r="AA35" s="10">
        <f t="shared" si="29"/>
        <v>23.017304339780814</v>
      </c>
      <c r="AB35" s="10">
        <f t="shared" si="29"/>
        <v>23.281001306852577</v>
      </c>
      <c r="AC35" s="10">
        <f t="shared" si="29"/>
        <v>23.637879582975437</v>
      </c>
      <c r="AD35" s="10">
        <f t="shared" si="29"/>
        <v>23.921900461150337</v>
      </c>
      <c r="AE35" s="10">
        <f t="shared" si="29"/>
        <v>24.277504887453929</v>
      </c>
      <c r="AF35" s="10">
        <f t="shared" si="29"/>
        <v>25.697788568595282</v>
      </c>
      <c r="AG35" s="10">
        <f t="shared" si="29"/>
        <v>26.994531212109234</v>
      </c>
      <c r="AH35" s="10"/>
      <c r="AI35" s="10"/>
      <c r="AJ35" s="10"/>
      <c r="AK35" s="10"/>
      <c r="AL35" s="10"/>
      <c r="AM35" s="10"/>
    </row>
    <row r="36" spans="1:41">
      <c r="A36" s="4" t="s">
        <v>401</v>
      </c>
      <c r="B36" s="185">
        <f t="shared" si="3"/>
        <v>28</v>
      </c>
      <c r="C36" s="330">
        <v>10.465086576414015</v>
      </c>
      <c r="D36" s="330">
        <v>11.272661511798107</v>
      </c>
      <c r="E36" s="330">
        <v>11.895643442036015</v>
      </c>
      <c r="F36" s="330">
        <v>12.420508234977223</v>
      </c>
      <c r="G36" s="330">
        <v>12.765232238976191</v>
      </c>
      <c r="H36" s="330">
        <v>13.343841341791148</v>
      </c>
      <c r="I36" s="330">
        <v>13.837125797729508</v>
      </c>
      <c r="J36" s="330">
        <v>14.041748987467024</v>
      </c>
      <c r="K36" s="186">
        <f t="shared" ref="K36:AG36" si="30">K33*K$30</f>
        <v>11.858701524628284</v>
      </c>
      <c r="L36" s="10">
        <f t="shared" si="30"/>
        <v>11.998316089840852</v>
      </c>
      <c r="M36" s="10">
        <f t="shared" si="30"/>
        <v>12.136466763279879</v>
      </c>
      <c r="N36" s="10">
        <f t="shared" si="30"/>
        <v>12.276208127314876</v>
      </c>
      <c r="O36" s="10">
        <f t="shared" si="30"/>
        <v>12.851779723356204</v>
      </c>
      <c r="P36" s="10">
        <f t="shared" si="30"/>
        <v>13.408673452504114</v>
      </c>
      <c r="Q36" s="10">
        <f t="shared" si="30"/>
        <v>13.901002338545851</v>
      </c>
      <c r="R36" s="10">
        <f t="shared" si="30"/>
        <v>14.3473984017348</v>
      </c>
      <c r="S36" s="10">
        <f t="shared" si="30"/>
        <v>14.596443695785945</v>
      </c>
      <c r="T36" s="10">
        <f t="shared" si="30"/>
        <v>15.095412130871884</v>
      </c>
      <c r="U36" s="10">
        <f t="shared" si="30"/>
        <v>15.668092419962134</v>
      </c>
      <c r="V36" s="10">
        <f t="shared" si="30"/>
        <v>16.283705890073218</v>
      </c>
      <c r="W36" s="10">
        <f t="shared" si="30"/>
        <v>17.003680353893529</v>
      </c>
      <c r="X36" s="10">
        <f t="shared" si="30"/>
        <v>17.754161044995442</v>
      </c>
      <c r="Y36" s="10">
        <f t="shared" si="30"/>
        <v>18.553057251884212</v>
      </c>
      <c r="Z36" s="10">
        <f t="shared" si="30"/>
        <v>19.060424919954492</v>
      </c>
      <c r="AA36" s="10">
        <f t="shared" si="30"/>
        <v>19.445132134784561</v>
      </c>
      <c r="AB36" s="10">
        <f t="shared" si="30"/>
        <v>20.021656508477211</v>
      </c>
      <c r="AC36" s="10">
        <f t="shared" si="30"/>
        <v>20.532816529311841</v>
      </c>
      <c r="AD36" s="10">
        <f t="shared" si="30"/>
        <v>21.101605523034571</v>
      </c>
      <c r="AE36" s="10">
        <f t="shared" si="30"/>
        <v>21.624323239711927</v>
      </c>
      <c r="AF36" s="10">
        <f t="shared" si="30"/>
        <v>24.32897304033083</v>
      </c>
      <c r="AG36" s="10">
        <f t="shared" si="30"/>
        <v>26.187678255515987</v>
      </c>
      <c r="AH36" s="10"/>
      <c r="AI36" s="10"/>
      <c r="AJ36" s="10"/>
      <c r="AK36" s="10"/>
      <c r="AL36" s="10"/>
      <c r="AM36" s="10"/>
    </row>
    <row r="37" spans="1:41">
      <c r="A37" t="s">
        <v>402</v>
      </c>
      <c r="B37" s="185">
        <f t="shared" si="3"/>
        <v>29</v>
      </c>
      <c r="C37" s="334">
        <v>0.33936777226430637</v>
      </c>
      <c r="D37" s="333">
        <v>0.34922378908645002</v>
      </c>
      <c r="E37" s="333">
        <v>0.35473666462293074</v>
      </c>
      <c r="F37" s="333">
        <v>0.35856192519926422</v>
      </c>
      <c r="G37" s="333">
        <v>0.35979950950337214</v>
      </c>
      <c r="H37" s="333">
        <v>0.36519987737584303</v>
      </c>
      <c r="I37" s="333">
        <v>0.36857510729613735</v>
      </c>
      <c r="J37" s="333">
        <v>0.36699999999999999</v>
      </c>
      <c r="K37" s="333">
        <v>0.33910000000000001</v>
      </c>
      <c r="L37" s="24">
        <f t="shared" ref="L37:AG37" si="31">L75/K75*K37</f>
        <v>0.34829019115970594</v>
      </c>
      <c r="M37" s="24">
        <f t="shared" si="31"/>
        <v>0.35748038231941187</v>
      </c>
      <c r="N37" s="186">
        <f t="shared" si="31"/>
        <v>0.42161714234240294</v>
      </c>
      <c r="O37" s="186">
        <f t="shared" si="31"/>
        <v>0.42931883600308696</v>
      </c>
      <c r="P37" s="186">
        <f t="shared" si="31"/>
        <v>0.43534801546755303</v>
      </c>
      <c r="Q37" s="186">
        <f t="shared" si="31"/>
        <v>0.4413771949320191</v>
      </c>
      <c r="R37" s="186">
        <f t="shared" si="31"/>
        <v>0.44626373661650459</v>
      </c>
      <c r="S37" s="186">
        <f t="shared" si="31"/>
        <v>0.4479329630214765</v>
      </c>
      <c r="T37" s="186">
        <f t="shared" si="31"/>
        <v>0.45496012742263486</v>
      </c>
      <c r="U37" s="186">
        <f t="shared" si="31"/>
        <v>0.46252646175510759</v>
      </c>
      <c r="V37" s="186">
        <f t="shared" si="31"/>
        <v>0.47172736709190699</v>
      </c>
      <c r="W37" s="186">
        <f t="shared" si="31"/>
        <v>0.48342690262555604</v>
      </c>
      <c r="X37" s="186">
        <f t="shared" si="31"/>
        <v>0.49577041446266745</v>
      </c>
      <c r="Y37" s="186">
        <f t="shared" si="31"/>
        <v>0.50979240615357491</v>
      </c>
      <c r="Z37" s="186">
        <f t="shared" si="31"/>
        <v>0.51574849340424123</v>
      </c>
      <c r="AA37" s="186">
        <f t="shared" si="31"/>
        <v>0.52081965250303519</v>
      </c>
      <c r="AB37" s="186">
        <f t="shared" si="31"/>
        <v>0.53133608383292852</v>
      </c>
      <c r="AC37" s="186">
        <f t="shared" si="31"/>
        <v>0.53908975027871398</v>
      </c>
      <c r="AD37" s="186">
        <f t="shared" si="31"/>
        <v>0.54983570623016076</v>
      </c>
      <c r="AE37" s="186">
        <f t="shared" si="31"/>
        <v>0.61418812812048562</v>
      </c>
      <c r="AF37" s="186">
        <f t="shared" si="31"/>
        <v>0.67305564130820938</v>
      </c>
      <c r="AG37" s="186">
        <f t="shared" si="31"/>
        <v>0.70941514369510716</v>
      </c>
      <c r="AH37" s="126"/>
      <c r="AI37" s="126"/>
      <c r="AJ37" s="126"/>
      <c r="AK37" s="126"/>
      <c r="AL37" s="126"/>
      <c r="AM37" s="126"/>
    </row>
    <row r="38" spans="1:41">
      <c r="A38" s="4" t="s">
        <v>279</v>
      </c>
      <c r="B38" s="4"/>
      <c r="C38" s="109"/>
      <c r="D38" s="340">
        <f>(D37/C37)^(1/(D$5-C$5))-1</f>
        <v>2.9042288713459818E-2</v>
      </c>
      <c r="E38" s="340">
        <f t="shared" ref="E38:L38" si="32">(E37/D37)^(1/(E$5-D$5))-1</f>
        <v>1.5786082474226859E-2</v>
      </c>
      <c r="F38" s="340">
        <f t="shared" si="32"/>
        <v>1.0783380907072537E-2</v>
      </c>
      <c r="G38" s="340">
        <f t="shared" si="32"/>
        <v>3.4515218073423171E-3</v>
      </c>
      <c r="H38" s="340">
        <f t="shared" si="32"/>
        <v>1.5009380863039379E-2</v>
      </c>
      <c r="I38" s="340">
        <f t="shared" si="32"/>
        <v>9.2421441774492852E-3</v>
      </c>
      <c r="J38" s="340">
        <f t="shared" si="32"/>
        <v>-4.2735042735043693E-3</v>
      </c>
      <c r="K38" s="340">
        <f t="shared" si="32"/>
        <v>-7.6021798365122573E-2</v>
      </c>
      <c r="L38" s="109">
        <f t="shared" si="32"/>
        <v>2.7101713829861263E-2</v>
      </c>
      <c r="M38" s="109">
        <f t="shared" ref="M38" si="33">(M37/L37)^(1/(M$5-L$5))-1</f>
        <v>2.6386591965467776E-2</v>
      </c>
      <c r="N38" s="109">
        <f t="shared" ref="N38" si="34">(N37/M37)^(1/(N$5-M$5))-1</f>
        <v>0.17941336978230127</v>
      </c>
      <c r="O38" s="109">
        <f t="shared" ref="O38" si="35">(O37/N37)^(1/(O$5-N$5))-1</f>
        <v>1.8267031596237437E-2</v>
      </c>
      <c r="P38" s="109">
        <f t="shared" ref="P38" si="36">(P37/O37)^(1/(P$5-O$5))-1</f>
        <v>1.4043594081725175E-2</v>
      </c>
      <c r="Q38" s="109">
        <f t="shared" ref="Q38" si="37">(Q37/P37)^(1/(Q$5-P$5))-1</f>
        <v>1.3849102902171007E-2</v>
      </c>
      <c r="R38" s="109">
        <f t="shared" ref="R38" si="38">(R37/Q37)^(1/(R$5-Q$5))-1</f>
        <v>1.1071124064844673E-2</v>
      </c>
      <c r="S38" s="109">
        <f t="shared" ref="S38" si="39">(S37/R37)^(1/(S$5-R$5))-1</f>
        <v>3.7404482327596522E-3</v>
      </c>
      <c r="T38" s="109">
        <f t="shared" ref="T38" si="40">(T37/S37)^(1/(T$5-S$5))-1</f>
        <v>1.568798231270474E-2</v>
      </c>
      <c r="U38" s="109">
        <f t="shared" ref="U38" si="41">(U37/T37)^(1/(U$5-T$5))-1</f>
        <v>1.6630763612926369E-2</v>
      </c>
      <c r="V38" s="109">
        <f t="shared" ref="V38" si="42">(V37/U37)^(1/(V$5-U$5))-1</f>
        <v>1.9892711223235882E-2</v>
      </c>
      <c r="W38" s="109">
        <f t="shared" ref="W38" si="43">(W37/V37)^(1/(W$5-V$5))-1</f>
        <v>2.4801477187499366E-2</v>
      </c>
      <c r="X38" s="109">
        <f t="shared" ref="X38" si="44">(X37/W37)^(1/(X$5-W$5))-1</f>
        <v>2.5533357308151761E-2</v>
      </c>
      <c r="Y38" s="109">
        <f t="shared" ref="Y38" si="45">(Y37/X37)^(1/(Y$5-X$5))-1</f>
        <v>2.8283236114653887E-2</v>
      </c>
      <c r="Z38" s="109">
        <f t="shared" ref="Z38" si="46">(Z37/Y37)^(1/(Z$5-Y$5))-1</f>
        <v>1.1683358125330834E-2</v>
      </c>
      <c r="AA38" s="109">
        <f t="shared" ref="AA38" si="47">(AA37/Z37)^(1/(AA$5-Z$5))-1</f>
        <v>9.8326202861425127E-3</v>
      </c>
      <c r="AB38" s="109">
        <f t="shared" ref="AB38" si="48">(AB37/AA37)^(1/(AB$5-AA$5))-1</f>
        <v>2.0192078542643044E-2</v>
      </c>
      <c r="AC38" s="109">
        <f t="shared" ref="AC38" si="49">(AC37/AB37)^(1/(AC$5-AB$5))-1</f>
        <v>1.4592772224036432E-2</v>
      </c>
      <c r="AD38" s="109">
        <f t="shared" ref="AD38" si="50">(AD37/AC37)^(1/(AD$5-AC$5))-1</f>
        <v>1.9933519318241499E-2</v>
      </c>
      <c r="AE38" s="109">
        <f t="shared" ref="AE38" si="51">(AE37/AD37)^(1/(AE$5-AD$5))-1</f>
        <v>0.11703936496148004</v>
      </c>
      <c r="AF38" s="109">
        <f t="shared" ref="AF38" si="52">(AF37/AE37)^(1/(AF$5-AE$5))-1</f>
        <v>1.8473914620309673E-2</v>
      </c>
      <c r="AG38" s="109">
        <f t="shared" ref="AG38" si="53">(AG37/AF37)^(1/(AG$5-AF$5))-1</f>
        <v>1.0578134320684995E-2</v>
      </c>
      <c r="AH38" s="109"/>
      <c r="AI38" s="109"/>
      <c r="AJ38" s="109"/>
      <c r="AK38" s="109"/>
      <c r="AL38" s="109"/>
      <c r="AM38" s="109"/>
    </row>
    <row r="39" spans="1:41">
      <c r="L39" s="10"/>
      <c r="Y39" s="109"/>
      <c r="Z39" s="109"/>
      <c r="AA39" s="109"/>
    </row>
    <row r="40" spans="1:41">
      <c r="A40" s="213" t="s">
        <v>658</v>
      </c>
    </row>
    <row r="41" spans="1:41" s="337"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7" customFormat="1"/>
    <row r="43" spans="1:41" s="337" customFormat="1">
      <c r="A43" s="337" t="s">
        <v>608</v>
      </c>
      <c r="C43" s="337">
        <v>2012</v>
      </c>
      <c r="D43" s="337">
        <v>2013</v>
      </c>
      <c r="E43" s="337">
        <v>2014</v>
      </c>
      <c r="F43" s="337">
        <v>2015</v>
      </c>
      <c r="G43" s="337">
        <v>2016</v>
      </c>
      <c r="H43" s="337">
        <v>2017</v>
      </c>
      <c r="I43" s="337">
        <v>2018</v>
      </c>
      <c r="J43" s="337">
        <v>2019</v>
      </c>
      <c r="K43" s="337">
        <v>2020</v>
      </c>
      <c r="L43" s="337">
        <v>2021</v>
      </c>
      <c r="M43" s="337">
        <v>2022</v>
      </c>
      <c r="N43" s="337">
        <v>2023</v>
      </c>
      <c r="O43" s="337">
        <v>2024</v>
      </c>
      <c r="P43" s="337">
        <v>2025</v>
      </c>
      <c r="Q43" s="337">
        <v>2026</v>
      </c>
      <c r="R43" s="337">
        <v>2027</v>
      </c>
      <c r="S43" s="337">
        <v>2028</v>
      </c>
      <c r="T43" s="337">
        <v>2029</v>
      </c>
      <c r="U43" s="337">
        <v>2030</v>
      </c>
      <c r="V43" s="337">
        <v>2031</v>
      </c>
      <c r="W43" s="337">
        <v>2032</v>
      </c>
      <c r="X43" s="337">
        <v>2033</v>
      </c>
      <c r="Y43" s="337">
        <v>2034</v>
      </c>
      <c r="Z43" s="337">
        <v>2035</v>
      </c>
      <c r="AA43" s="337">
        <v>2036</v>
      </c>
      <c r="AB43" s="337">
        <v>2037</v>
      </c>
      <c r="AC43" s="337">
        <v>2038</v>
      </c>
      <c r="AD43" s="337">
        <v>2039</v>
      </c>
      <c r="AE43" s="337">
        <v>2040</v>
      </c>
      <c r="AF43" s="337">
        <v>2045</v>
      </c>
      <c r="AG43" s="337">
        <v>2050</v>
      </c>
      <c r="AN43" s="5"/>
    </row>
    <row r="44" spans="1:41" s="337" customFormat="1">
      <c r="A44" s="337" t="s">
        <v>609</v>
      </c>
      <c r="C44" s="337">
        <v>0</v>
      </c>
      <c r="D44" s="337">
        <f>C44+1</f>
        <v>1</v>
      </c>
      <c r="E44" s="337">
        <f t="shared" ref="E44" si="54">D44+1</f>
        <v>2</v>
      </c>
      <c r="F44" s="337">
        <f t="shared" ref="F44" si="55">E44+1</f>
        <v>3</v>
      </c>
      <c r="G44" s="337">
        <f t="shared" ref="G44" si="56">F44+1</f>
        <v>4</v>
      </c>
      <c r="H44" s="337">
        <f t="shared" ref="H44" si="57">G44+1</f>
        <v>5</v>
      </c>
      <c r="I44" s="337">
        <f t="shared" ref="I44" si="58">H44+1</f>
        <v>6</v>
      </c>
      <c r="J44" s="337">
        <f t="shared" ref="J44" si="59">I44+1</f>
        <v>7</v>
      </c>
      <c r="K44" s="337">
        <f t="shared" ref="K44" si="60">J44+1</f>
        <v>8</v>
      </c>
      <c r="L44" s="337">
        <f t="shared" ref="L44" si="61">K44+1</f>
        <v>9</v>
      </c>
      <c r="M44" s="337">
        <f t="shared" ref="M44" si="62">L44+1</f>
        <v>10</v>
      </c>
      <c r="N44" s="337">
        <f t="shared" ref="N44" si="63">M44+1</f>
        <v>11</v>
      </c>
      <c r="O44" s="337">
        <f t="shared" ref="O44" si="64">N44+1</f>
        <v>12</v>
      </c>
      <c r="P44" s="337">
        <f t="shared" ref="P44" si="65">O44+1</f>
        <v>13</v>
      </c>
      <c r="Q44" s="337">
        <f t="shared" ref="Q44" si="66">P44+1</f>
        <v>14</v>
      </c>
      <c r="R44" s="337">
        <f t="shared" ref="R44" si="67">Q44+1</f>
        <v>15</v>
      </c>
      <c r="S44" s="337">
        <f t="shared" ref="S44" si="68">R44+1</f>
        <v>16</v>
      </c>
      <c r="T44" s="337">
        <f t="shared" ref="T44" si="69">S44+1</f>
        <v>17</v>
      </c>
      <c r="U44" s="337">
        <f t="shared" ref="U44" si="70">T44+1</f>
        <v>18</v>
      </c>
      <c r="V44" s="337">
        <f t="shared" ref="V44" si="71">U44+1</f>
        <v>19</v>
      </c>
      <c r="W44" s="337">
        <f t="shared" ref="W44" si="72">V44+1</f>
        <v>20</v>
      </c>
      <c r="X44" s="337">
        <f t="shared" ref="X44" si="73">W44+1</f>
        <v>21</v>
      </c>
      <c r="Y44" s="337">
        <f t="shared" ref="Y44" si="74">X44+1</f>
        <v>22</v>
      </c>
      <c r="Z44" s="337">
        <f t="shared" ref="Z44" si="75">Y44+1</f>
        <v>23</v>
      </c>
      <c r="AA44" s="337">
        <f t="shared" ref="AA44" si="76">Z44+1</f>
        <v>24</v>
      </c>
      <c r="AB44" s="337">
        <f t="shared" ref="AB44" si="77">AA44+1</f>
        <v>25</v>
      </c>
      <c r="AC44" s="337">
        <f t="shared" ref="AC44" si="78">AB44+1</f>
        <v>26</v>
      </c>
      <c r="AD44" s="337">
        <f t="shared" ref="AD44" si="79">AC44+1</f>
        <v>27</v>
      </c>
      <c r="AE44" s="337">
        <f t="shared" ref="AE44" si="80">AD44+1</f>
        <v>28</v>
      </c>
      <c r="AF44" s="337">
        <f t="shared" ref="AF44" si="81">AE44+1</f>
        <v>29</v>
      </c>
      <c r="AG44" s="337">
        <f t="shared" ref="AG44" si="82">AF44+1</f>
        <v>30</v>
      </c>
    </row>
    <row r="45" spans="1:41" s="337" customFormat="1">
      <c r="A45" s="134" t="s">
        <v>138</v>
      </c>
      <c r="B45" s="337">
        <v>1</v>
      </c>
      <c r="C45" s="330">
        <v>96.797279590965346</v>
      </c>
      <c r="D45" s="330">
        <v>101.32801029182565</v>
      </c>
      <c r="E45" s="330">
        <v>105.4512845971946</v>
      </c>
      <c r="F45" s="330">
        <v>104.03295587682055</v>
      </c>
      <c r="G45" s="330">
        <v>102.86973222443167</v>
      </c>
      <c r="H45" s="330">
        <v>106.45368114150588</v>
      </c>
      <c r="I45" s="330">
        <v>104.83293209544796</v>
      </c>
      <c r="J45" s="10">
        <f>INDEX(DriversGams!$A$5:$AN$26,MATCH(Drivers!$A45,DriversGams!$A$5:$A$26,0),MATCH(Drivers!J$3,DriversGams!$A$5:$AN$5,0))</f>
        <v>102.77045496481564</v>
      </c>
      <c r="K45" s="10">
        <f>INDEX(DriversGams!$A$5:$AN$26,MATCH(Drivers!$A45,DriversGams!$A$5:$A$26,0),MATCH(Drivers!K$3,DriversGams!$A$5:$AN$5,0))</f>
        <v>101.82096196718982</v>
      </c>
      <c r="L45" s="10">
        <f>INDEX(DriversGams!$A$5:$AN$26,MATCH(Drivers!$A45,DriversGams!$A$5:$A$26,0),MATCH(Drivers!L$3,DriversGams!$A$5:$AN$5,0))</f>
        <v>104.49252758885272</v>
      </c>
      <c r="M45" s="10">
        <f>INDEX(DriversGams!$A$5:$AN$26,MATCH(Drivers!$A45,DriversGams!$A$5:$A$26,0),MATCH(Drivers!M$3,DriversGams!$A$5:$AN$5,0))</f>
        <v>106.9999397939318</v>
      </c>
      <c r="N45" s="10">
        <f>INDEX(DriversGams!$A$5:$AN$26,MATCH(Drivers!$A45,DriversGams!$A$5:$A$26,0),MATCH(Drivers!N$3,DriversGams!$A$5:$AN$5,0))</f>
        <v>109.27487363219277</v>
      </c>
      <c r="O45" s="10">
        <f>INDEX(DriversGams!$A$5:$AN$26,MATCH(Drivers!$A45,DriversGams!$A$5:$A$26,0),MATCH(Drivers!O$3,DriversGams!$A$5:$AN$5,0))</f>
        <v>111.72967809548359</v>
      </c>
      <c r="P45" s="10">
        <f>INDEX(DriversGams!$A$5:$AN$26,MATCH(Drivers!$A45,DriversGams!$A$5:$A$26,0),MATCH(Drivers!P$3,DriversGams!$A$5:$AN$5,0))</f>
        <v>113.99079798680987</v>
      </c>
      <c r="Q45" s="10">
        <f>INDEX(DriversGams!$A$5:$AN$26,MATCH(Drivers!$A45,DriversGams!$A$5:$A$26,0),MATCH(Drivers!Q$3,DriversGams!$A$5:$AN$5,0))</f>
        <v>116.01552336425414</v>
      </c>
      <c r="R45" s="10">
        <f>INDEX(DriversGams!$A$5:$AN$26,MATCH(Drivers!$A45,DriversGams!$A$5:$A$26,0),MATCH(Drivers!R$3,DriversGams!$A$5:$AN$5,0))</f>
        <v>117.79016592177442</v>
      </c>
      <c r="S45" s="10">
        <f>INDEX(DriversGams!$A$5:$AN$26,MATCH(Drivers!$A45,DriversGams!$A$5:$A$26,0),MATCH(Drivers!S$3,DriversGams!$A$5:$AN$5,0))</f>
        <v>121.23988730881003</v>
      </c>
      <c r="T45" s="10">
        <f>INDEX(DriversGams!$A$5:$AN$26,MATCH(Drivers!$A45,DriversGams!$A$5:$A$26,0),MATCH(Drivers!T$3,DriversGams!$A$5:$AN$5,0))</f>
        <v>124.40837378388929</v>
      </c>
      <c r="U45" s="10">
        <f>INDEX(DriversGams!$A$5:$AN$26,MATCH(Drivers!$A45,DriversGams!$A$5:$A$26,0),MATCH(Drivers!U$3,DriversGams!$A$5:$AN$5,0))</f>
        <v>126.76312853639655</v>
      </c>
      <c r="V45" s="10">
        <f>INDEX(DriversGams!$A$5:$AN$26,MATCH(Drivers!$A45,DriversGams!$A$5:$A$26,0),MATCH(Drivers!V$3,DriversGams!$A$5:$AN$5,0))</f>
        <v>129.26593358875331</v>
      </c>
      <c r="W45" s="10">
        <f>INDEX(DriversGams!$A$5:$AN$26,MATCH(Drivers!$A45,DriversGams!$A$5:$A$26,0),MATCH(Drivers!W$3,DriversGams!$A$5:$AN$5,0))</f>
        <v>131.92618350453449</v>
      </c>
      <c r="X45" s="10">
        <f>INDEX(DriversGams!$A$5:$AN$26,MATCH(Drivers!$A45,DriversGams!$A$5:$A$26,0),MATCH(Drivers!X$3,DriversGams!$A$5:$AN$5,0))</f>
        <v>134.54296371837773</v>
      </c>
      <c r="Y45" s="10">
        <f>INDEX(DriversGams!$A$5:$AN$26,MATCH(Drivers!$A45,DriversGams!$A$5:$A$26,0),MATCH(Drivers!Y$3,DriversGams!$A$5:$AN$5,0))</f>
        <v>137.48284925245702</v>
      </c>
      <c r="Z45" s="10">
        <f>INDEX(DriversGams!$A$5:$AN$26,MATCH(Drivers!$A45,DriversGams!$A$5:$A$26,0),MATCH(Drivers!Z$3,DriversGams!$A$5:$AN$5,0))</f>
        <v>142.23735182842452</v>
      </c>
      <c r="AA45" s="10">
        <f>INDEX(DriversGams!$A$5:$AN$26,MATCH(Drivers!$A45,DriversGams!$A$5:$A$26,0),MATCH(Drivers!AA$3,DriversGams!$A$5:$AN$5,0))</f>
        <v>147.29646531615248</v>
      </c>
      <c r="AB45" s="10">
        <f>INDEX(DriversGams!$A$5:$AN$26,MATCH(Drivers!$A45,DriversGams!$A$5:$A$26,0),MATCH(Drivers!AB$3,DriversGams!$A$5:$AN$5,0))</f>
        <v>150.6509701696736</v>
      </c>
      <c r="AC45" s="10">
        <f>INDEX(DriversGams!$A$5:$AN$26,MATCH(Drivers!$A45,DriversGams!$A$5:$A$26,0),MATCH(Drivers!AC$3,DriversGams!$A$5:$AN$5,0))</f>
        <v>153.4659330409612</v>
      </c>
      <c r="AD45" s="10">
        <f>INDEX(DriversGams!$A$5:$AN$26,MATCH(Drivers!$A45,DriversGams!$A$5:$A$26,0),MATCH(Drivers!AD$3,DriversGams!$A$5:$AN$5,0))</f>
        <v>155.93816374992352</v>
      </c>
      <c r="AE45" s="10">
        <f>INDEX(DriversGams!$A$5:$AN$26,MATCH(Drivers!$A45,DriversGams!$A$5:$A$26,0),MATCH(Drivers!AE$3,DriversGams!$A$5:$AN$5,0))</f>
        <v>158.71264861563131</v>
      </c>
      <c r="AF45" s="10">
        <f>INDEX(DriversGams!$A$5:$AN$26,MATCH(Drivers!$A45,DriversGams!$A$5:$A$26,0),MATCH(Drivers!AF$3,DriversGams!$A$5:$AN$5,0))</f>
        <v>170.81687015168438</v>
      </c>
      <c r="AG45" s="10">
        <f>INDEX(DriversGams!$A$5:$AN$26,MATCH(Drivers!$A45,DriversGams!$A$5:$A$26,0),MATCH(Drivers!AG$3,DriversGams!$A$5:$AN$5,0))</f>
        <v>174.3664873179487</v>
      </c>
      <c r="AH45" s="126"/>
      <c r="AI45" s="126"/>
      <c r="AJ45" s="126"/>
      <c r="AK45" s="126"/>
      <c r="AL45" s="126"/>
      <c r="AM45" s="126"/>
      <c r="AO45" s="337">
        <v>1</v>
      </c>
    </row>
    <row r="46" spans="1:41" s="337" customFormat="1">
      <c r="A46" s="134" t="s">
        <v>4</v>
      </c>
      <c r="B46" s="337">
        <f>B45+1</f>
        <v>2</v>
      </c>
      <c r="C46" s="330">
        <v>2420.5059603282948</v>
      </c>
      <c r="D46" s="330">
        <v>2489.1047071827661</v>
      </c>
      <c r="E46" s="330">
        <v>2551.5982527371866</v>
      </c>
      <c r="F46" s="330">
        <v>2595.1630396206046</v>
      </c>
      <c r="G46" s="330">
        <v>2628.6516711665686</v>
      </c>
      <c r="H46" s="330">
        <v>2667.1308637985835</v>
      </c>
      <c r="I46" s="330">
        <v>2710.4237502366891</v>
      </c>
      <c r="J46" s="10">
        <f>INDEX(DriversGams!$A$5:$AN$26,MATCH(Drivers!$A46,DriversGams!$A$5:$A$26,0),MATCH(Drivers!J$3,DriversGams!$A$5:$AN$5,0))</f>
        <v>2742.6992888923405</v>
      </c>
      <c r="K46" s="10">
        <f>INDEX(DriversGams!$A$5:$AN$26,MATCH(Drivers!$A46,DriversGams!$A$5:$A$26,0),MATCH(Drivers!K$3,DriversGams!$A$5:$AN$5,0))</f>
        <v>2569.6462763612835</v>
      </c>
      <c r="L46" s="10">
        <f>INDEX(DriversGams!$A$5:$AN$26,MATCH(Drivers!$A46,DriversGams!$A$5:$A$26,0),MATCH(Drivers!L$3,DriversGams!$A$5:$AN$5,0))</f>
        <v>2660.8475171178229</v>
      </c>
      <c r="M46" s="10">
        <f>INDEX(DriversGams!$A$5:$AN$26,MATCH(Drivers!$A46,DriversGams!$A$5:$A$26,0),MATCH(Drivers!M$3,DriversGams!$A$5:$AN$5,0))</f>
        <v>2736.0766843235733</v>
      </c>
      <c r="N46" s="10">
        <f>INDEX(DriversGams!$A$5:$AN$26,MATCH(Drivers!$A46,DriversGams!$A$5:$A$26,0),MATCH(Drivers!N$3,DriversGams!$A$5:$AN$5,0))</f>
        <v>2810.6414866713744</v>
      </c>
      <c r="O46" s="10">
        <f>INDEX(DriversGams!$A$5:$AN$26,MATCH(Drivers!$A46,DriversGams!$A$5:$A$26,0),MATCH(Drivers!O$3,DriversGams!$A$5:$AN$5,0))</f>
        <v>2893.2993300732337</v>
      </c>
      <c r="P46" s="10">
        <f>INDEX(DriversGams!$A$5:$AN$26,MATCH(Drivers!$A46,DriversGams!$A$5:$A$26,0),MATCH(Drivers!P$3,DriversGams!$A$5:$AN$5,0))</f>
        <v>2971.2804710115183</v>
      </c>
      <c r="Q46" s="10">
        <f>INDEX(DriversGams!$A$5:$AN$26,MATCH(Drivers!$A46,DriversGams!$A$5:$A$26,0),MATCH(Drivers!Q$3,DriversGams!$A$5:$AN$5,0))</f>
        <v>3044.7393759514539</v>
      </c>
      <c r="R46" s="10">
        <f>INDEX(DriversGams!$A$5:$AN$26,MATCH(Drivers!$A46,DriversGams!$A$5:$A$26,0),MATCH(Drivers!R$3,DriversGams!$A$5:$AN$5,0))</f>
        <v>3114.3035107107853</v>
      </c>
      <c r="S46" s="10">
        <f>INDEX(DriversGams!$A$5:$AN$26,MATCH(Drivers!$A46,DriversGams!$A$5:$A$26,0),MATCH(Drivers!S$3,DriversGams!$A$5:$AN$5,0))</f>
        <v>3184.2760055397621</v>
      </c>
      <c r="T46" s="10">
        <f>INDEX(DriversGams!$A$5:$AN$26,MATCH(Drivers!$A46,DriversGams!$A$5:$A$26,0),MATCH(Drivers!T$3,DriversGams!$A$5:$AN$5,0))</f>
        <v>3264.0063324871735</v>
      </c>
      <c r="U46" s="10">
        <f>INDEX(DriversGams!$A$5:$AN$26,MATCH(Drivers!$A46,DriversGams!$A$5:$A$26,0),MATCH(Drivers!U$3,DriversGams!$A$5:$AN$5,0))</f>
        <v>3342.170420010797</v>
      </c>
      <c r="V46" s="10">
        <f>INDEX(DriversGams!$A$5:$AN$26,MATCH(Drivers!$A46,DriversGams!$A$5:$A$26,0),MATCH(Drivers!V$3,DriversGams!$A$5:$AN$5,0))</f>
        <v>3430.7613113354973</v>
      </c>
      <c r="W46" s="10">
        <f>INDEX(DriversGams!$A$5:$AN$26,MATCH(Drivers!$A46,DriversGams!$A$5:$A$26,0),MATCH(Drivers!W$3,DriversGams!$A$5:$AN$5,0))</f>
        <v>3532.8767707670127</v>
      </c>
      <c r="X46" s="10">
        <f>INDEX(DriversGams!$A$5:$AN$26,MATCH(Drivers!$A46,DriversGams!$A$5:$A$26,0),MATCH(Drivers!X$3,DriversGams!$A$5:$AN$5,0))</f>
        <v>3642.2985146044221</v>
      </c>
      <c r="Y46" s="10">
        <f>INDEX(DriversGams!$A$5:$AN$26,MATCH(Drivers!$A46,DriversGams!$A$5:$A$26,0),MATCH(Drivers!Y$3,DriversGams!$A$5:$AN$5,0))</f>
        <v>3767.0124641678685</v>
      </c>
      <c r="Z46" s="10">
        <f>INDEX(DriversGams!$A$5:$AN$26,MATCH(Drivers!$A46,DriversGams!$A$5:$A$26,0),MATCH(Drivers!Z$3,DriversGams!$A$5:$AN$5,0))</f>
        <v>3882.8838079097941</v>
      </c>
      <c r="AA46" s="10">
        <f>INDEX(DriversGams!$A$5:$AN$26,MATCH(Drivers!$A46,DriversGams!$A$5:$A$26,0),MATCH(Drivers!AA$3,DriversGams!$A$5:$AN$5,0))</f>
        <v>3991.3893803305527</v>
      </c>
      <c r="AB46" s="10">
        <f>INDEX(DriversGams!$A$5:$AN$26,MATCH(Drivers!$A46,DriversGams!$A$5:$A$26,0),MATCH(Drivers!AB$3,DriversGams!$A$5:$AN$5,0))</f>
        <v>4096.8064093070243</v>
      </c>
      <c r="AC46" s="10">
        <f>INDEX(DriversGams!$A$5:$AN$26,MATCH(Drivers!$A46,DriversGams!$A$5:$A$26,0),MATCH(Drivers!AC$3,DriversGams!$A$5:$AN$5,0))</f>
        <v>4201.3682920886822</v>
      </c>
      <c r="AD46" s="10">
        <f>INDEX(DriversGams!$A$5:$AN$26,MATCH(Drivers!$A46,DriversGams!$A$5:$A$26,0),MATCH(Drivers!AD$3,DriversGams!$A$5:$AN$5,0))</f>
        <v>4314.095150831371</v>
      </c>
      <c r="AE46" s="10">
        <f>INDEX(DriversGams!$A$5:$AN$26,MATCH(Drivers!$A46,DriversGams!$A$5:$A$26,0),MATCH(Drivers!AE$3,DriversGams!$A$5:$AN$5,0))</f>
        <v>4426.4101342239328</v>
      </c>
      <c r="AF46" s="10">
        <f>INDEX(DriversGams!$A$5:$AN$26,MATCH(Drivers!$A46,DriversGams!$A$5:$A$26,0),MATCH(Drivers!AF$3,DriversGams!$A$5:$AN$5,0))</f>
        <v>5035.7072003912444</v>
      </c>
      <c r="AG46" s="10">
        <f>INDEX(DriversGams!$A$5:$AN$26,MATCH(Drivers!$A46,DriversGams!$A$5:$A$26,0),MATCH(Drivers!AG$3,DriversGams!$A$5:$AN$5,0))</f>
        <v>5524.1277173326689</v>
      </c>
      <c r="AH46" s="126"/>
      <c r="AI46" s="126"/>
      <c r="AJ46" s="126"/>
      <c r="AK46" s="126"/>
      <c r="AL46" s="126"/>
      <c r="AM46" s="126"/>
      <c r="AO46" s="337">
        <f>AO45+1</f>
        <v>2</v>
      </c>
    </row>
    <row r="47" spans="1:41" s="337" customFormat="1">
      <c r="A47" s="134" t="s">
        <v>525</v>
      </c>
      <c r="B47" s="337">
        <f t="shared" ref="B47:B75" si="83">B46+1</f>
        <v>3</v>
      </c>
      <c r="C47" s="330">
        <v>72.107894835057621</v>
      </c>
      <c r="D47" s="330">
        <v>74.266300997437128</v>
      </c>
      <c r="E47" s="330">
        <v>75.801027741220466</v>
      </c>
      <c r="F47" s="330">
        <v>76.644854367250801</v>
      </c>
      <c r="G47" s="330">
        <v>77.466834349241523</v>
      </c>
      <c r="H47" s="330">
        <v>78.131791577197461</v>
      </c>
      <c r="I47" s="330">
        <v>79.016580660802092</v>
      </c>
      <c r="J47" s="10">
        <f>INDEX(DriversGams!$A$5:$AN$26,MATCH(Drivers!$A47,DriversGams!$A$5:$A$26,0),MATCH(Drivers!J$3,DriversGams!$A$5:$AN$5,0))</f>
        <v>78.804647701523265</v>
      </c>
      <c r="K47" s="10">
        <f>INDEX(DriversGams!$A$5:$AN$26,MATCH(Drivers!$A47,DriversGams!$A$5:$A$26,0),MATCH(Drivers!K$3,DriversGams!$A$5:$AN$5,0))</f>
        <v>77.648169155216422</v>
      </c>
      <c r="L47" s="10">
        <f>INDEX(DriversGams!$A$5:$AN$26,MATCH(Drivers!$A47,DriversGams!$A$5:$A$26,0),MATCH(Drivers!L$3,DriversGams!$A$5:$AN$5,0))</f>
        <v>76.650537329070133</v>
      </c>
      <c r="M47" s="10">
        <f>INDEX(DriversGams!$A$5:$AN$26,MATCH(Drivers!$A47,DriversGams!$A$5:$A$26,0),MATCH(Drivers!M$3,DriversGams!$A$5:$AN$5,0))</f>
        <v>77.16450920870578</v>
      </c>
      <c r="N47" s="10">
        <f>INDEX(DriversGams!$A$5:$AN$26,MATCH(Drivers!$A47,DriversGams!$A$5:$A$26,0),MATCH(Drivers!N$3,DriversGams!$A$5:$AN$5,0))</f>
        <v>77.989145991568094</v>
      </c>
      <c r="O47" s="10">
        <f>INDEX(DriversGams!$A$5:$AN$26,MATCH(Drivers!$A47,DriversGams!$A$5:$A$26,0),MATCH(Drivers!O$3,DriversGams!$A$5:$AN$5,0))</f>
        <v>78.820704778496591</v>
      </c>
      <c r="P47" s="10">
        <f>INDEX(DriversGams!$A$5:$AN$26,MATCH(Drivers!$A47,DriversGams!$A$5:$A$26,0),MATCH(Drivers!P$3,DriversGams!$A$5:$AN$5,0))</f>
        <v>79.642808677880595</v>
      </c>
      <c r="Q47" s="10">
        <f>INDEX(DriversGams!$A$5:$AN$26,MATCH(Drivers!$A47,DriversGams!$A$5:$A$26,0),MATCH(Drivers!Q$3,DriversGams!$A$5:$AN$5,0))</f>
        <v>80.389396038135814</v>
      </c>
      <c r="R47" s="10">
        <f>INDEX(DriversGams!$A$5:$AN$26,MATCH(Drivers!$A47,DriversGams!$A$5:$A$26,0),MATCH(Drivers!R$3,DriversGams!$A$5:$AN$5,0))</f>
        <v>81.180463839590615</v>
      </c>
      <c r="S47" s="10">
        <f>INDEX(DriversGams!$A$5:$AN$26,MATCH(Drivers!$A47,DriversGams!$A$5:$A$26,0),MATCH(Drivers!S$3,DriversGams!$A$5:$AN$5,0))</f>
        <v>82.282094482975978</v>
      </c>
      <c r="T47" s="10">
        <f>INDEX(DriversGams!$A$5:$AN$26,MATCH(Drivers!$A47,DriversGams!$A$5:$A$26,0),MATCH(Drivers!T$3,DriversGams!$A$5:$AN$5,0))</f>
        <v>82.790555934333</v>
      </c>
      <c r="U47" s="10">
        <f>INDEX(DriversGams!$A$5:$AN$26,MATCH(Drivers!$A47,DriversGams!$A$5:$A$26,0),MATCH(Drivers!U$3,DriversGams!$A$5:$AN$5,0))</f>
        <v>83.462649242434139</v>
      </c>
      <c r="V47" s="10">
        <f>INDEX(DriversGams!$A$5:$AN$26,MATCH(Drivers!$A47,DriversGams!$A$5:$A$26,0),MATCH(Drivers!V$3,DriversGams!$A$5:$AN$5,0))</f>
        <v>84.368600202833704</v>
      </c>
      <c r="W47" s="10">
        <f>INDEX(DriversGams!$A$5:$AN$26,MATCH(Drivers!$A47,DriversGams!$A$5:$A$26,0),MATCH(Drivers!W$3,DriversGams!$A$5:$AN$5,0))</f>
        <v>84.822474255972921</v>
      </c>
      <c r="X47" s="10">
        <f>INDEX(DriversGams!$A$5:$AN$26,MATCH(Drivers!$A47,DriversGams!$A$5:$A$26,0),MATCH(Drivers!X$3,DriversGams!$A$5:$AN$5,0))</f>
        <v>85.799528713173032</v>
      </c>
      <c r="Y47" s="10">
        <f>INDEX(DriversGams!$A$5:$AN$26,MATCH(Drivers!$A47,DriversGams!$A$5:$A$26,0),MATCH(Drivers!Y$3,DriversGams!$A$5:$AN$5,0))</f>
        <v>87.00704208947235</v>
      </c>
      <c r="Z47" s="10">
        <f>INDEX(DriversGams!$A$5:$AN$26,MATCH(Drivers!$A47,DriversGams!$A$5:$A$26,0),MATCH(Drivers!Z$3,DriversGams!$A$5:$AN$5,0))</f>
        <v>68.361000548356856</v>
      </c>
      <c r="AA47" s="10">
        <f>INDEX(DriversGams!$A$5:$AN$26,MATCH(Drivers!$A47,DriversGams!$A$5:$A$26,0),MATCH(Drivers!AA$3,DriversGams!$A$5:$AN$5,0))</f>
        <v>52.648293199133974</v>
      </c>
      <c r="AB47" s="10">
        <f>INDEX(DriversGams!$A$5:$AN$26,MATCH(Drivers!$A47,DriversGams!$A$5:$A$26,0),MATCH(Drivers!AB$3,DriversGams!$A$5:$AN$5,0))</f>
        <v>50.485637517096009</v>
      </c>
      <c r="AC47" s="10">
        <f>INDEX(DriversGams!$A$5:$AN$26,MATCH(Drivers!$A47,DriversGams!$A$5:$A$26,0),MATCH(Drivers!AC$3,DriversGams!$A$5:$AN$5,0))</f>
        <v>51.664059782088344</v>
      </c>
      <c r="AD47" s="10">
        <f>INDEX(DriversGams!$A$5:$AN$26,MATCH(Drivers!$A47,DriversGams!$A$5:$A$26,0),MATCH(Drivers!AD$3,DriversGams!$A$5:$AN$5,0))</f>
        <v>53.220598381039807</v>
      </c>
      <c r="AE47" s="10">
        <f>INDEX(DriversGams!$A$5:$AN$26,MATCH(Drivers!$A47,DriversGams!$A$5:$A$26,0),MATCH(Drivers!AE$3,DriversGams!$A$5:$AN$5,0))</f>
        <v>52.141136586419819</v>
      </c>
      <c r="AF47" s="10">
        <f>INDEX(DriversGams!$A$5:$AN$26,MATCH(Drivers!$A47,DriversGams!$A$5:$A$26,0),MATCH(Drivers!AF$3,DriversGams!$A$5:$AN$5,0))</f>
        <v>56.669511645216573</v>
      </c>
      <c r="AG47" s="10">
        <f>INDEX(DriversGams!$A$5:$AN$26,MATCH(Drivers!$A47,DriversGams!$A$5:$A$26,0),MATCH(Drivers!AG$3,DriversGams!$A$5:$AN$5,0))</f>
        <v>60.621174438206936</v>
      </c>
      <c r="AH47" s="126"/>
      <c r="AI47" s="126"/>
      <c r="AJ47" s="126"/>
      <c r="AK47" s="126"/>
      <c r="AL47" s="126"/>
      <c r="AM47" s="126"/>
      <c r="AO47" s="337">
        <f t="shared" ref="AO47:AO63" si="84">AO46+1</f>
        <v>3</v>
      </c>
    </row>
    <row r="48" spans="1:41" s="365" customFormat="1">
      <c r="A48" s="134" t="s">
        <v>712</v>
      </c>
      <c r="B48" s="365">
        <f t="shared" si="83"/>
        <v>4</v>
      </c>
      <c r="C48" s="330">
        <v>2.4554419284149018</v>
      </c>
      <c r="D48" s="330">
        <v>2.4807404210106916</v>
      </c>
      <c r="E48" s="330">
        <v>2.5000863271133542</v>
      </c>
      <c r="F48" s="330">
        <v>2.4936376917457999</v>
      </c>
      <c r="G48" s="330">
        <v>2.4903306992496184</v>
      </c>
      <c r="H48" s="330">
        <v>2.5025665714854908</v>
      </c>
      <c r="I48" s="330">
        <v>2.5113301016003717</v>
      </c>
      <c r="J48" s="10">
        <f>INDEX(DriversGams!$A$5:$AN$26,MATCH(Drivers!$A48,DriversGams!$A$5:$A$26,0),MATCH(Drivers!J$3,DriversGams!$A$5:$AN$5,0))</f>
        <v>2.4857265311424119</v>
      </c>
      <c r="K48" s="10">
        <f>INDEX(DriversGams!$A$5:$AN$26,MATCH(Drivers!$A48,DriversGams!$A$5:$A$26,0),MATCH(Drivers!K$3,DriversGams!$A$5:$AN$5,0))</f>
        <v>2.3553764292666557</v>
      </c>
      <c r="L48" s="10">
        <f>INDEX(DriversGams!$A$5:$AN$26,MATCH(Drivers!$A48,DriversGams!$A$5:$A$26,0),MATCH(Drivers!L$3,DriversGams!$A$5:$AN$5,0))</f>
        <v>2.3560028133249258</v>
      </c>
      <c r="M48" s="10">
        <f>INDEX(DriversGams!$A$5:$AN$26,MATCH(Drivers!$A48,DriversGams!$A$5:$A$26,0),MATCH(Drivers!M$3,DriversGams!$A$5:$AN$5,0))</f>
        <v>2.391435513316571</v>
      </c>
      <c r="N48" s="10">
        <f>INDEX(DriversGams!$A$5:$AN$26,MATCH(Drivers!$A48,DriversGams!$A$5:$A$26,0),MATCH(Drivers!N$3,DriversGams!$A$5:$AN$5,0))</f>
        <v>2.41847936460589</v>
      </c>
      <c r="O48" s="10">
        <f>INDEX(DriversGams!$A$5:$AN$26,MATCH(Drivers!$A48,DriversGams!$A$5:$A$26,0),MATCH(Drivers!O$3,DriversGams!$A$5:$AN$5,0))</f>
        <v>2.4502098464111413</v>
      </c>
      <c r="P48" s="10">
        <f>INDEX(DriversGams!$A$5:$AN$26,MATCH(Drivers!$A48,DriversGams!$A$5:$A$26,0),MATCH(Drivers!P$3,DriversGams!$A$5:$AN$5,0))</f>
        <v>2.478354761794852</v>
      </c>
      <c r="Q48" s="10">
        <f>INDEX(DriversGams!$A$5:$AN$26,MATCH(Drivers!$A48,DriversGams!$A$5:$A$26,0),MATCH(Drivers!Q$3,DriversGams!$A$5:$AN$5,0))</f>
        <v>2.5136505464937251</v>
      </c>
      <c r="R48" s="10">
        <f>INDEX(DriversGams!$A$5:$AN$26,MATCH(Drivers!$A48,DriversGams!$A$5:$A$26,0),MATCH(Drivers!R$3,DriversGams!$A$5:$AN$5,0))</f>
        <v>2.5471770741730158</v>
      </c>
      <c r="S48" s="10">
        <f>INDEX(DriversGams!$A$5:$AN$26,MATCH(Drivers!$A48,DriversGams!$A$5:$A$26,0),MATCH(Drivers!S$3,DriversGams!$A$5:$AN$5,0))</f>
        <v>2.5129638967496613</v>
      </c>
      <c r="T48" s="10">
        <f>INDEX(DriversGams!$A$5:$AN$26,MATCH(Drivers!$A48,DriversGams!$A$5:$A$26,0),MATCH(Drivers!T$3,DriversGams!$A$5:$AN$5,0))</f>
        <v>2.5197109166586453</v>
      </c>
      <c r="U48" s="10">
        <f>INDEX(DriversGams!$A$5:$AN$26,MATCH(Drivers!$A48,DriversGams!$A$5:$A$26,0),MATCH(Drivers!U$3,DriversGams!$A$5:$AN$5,0))</f>
        <v>2.5468841107027744</v>
      </c>
      <c r="V48" s="10">
        <f>INDEX(DriversGams!$A$5:$AN$26,MATCH(Drivers!$A48,DriversGams!$A$5:$A$26,0),MATCH(Drivers!V$3,DriversGams!$A$5:$AN$5,0))</f>
        <v>2.5820303804494267</v>
      </c>
      <c r="W48" s="10">
        <f>INDEX(DriversGams!$A$5:$AN$26,MATCH(Drivers!$A48,DriversGams!$A$5:$A$26,0),MATCH(Drivers!W$3,DriversGams!$A$5:$AN$5,0))</f>
        <v>2.6048932273797667</v>
      </c>
      <c r="X48" s="10">
        <f>INDEX(DriversGams!$A$5:$AN$26,MATCH(Drivers!$A48,DriversGams!$A$5:$A$26,0),MATCH(Drivers!X$3,DriversGams!$A$5:$AN$5,0))</f>
        <v>2.6418778375084035</v>
      </c>
      <c r="Y48" s="10">
        <f>INDEX(DriversGams!$A$5:$AN$26,MATCH(Drivers!$A48,DriversGams!$A$5:$A$26,0),MATCH(Drivers!Y$3,DriversGams!$A$5:$AN$5,0))</f>
        <v>2.689823054133587</v>
      </c>
      <c r="Z48" s="10">
        <f>INDEX(DriversGams!$A$5:$AN$26,MATCH(Drivers!$A48,DriversGams!$A$5:$A$26,0),MATCH(Drivers!Z$3,DriversGams!$A$5:$AN$5,0))</f>
        <v>2.241147863480613</v>
      </c>
      <c r="AA48" s="10">
        <f>INDEX(DriversGams!$A$5:$AN$26,MATCH(Drivers!$A48,DriversGams!$A$5:$A$26,0),MATCH(Drivers!AA$3,DriversGams!$A$5:$AN$5,0))</f>
        <v>1.8649043005861889</v>
      </c>
      <c r="AB48" s="10">
        <f>INDEX(DriversGams!$A$5:$AN$26,MATCH(Drivers!$A48,DriversGams!$A$5:$A$26,0),MATCH(Drivers!AB$3,DriversGams!$A$5:$AN$5,0))</f>
        <v>1.827534137472715</v>
      </c>
      <c r="AC48" s="10">
        <f>INDEX(DriversGams!$A$5:$AN$26,MATCH(Drivers!$A48,DriversGams!$A$5:$A$26,0),MATCH(Drivers!AC$3,DriversGams!$A$5:$AN$5,0))</f>
        <v>1.8780693294037645</v>
      </c>
      <c r="AD48" s="10">
        <f>INDEX(DriversGams!$A$5:$AN$26,MATCH(Drivers!$A48,DriversGams!$A$5:$A$26,0),MATCH(Drivers!AD$3,DriversGams!$A$5:$AN$5,0))</f>
        <v>1.9330860335551818</v>
      </c>
      <c r="AE48" s="10">
        <f>INDEX(DriversGams!$A$5:$AN$26,MATCH(Drivers!$A48,DriversGams!$A$5:$A$26,0),MATCH(Drivers!AE$3,DriversGams!$A$5:$AN$5,0))</f>
        <v>1.9305791641194192</v>
      </c>
      <c r="AF48" s="10">
        <f>INDEX(DriversGams!$A$5:$AN$26,MATCH(Drivers!$A48,DriversGams!$A$5:$A$26,0),MATCH(Drivers!AF$3,DriversGams!$A$5:$AN$5,0))</f>
        <v>2.0674168992072275</v>
      </c>
      <c r="AG48" s="10">
        <f>INDEX(DriversGams!$A$5:$AN$26,MATCH(Drivers!$A48,DriversGams!$A$5:$A$26,0),MATCH(Drivers!AG$3,DriversGams!$A$5:$AN$5,0))</f>
        <v>2.1973171807112961</v>
      </c>
      <c r="AH48" s="126"/>
      <c r="AI48" s="126"/>
      <c r="AJ48" s="126"/>
      <c r="AK48" s="126"/>
      <c r="AL48" s="126"/>
      <c r="AM48" s="126"/>
      <c r="AO48" s="365">
        <f t="shared" si="84"/>
        <v>4</v>
      </c>
    </row>
    <row r="49" spans="1:41" s="337" customFormat="1">
      <c r="A49" s="134" t="s">
        <v>522</v>
      </c>
      <c r="B49" s="365">
        <f t="shared" si="83"/>
        <v>5</v>
      </c>
      <c r="C49" s="330">
        <v>138.08343097582718</v>
      </c>
      <c r="D49" s="330">
        <v>143.16360238477418</v>
      </c>
      <c r="E49" s="330">
        <v>146.98438355117329</v>
      </c>
      <c r="F49" s="330">
        <v>148.78204922418408</v>
      </c>
      <c r="G49" s="330">
        <v>151.86270236184362</v>
      </c>
      <c r="H49" s="330">
        <v>153.55950890468549</v>
      </c>
      <c r="I49" s="330">
        <v>155.74281242834212</v>
      </c>
      <c r="J49" s="10">
        <f>INDEX(DriversGams!$A$5:$AN$26,MATCH(Drivers!$A49,DriversGams!$A$5:$A$26,0),MATCH(Drivers!J$3,DriversGams!$A$5:$AN$5,0))</f>
        <v>155.19916098390723</v>
      </c>
      <c r="K49" s="10">
        <f>INDEX(DriversGams!$A$5:$AN$26,MATCH(Drivers!$A49,DriversGams!$A$5:$A$26,0),MATCH(Drivers!K$3,DriversGams!$A$5:$AN$5,0))</f>
        <v>154.48127243749605</v>
      </c>
      <c r="L49" s="10">
        <f>INDEX(DriversGams!$A$5:$AN$26,MATCH(Drivers!$A49,DriversGams!$A$5:$A$26,0),MATCH(Drivers!L$3,DriversGams!$A$5:$AN$5,0))</f>
        <v>161.03985483652133</v>
      </c>
      <c r="M49" s="10">
        <f>INDEX(DriversGams!$A$5:$AN$26,MATCH(Drivers!$A49,DriversGams!$A$5:$A$26,0),MATCH(Drivers!M$3,DriversGams!$A$5:$AN$5,0))</f>
        <v>167.15772086237934</v>
      </c>
      <c r="N49" s="10">
        <f>INDEX(DriversGams!$A$5:$AN$26,MATCH(Drivers!$A49,DriversGams!$A$5:$A$26,0),MATCH(Drivers!N$3,DriversGams!$A$5:$AN$5,0))</f>
        <v>172.81065158086724</v>
      </c>
      <c r="O49" s="10">
        <f>INDEX(DriversGams!$A$5:$AN$26,MATCH(Drivers!$A49,DriversGams!$A$5:$A$26,0),MATCH(Drivers!O$3,DriversGams!$A$5:$AN$5,0))</f>
        <v>178.77529706403186</v>
      </c>
      <c r="P49" s="10">
        <f>INDEX(DriversGams!$A$5:$AN$26,MATCH(Drivers!$A49,DriversGams!$A$5:$A$26,0),MATCH(Drivers!P$3,DriversGams!$A$5:$AN$5,0))</f>
        <v>184.23717300995281</v>
      </c>
      <c r="Q49" s="10">
        <f>INDEX(DriversGams!$A$5:$AN$26,MATCH(Drivers!$A49,DriversGams!$A$5:$A$26,0),MATCH(Drivers!Q$3,DriversGams!$A$5:$AN$5,0))</f>
        <v>188.98935697428826</v>
      </c>
      <c r="R49" s="10">
        <f>INDEX(DriversGams!$A$5:$AN$26,MATCH(Drivers!$A49,DriversGams!$A$5:$A$26,0),MATCH(Drivers!R$3,DriversGams!$A$5:$AN$5,0))</f>
        <v>193.41621509420685</v>
      </c>
      <c r="S49" s="10">
        <f>INDEX(DriversGams!$A$5:$AN$26,MATCH(Drivers!$A49,DriversGams!$A$5:$A$26,0),MATCH(Drivers!S$3,DriversGams!$A$5:$AN$5,0))</f>
        <v>200.9927267663634</v>
      </c>
      <c r="T49" s="10">
        <f>INDEX(DriversGams!$A$5:$AN$26,MATCH(Drivers!$A49,DriversGams!$A$5:$A$26,0),MATCH(Drivers!T$3,DriversGams!$A$5:$AN$5,0))</f>
        <v>207.09947434832009</v>
      </c>
      <c r="U49" s="10">
        <f>INDEX(DriversGams!$A$5:$AN$26,MATCH(Drivers!$A49,DriversGams!$A$5:$A$26,0),MATCH(Drivers!U$3,DriversGams!$A$5:$AN$5,0))</f>
        <v>211.76378852811223</v>
      </c>
      <c r="V49" s="10">
        <f>INDEX(DriversGams!$A$5:$AN$26,MATCH(Drivers!$A49,DriversGams!$A$5:$A$26,0),MATCH(Drivers!V$3,DriversGams!$A$5:$AN$5,0))</f>
        <v>216.88716761030418</v>
      </c>
      <c r="W49" s="10">
        <f>INDEX(DriversGams!$A$5:$AN$26,MATCH(Drivers!$A49,DriversGams!$A$5:$A$26,0),MATCH(Drivers!W$3,DriversGams!$A$5:$AN$5,0))</f>
        <v>222.39643683896097</v>
      </c>
      <c r="X49" s="10">
        <f>INDEX(DriversGams!$A$5:$AN$26,MATCH(Drivers!$A49,DriversGams!$A$5:$A$26,0),MATCH(Drivers!X$3,DriversGams!$A$5:$AN$5,0))</f>
        <v>227.79455447680095</v>
      </c>
      <c r="Y49" s="10">
        <f>INDEX(DriversGams!$A$5:$AN$26,MATCH(Drivers!$A49,DriversGams!$A$5:$A$26,0),MATCH(Drivers!Y$3,DriversGams!$A$5:$AN$5,0))</f>
        <v>233.96051339036978</v>
      </c>
      <c r="Z49" s="10">
        <f>INDEX(DriversGams!$A$5:$AN$26,MATCH(Drivers!$A49,DriversGams!$A$5:$A$26,0),MATCH(Drivers!Z$3,DriversGams!$A$5:$AN$5,0))</f>
        <v>245.09866477656254</v>
      </c>
      <c r="AA49" s="10">
        <f>INDEX(DriversGams!$A$5:$AN$26,MATCH(Drivers!$A49,DriversGams!$A$5:$A$26,0),MATCH(Drivers!AA$3,DriversGams!$A$5:$AN$5,0))</f>
        <v>256.39603499505006</v>
      </c>
      <c r="AB49" s="10">
        <f>INDEX(DriversGams!$A$5:$AN$26,MATCH(Drivers!$A49,DriversGams!$A$5:$A$26,0),MATCH(Drivers!AB$3,DriversGams!$A$5:$AN$5,0))</f>
        <v>262.8360110819001</v>
      </c>
      <c r="AC49" s="10">
        <f>INDEX(DriversGams!$A$5:$AN$26,MATCH(Drivers!$A49,DriversGams!$A$5:$A$26,0),MATCH(Drivers!AC$3,DriversGams!$A$5:$AN$5,0))</f>
        <v>267.90913924356045</v>
      </c>
      <c r="AD49" s="10">
        <f>INDEX(DriversGams!$A$5:$AN$26,MATCH(Drivers!$A49,DriversGams!$A$5:$A$26,0),MATCH(Drivers!AD$3,DriversGams!$A$5:$AN$5,0))</f>
        <v>272.11223866989167</v>
      </c>
      <c r="AE49" s="10">
        <f>INDEX(DriversGams!$A$5:$AN$26,MATCH(Drivers!$A49,DriversGams!$A$5:$A$26,0),MATCH(Drivers!AE$3,DriversGams!$A$5:$AN$5,0))</f>
        <v>277.45073923780672</v>
      </c>
      <c r="AF49" s="10">
        <f>INDEX(DriversGams!$A$5:$AN$26,MATCH(Drivers!$A49,DriversGams!$A$5:$A$26,0),MATCH(Drivers!AF$3,DriversGams!$A$5:$AN$5,0))</f>
        <v>298.9660408550028</v>
      </c>
      <c r="AG49" s="10">
        <f>INDEX(DriversGams!$A$5:$AN$26,MATCH(Drivers!$A49,DriversGams!$A$5:$A$26,0),MATCH(Drivers!AG$3,DriversGams!$A$5:$AN$5,0))</f>
        <v>304.68212708307004</v>
      </c>
      <c r="AH49" s="126"/>
      <c r="AI49" s="126"/>
      <c r="AJ49" s="126"/>
      <c r="AK49" s="126"/>
      <c r="AL49" s="126"/>
      <c r="AM49" s="126"/>
      <c r="AO49" s="337">
        <f>AO47+1</f>
        <v>4</v>
      </c>
    </row>
    <row r="50" spans="1:41" s="337" customFormat="1">
      <c r="A50" s="134" t="s">
        <v>598</v>
      </c>
      <c r="B50" s="365">
        <f t="shared" si="83"/>
        <v>6</v>
      </c>
      <c r="C50" s="330">
        <v>0.14875454246747444</v>
      </c>
      <c r="D50" s="330">
        <v>0.12</v>
      </c>
      <c r="E50" s="330">
        <v>0.12</v>
      </c>
      <c r="F50" s="330">
        <v>0.12</v>
      </c>
      <c r="G50" s="330">
        <v>0.12</v>
      </c>
      <c r="H50" s="330">
        <v>0.12</v>
      </c>
      <c r="I50" s="330">
        <v>0.12</v>
      </c>
      <c r="J50" s="10">
        <f>INDEX(DriversGams!$A$5:$AN$26,MATCH(Drivers!$A50,DriversGams!$A$5:$A$26,0),MATCH(Drivers!J$3,DriversGams!$A$5:$AN$5,0))</f>
        <v>0.12086732559633409</v>
      </c>
      <c r="K50" s="10">
        <f>INDEX(DriversGams!$A$5:$AN$26,MATCH(Drivers!$A50,DriversGams!$A$5:$A$26,0),MATCH(Drivers!K$3,DriversGams!$A$5:$AN$5,0))</f>
        <v>0.12717243594624131</v>
      </c>
      <c r="L50" s="10">
        <f>INDEX(DriversGams!$A$5:$AN$26,MATCH(Drivers!$A50,DriversGams!$A$5:$A$26,0),MATCH(Drivers!L$3,DriversGams!$A$5:$AN$5,0))</f>
        <v>0.16944332284818359</v>
      </c>
      <c r="M50" s="10">
        <f>INDEX(DriversGams!$A$5:$AN$26,MATCH(Drivers!$A50,DriversGams!$A$5:$A$26,0),MATCH(Drivers!M$3,DriversGams!$A$5:$AN$5,0))</f>
        <v>0.22889217935279738</v>
      </c>
      <c r="N50" s="10">
        <f>INDEX(DriversGams!$A$5:$AN$26,MATCH(Drivers!$A50,DriversGams!$A$5:$A$26,0),MATCH(Drivers!N$3,DriversGams!$A$5:$AN$5,0))</f>
        <v>0.30187212964302301</v>
      </c>
      <c r="O50" s="10">
        <f>INDEX(DriversGams!$A$5:$AN$26,MATCH(Drivers!$A50,DriversGams!$A$5:$A$26,0),MATCH(Drivers!O$3,DriversGams!$A$5:$AN$5,0))</f>
        <v>0.40803771445572656</v>
      </c>
      <c r="P50" s="10">
        <f>INDEX(DriversGams!$A$5:$AN$26,MATCH(Drivers!$A50,DriversGams!$A$5:$A$26,0),MATCH(Drivers!P$3,DriversGams!$A$5:$AN$5,0))</f>
        <v>0.54699686383798596</v>
      </c>
      <c r="Q50" s="10">
        <f>INDEX(DriversGams!$A$5:$AN$26,MATCH(Drivers!$A50,DriversGams!$A$5:$A$26,0),MATCH(Drivers!Q$3,DriversGams!$A$5:$AN$5,0))</f>
        <v>0.73502130980442382</v>
      </c>
      <c r="R50" s="10">
        <f>INDEX(DriversGams!$A$5:$AN$26,MATCH(Drivers!$A50,DriversGams!$A$5:$A$26,0),MATCH(Drivers!R$3,DriversGams!$A$5:$AN$5,0))</f>
        <v>0.98250854153985834</v>
      </c>
      <c r="S50" s="10">
        <f>INDEX(DriversGams!$A$5:$AN$26,MATCH(Drivers!$A50,DriversGams!$A$5:$A$26,0),MATCH(Drivers!S$3,DriversGams!$A$5:$AN$5,0))</f>
        <v>1.3487241271128203</v>
      </c>
      <c r="T50" s="10">
        <f>INDEX(DriversGams!$A$5:$AN$26,MATCH(Drivers!$A50,DriversGams!$A$5:$A$26,0),MATCH(Drivers!T$3,DriversGams!$A$5:$AN$5,0))</f>
        <v>1.8591575185778051</v>
      </c>
      <c r="U50" s="10">
        <f>INDEX(DriversGams!$A$5:$AN$26,MATCH(Drivers!$A50,DriversGams!$A$5:$A$26,0),MATCH(Drivers!U$3,DriversGams!$A$5:$AN$5,0))</f>
        <v>2.4585422277124627</v>
      </c>
      <c r="V50" s="10">
        <f>INDEX(DriversGams!$A$5:$AN$26,MATCH(Drivers!$A50,DriversGams!$A$5:$A$26,0),MATCH(Drivers!V$3,DriversGams!$A$5:$AN$5,0))</f>
        <v>0.38128484196141932</v>
      </c>
      <c r="W50" s="10">
        <f>INDEX(DriversGams!$A$5:$AN$26,MATCH(Drivers!$A50,DriversGams!$A$5:$A$26,0),MATCH(Drivers!W$3,DriversGams!$A$5:$AN$5,0))</f>
        <v>0.92382631212783828</v>
      </c>
      <c r="X50" s="10">
        <f>INDEX(DriversGams!$A$5:$AN$26,MATCH(Drivers!$A50,DriversGams!$A$5:$A$26,0),MATCH(Drivers!X$3,DriversGams!$A$5:$AN$5,0))</f>
        <v>1.5477281358370236</v>
      </c>
      <c r="Y50" s="10">
        <f>INDEX(DriversGams!$A$5:$AN$26,MATCH(Drivers!$A50,DriversGams!$A$5:$A$26,0),MATCH(Drivers!Y$3,DriversGams!$A$5:$AN$5,0))</f>
        <v>2.153220193980836</v>
      </c>
      <c r="Z50" s="10">
        <f>INDEX(DriversGams!$A$5:$AN$26,MATCH(Drivers!$A50,DriversGams!$A$5:$A$26,0),MATCH(Drivers!Z$3,DriversGams!$A$5:$AN$5,0))</f>
        <v>2.9257079268015365</v>
      </c>
      <c r="AA50" s="10">
        <f>INDEX(DriversGams!$A$5:$AN$26,MATCH(Drivers!$A50,DriversGams!$A$5:$A$26,0),MATCH(Drivers!AA$3,DriversGams!$A$5:$AN$5,0))</f>
        <v>3.6624957043118567</v>
      </c>
      <c r="AB50" s="10">
        <f>INDEX(DriversGams!$A$5:$AN$26,MATCH(Drivers!$A50,DriversGams!$A$5:$A$26,0),MATCH(Drivers!AB$3,DriversGams!$A$5:$AN$5,0))</f>
        <v>6.3809611503162991</v>
      </c>
      <c r="AC50" s="10">
        <f>INDEX(DriversGams!$A$5:$AN$26,MATCH(Drivers!$A50,DriversGams!$A$5:$A$26,0),MATCH(Drivers!AC$3,DriversGams!$A$5:$AN$5,0))</f>
        <v>7.9849489830962996</v>
      </c>
      <c r="AD50" s="10">
        <f>INDEX(DriversGams!$A$5:$AN$26,MATCH(Drivers!$A50,DriversGams!$A$5:$A$26,0),MATCH(Drivers!AD$3,DriversGams!$A$5:$AN$5,0))</f>
        <v>9.5889368158762984</v>
      </c>
      <c r="AE50" s="10">
        <f>INDEX(DriversGams!$A$5:$AN$26,MATCH(Drivers!$A50,DriversGams!$A$5:$A$26,0),MATCH(Drivers!AE$3,DriversGams!$A$5:$AN$5,0))</f>
        <v>11.192924648656295</v>
      </c>
      <c r="AF50" s="10">
        <f>INDEX(DriversGams!$A$5:$AN$26,MATCH(Drivers!$A50,DriversGams!$A$5:$A$26,0),MATCH(Drivers!AF$3,DriversGams!$A$5:$AN$5,0))</f>
        <v>15.721910830754744</v>
      </c>
      <c r="AG50" s="10">
        <f>INDEX(DriversGams!$A$5:$AN$26,MATCH(Drivers!$A50,DriversGams!$A$5:$A$26,0),MATCH(Drivers!AG$3,DriversGams!$A$5:$AN$5,0))</f>
        <v>34.461930554414955</v>
      </c>
      <c r="AH50" s="126"/>
      <c r="AI50" s="126"/>
      <c r="AJ50" s="126"/>
      <c r="AK50" s="126"/>
      <c r="AL50" s="126"/>
      <c r="AM50" s="126"/>
      <c r="AO50" s="337">
        <f t="shared" si="84"/>
        <v>5</v>
      </c>
    </row>
    <row r="51" spans="1:41" s="368" customFormat="1">
      <c r="A51" s="134" t="s">
        <v>720</v>
      </c>
      <c r="B51" s="368">
        <f t="shared" si="83"/>
        <v>7</v>
      </c>
      <c r="C51" s="330">
        <v>0.28999999999999998</v>
      </c>
      <c r="D51" s="330">
        <v>0.28999999999999998</v>
      </c>
      <c r="E51" s="330">
        <v>0.28999999999999998</v>
      </c>
      <c r="F51" s="330">
        <v>0.28999999999999998</v>
      </c>
      <c r="G51" s="330">
        <v>0.28999999999999998</v>
      </c>
      <c r="H51" s="330">
        <v>0.28999999999999998</v>
      </c>
      <c r="I51" s="330">
        <v>0.28999999999999998</v>
      </c>
      <c r="J51" s="10">
        <f>INDEX(DriversGams!$A$5:$AN$26,MATCH(Drivers!$A51,DriversGams!$A$5:$A$26,0),MATCH(Drivers!J$3,DriversGams!$A$5:$AN$5,0))</f>
        <v>0.28999999999999998</v>
      </c>
      <c r="K51" s="10">
        <f>INDEX(DriversGams!$A$5:$AN$26,MATCH(Drivers!$A51,DriversGams!$A$5:$A$26,0),MATCH(Drivers!K$3,DriversGams!$A$5:$AN$5,0))</f>
        <v>0.28998714041610446</v>
      </c>
      <c r="L51" s="10">
        <f>INDEX(DriversGams!$A$5:$AN$26,MATCH(Drivers!$A51,DriversGams!$A$5:$A$26,0),MATCH(Drivers!L$3,DriversGams!$A$5:$AN$5,0))</f>
        <v>0.28959760580855304</v>
      </c>
      <c r="M51" s="10">
        <f>INDEX(DriversGams!$A$5:$AN$26,MATCH(Drivers!$A51,DriversGams!$A$5:$A$26,0),MATCH(Drivers!M$3,DriversGams!$A$5:$AN$5,0))</f>
        <v>0.28935206984359579</v>
      </c>
      <c r="N51" s="10">
        <f>INDEX(DriversGams!$A$5:$AN$26,MATCH(Drivers!$A51,DriversGams!$A$5:$A$26,0),MATCH(Drivers!N$3,DriversGams!$A$5:$AN$5,0))</f>
        <v>0.2893520698435959</v>
      </c>
      <c r="O51" s="10">
        <f>INDEX(DriversGams!$A$5:$AN$26,MATCH(Drivers!$A51,DriversGams!$A$5:$A$26,0),MATCH(Drivers!O$3,DriversGams!$A$5:$AN$5,0))</f>
        <v>0.28935206984359585</v>
      </c>
      <c r="P51" s="10">
        <f>INDEX(DriversGams!$A$5:$AN$26,MATCH(Drivers!$A51,DriversGams!$A$5:$A$26,0),MATCH(Drivers!P$3,DriversGams!$A$5:$AN$5,0))</f>
        <v>0.28925918035192344</v>
      </c>
      <c r="Q51" s="10">
        <f>INDEX(DriversGams!$A$5:$AN$26,MATCH(Drivers!$A51,DriversGams!$A$5:$A$26,0),MATCH(Drivers!Q$3,DriversGams!$A$5:$AN$5,0))</f>
        <v>0.28912639968321069</v>
      </c>
      <c r="R51" s="10">
        <f>INDEX(DriversGams!$A$5:$AN$26,MATCH(Drivers!$A51,DriversGams!$A$5:$A$26,0),MATCH(Drivers!R$3,DriversGams!$A$5:$AN$5,0))</f>
        <v>0.28912639968321074</v>
      </c>
      <c r="S51" s="10">
        <f>INDEX(DriversGams!$A$5:$AN$26,MATCH(Drivers!$A51,DriversGams!$A$5:$A$26,0),MATCH(Drivers!S$3,DriversGams!$A$5:$AN$5,0))</f>
        <v>0.28912639968321086</v>
      </c>
      <c r="T51" s="10">
        <f>INDEX(DriversGams!$A$5:$AN$26,MATCH(Drivers!$A51,DriversGams!$A$5:$A$26,0),MATCH(Drivers!T$3,DriversGams!$A$5:$AN$5,0))</f>
        <v>0.28912639968321086</v>
      </c>
      <c r="U51" s="10">
        <f>INDEX(DriversGams!$A$5:$AN$26,MATCH(Drivers!$A51,DriversGams!$A$5:$A$26,0),MATCH(Drivers!U$3,DriversGams!$A$5:$AN$5,0))</f>
        <v>0.2891263996832108</v>
      </c>
      <c r="V51" s="10">
        <f>INDEX(DriversGams!$A$5:$AN$26,MATCH(Drivers!$A51,DriversGams!$A$5:$A$26,0),MATCH(Drivers!V$3,DriversGams!$A$5:$AN$5,0))</f>
        <v>1.6364393255499832</v>
      </c>
      <c r="W51" s="10">
        <f>INDEX(DriversGams!$A$5:$AN$26,MATCH(Drivers!$A51,DriversGams!$A$5:$A$26,0),MATCH(Drivers!W$3,DriversGams!$A$5:$AN$5,0))</f>
        <v>1.7742528530628834</v>
      </c>
      <c r="X51" s="10">
        <f>INDEX(DriversGams!$A$5:$AN$26,MATCH(Drivers!$A51,DriversGams!$A$5:$A$26,0),MATCH(Drivers!X$3,DriversGams!$A$5:$AN$5,0))</f>
        <v>1.5044938264925085</v>
      </c>
      <c r="Y51" s="10">
        <f>INDEX(DriversGams!$A$5:$AN$26,MATCH(Drivers!$A51,DriversGams!$A$5:$A$26,0),MATCH(Drivers!Y$3,DriversGams!$A$5:$AN$5,0))</f>
        <v>1.97777401685716</v>
      </c>
      <c r="Z51" s="10">
        <f>INDEX(DriversGams!$A$5:$AN$26,MATCH(Drivers!$A51,DriversGams!$A$5:$A$26,0),MATCH(Drivers!Z$3,DriversGams!$A$5:$AN$5,0))</f>
        <v>2.0814427145346577</v>
      </c>
      <c r="AA51" s="10">
        <f>INDEX(DriversGams!$A$5:$AN$26,MATCH(Drivers!$A51,DriversGams!$A$5:$A$26,0),MATCH(Drivers!AA$3,DriversGams!$A$5:$AN$5,0))</f>
        <v>2.1897295901753933</v>
      </c>
      <c r="AB51" s="10">
        <f>INDEX(DriversGams!$A$5:$AN$26,MATCH(Drivers!$A51,DriversGams!$A$5:$A$26,0),MATCH(Drivers!AB$3,DriversGams!$A$5:$AN$5,0))</f>
        <v>5.4867350703994795</v>
      </c>
      <c r="AC51" s="10">
        <f>INDEX(DriversGams!$A$5:$AN$26,MATCH(Drivers!$A51,DriversGams!$A$5:$A$26,0),MATCH(Drivers!AC$3,DriversGams!$A$5:$AN$5,0))</f>
        <v>11.432251114670967</v>
      </c>
      <c r="AD51" s="10">
        <f>INDEX(DriversGams!$A$5:$AN$26,MATCH(Drivers!$A51,DriversGams!$A$5:$A$26,0),MATCH(Drivers!AD$3,DriversGams!$A$5:$AN$5,0))</f>
        <v>17.377767158942451</v>
      </c>
      <c r="AE51" s="10">
        <f>INDEX(DriversGams!$A$5:$AN$26,MATCH(Drivers!$A51,DriversGams!$A$5:$A$26,0),MATCH(Drivers!AE$3,DriversGams!$A$5:$AN$5,0))</f>
        <v>23.323283203213922</v>
      </c>
      <c r="AF51" s="10">
        <f>INDEX(DriversGams!$A$5:$AN$26,MATCH(Drivers!$A51,DriversGams!$A$5:$A$26,0),MATCH(Drivers!AF$3,DriversGams!$A$5:$AN$5,0))</f>
        <v>36.303864216612247</v>
      </c>
      <c r="AG51" s="10">
        <f>INDEX(DriversGams!$A$5:$AN$26,MATCH(Drivers!$A51,DriversGams!$A$5:$A$26,0),MATCH(Drivers!AG$3,DriversGams!$A$5:$AN$5,0))</f>
        <v>32.987732357740704</v>
      </c>
      <c r="AH51" s="126"/>
      <c r="AI51" s="126"/>
      <c r="AJ51" s="126"/>
      <c r="AK51" s="126"/>
      <c r="AL51" s="126"/>
      <c r="AM51" s="126"/>
      <c r="AO51" s="368">
        <f t="shared" si="84"/>
        <v>6</v>
      </c>
    </row>
    <row r="52" spans="1:41" s="368" customFormat="1">
      <c r="A52" s="134" t="s">
        <v>721</v>
      </c>
      <c r="B52" s="368">
        <f t="shared" si="83"/>
        <v>8</v>
      </c>
      <c r="C52" s="330">
        <v>0.08</v>
      </c>
      <c r="D52" s="330">
        <v>0.08</v>
      </c>
      <c r="E52" s="330">
        <v>0.08</v>
      </c>
      <c r="F52" s="330">
        <v>0.08</v>
      </c>
      <c r="G52" s="330">
        <v>0.08</v>
      </c>
      <c r="H52" s="330">
        <v>0.08</v>
      </c>
      <c r="I52" s="330">
        <v>0.08</v>
      </c>
      <c r="J52" s="10">
        <f>INDEX(DriversGams!$A$5:$AN$26,MATCH(Drivers!$A52,DriversGams!$A$5:$A$26,0),MATCH(Drivers!J$3,DriversGams!$A$5:$AN$5,0))</f>
        <v>7.8476290328821835E-2</v>
      </c>
      <c r="K52" s="10">
        <f>INDEX(DriversGams!$A$5:$AN$26,MATCH(Drivers!$A52,DriversGams!$A$5:$A$26,0),MATCH(Drivers!K$3,DriversGams!$A$5:$AN$5,0))</f>
        <v>7.8472810423858758E-2</v>
      </c>
      <c r="L52" s="10">
        <f>INDEX(DriversGams!$A$5:$AN$26,MATCH(Drivers!$A52,DriversGams!$A$5:$A$26,0),MATCH(Drivers!L$3,DriversGams!$A$5:$AN$5,0))</f>
        <v>7.8367399282633476E-2</v>
      </c>
      <c r="M52" s="10">
        <f>INDEX(DriversGams!$A$5:$AN$26,MATCH(Drivers!$A52,DriversGams!$A$5:$A$26,0),MATCH(Drivers!M$3,DriversGams!$A$5:$AN$5,0))</f>
        <v>7.8300955311350201E-2</v>
      </c>
      <c r="N52" s="10">
        <f>INDEX(DriversGams!$A$5:$AN$26,MATCH(Drivers!$A52,DriversGams!$A$5:$A$26,0),MATCH(Drivers!N$3,DriversGams!$A$5:$AN$5,0))</f>
        <v>7.8300955311350229E-2</v>
      </c>
      <c r="O52" s="10">
        <f>INDEX(DriversGams!$A$5:$AN$26,MATCH(Drivers!$A52,DriversGams!$A$5:$A$26,0),MATCH(Drivers!O$3,DriversGams!$A$5:$AN$5,0))</f>
        <v>7.8300955311350215E-2</v>
      </c>
      <c r="P52" s="10">
        <f>INDEX(DriversGams!$A$5:$AN$26,MATCH(Drivers!$A52,DriversGams!$A$5:$A$26,0),MATCH(Drivers!P$3,DriversGams!$A$5:$AN$5,0))</f>
        <v>7.8275818681291673E-2</v>
      </c>
      <c r="Q52" s="10">
        <f>INDEX(DriversGams!$A$5:$AN$26,MATCH(Drivers!$A52,DriversGams!$A$5:$A$26,0),MATCH(Drivers!Q$3,DriversGams!$A$5:$AN$5,0))</f>
        <v>7.8239887183678025E-2</v>
      </c>
      <c r="R52" s="10">
        <f>INDEX(DriversGams!$A$5:$AN$26,MATCH(Drivers!$A52,DriversGams!$A$5:$A$26,0),MATCH(Drivers!R$3,DriversGams!$A$5:$AN$5,0))</f>
        <v>7.8239887183678053E-2</v>
      </c>
      <c r="S52" s="10">
        <f>INDEX(DriversGams!$A$5:$AN$26,MATCH(Drivers!$A52,DriversGams!$A$5:$A$26,0),MATCH(Drivers!S$3,DriversGams!$A$5:$AN$5,0))</f>
        <v>7.8239887183678081E-2</v>
      </c>
      <c r="T52" s="10">
        <f>INDEX(DriversGams!$A$5:$AN$26,MATCH(Drivers!$A52,DriversGams!$A$5:$A$26,0),MATCH(Drivers!T$3,DriversGams!$A$5:$AN$5,0))</f>
        <v>7.8239887183678081E-2</v>
      </c>
      <c r="U52" s="10">
        <f>INDEX(DriversGams!$A$5:$AN$26,MATCH(Drivers!$A52,DriversGams!$A$5:$A$26,0),MATCH(Drivers!U$3,DriversGams!$A$5:$AN$5,0))</f>
        <v>7.8239887183678067E-2</v>
      </c>
      <c r="V52" s="10">
        <f>INDEX(DriversGams!$A$5:$AN$26,MATCH(Drivers!$A52,DriversGams!$A$5:$A$26,0),MATCH(Drivers!V$3,DriversGams!$A$5:$AN$5,0))</f>
        <v>7.8239887183678108E-2</v>
      </c>
      <c r="W52" s="10">
        <f>INDEX(DriversGams!$A$5:$AN$26,MATCH(Drivers!$A52,DriversGams!$A$5:$A$26,0),MATCH(Drivers!W$3,DriversGams!$A$5:$AN$5,0))</f>
        <v>7.8239887183678108E-2</v>
      </c>
      <c r="X52" s="10">
        <f>INDEX(DriversGams!$A$5:$AN$26,MATCH(Drivers!$A52,DriversGams!$A$5:$A$26,0),MATCH(Drivers!X$3,DriversGams!$A$5:$AN$5,0))</f>
        <v>7.8239887183678081E-2</v>
      </c>
      <c r="Y52" s="10">
        <f>INDEX(DriversGams!$A$5:$AN$26,MATCH(Drivers!$A52,DriversGams!$A$5:$A$26,0),MATCH(Drivers!Y$3,DriversGams!$A$5:$AN$5,0))</f>
        <v>7.8239887183678081E-2</v>
      </c>
      <c r="Z52" s="10">
        <f>INDEX(DriversGams!$A$5:$AN$26,MATCH(Drivers!$A52,DriversGams!$A$5:$A$26,0),MATCH(Drivers!Z$3,DriversGams!$A$5:$AN$5,0))</f>
        <v>7.8239887183678081E-2</v>
      </c>
      <c r="AA52" s="10">
        <f>INDEX(DriversGams!$A$5:$AN$26,MATCH(Drivers!$A52,DriversGams!$A$5:$A$26,0),MATCH(Drivers!AA$3,DriversGams!$A$5:$AN$5,0))</f>
        <v>7.8239887183678108E-2</v>
      </c>
      <c r="AB52" s="10">
        <f>INDEX(DriversGams!$A$5:$AN$26,MATCH(Drivers!$A52,DriversGams!$A$5:$A$26,0),MATCH(Drivers!AB$3,DriversGams!$A$5:$AN$5,0))</f>
        <v>7.8239887183678136E-2</v>
      </c>
      <c r="AC52" s="10">
        <f>INDEX(DriversGams!$A$5:$AN$26,MATCH(Drivers!$A52,DriversGams!$A$5:$A$26,0),MATCH(Drivers!AC$3,DriversGams!$A$5:$AN$5,0))</f>
        <v>7.8239887183678164E-2</v>
      </c>
      <c r="AD52" s="10">
        <f>INDEX(DriversGams!$A$5:$AN$26,MATCH(Drivers!$A52,DriversGams!$A$5:$A$26,0),MATCH(Drivers!AD$3,DriversGams!$A$5:$AN$5,0))</f>
        <v>7.8239887183678164E-2</v>
      </c>
      <c r="AE52" s="10">
        <f>INDEX(DriversGams!$A$5:$AN$26,MATCH(Drivers!$A52,DriversGams!$A$5:$A$26,0),MATCH(Drivers!AE$3,DriversGams!$A$5:$AN$5,0))</f>
        <v>7.8239887183678136E-2</v>
      </c>
      <c r="AF52" s="10">
        <f>INDEX(DriversGams!$A$5:$AN$26,MATCH(Drivers!$A52,DriversGams!$A$5:$A$26,0),MATCH(Drivers!AF$3,DriversGams!$A$5:$AN$5,0))</f>
        <v>7.8239887183678178E-2</v>
      </c>
      <c r="AG52" s="10">
        <f>INDEX(DriversGams!$A$5:$AN$26,MATCH(Drivers!$A52,DriversGams!$A$5:$A$26,0),MATCH(Drivers!AG$3,DriversGams!$A$5:$AN$5,0))</f>
        <v>8.9311545004810249</v>
      </c>
      <c r="AH52" s="126"/>
      <c r="AI52" s="126"/>
      <c r="AJ52" s="126"/>
      <c r="AK52" s="126"/>
      <c r="AL52" s="126"/>
      <c r="AM52" s="126"/>
      <c r="AO52" s="368">
        <f t="shared" si="84"/>
        <v>7</v>
      </c>
    </row>
    <row r="53" spans="1:41" s="337" customFormat="1">
      <c r="A53" s="134" t="s">
        <v>388</v>
      </c>
      <c r="B53" s="365">
        <f>B50+1</f>
        <v>7</v>
      </c>
      <c r="C53" s="330">
        <v>19.344853564503961</v>
      </c>
      <c r="D53" s="330">
        <v>19.93389877641825</v>
      </c>
      <c r="E53" s="330">
        <v>20.313674916573973</v>
      </c>
      <c r="F53" s="330">
        <v>20.822458982202448</v>
      </c>
      <c r="G53" s="330">
        <v>20.887687708565075</v>
      </c>
      <c r="H53" s="330">
        <v>21.03698901557286</v>
      </c>
      <c r="I53" s="330">
        <v>21.050034760845385</v>
      </c>
      <c r="J53" s="10">
        <f>INDEX(DriversGams!$A$5:$AN$26,MATCH(Drivers!$A53,DriversGams!$A$5:$A$26,0),MATCH(Drivers!J$3,DriversGams!$A$5:$AN$5,0))</f>
        <v>20.838620435938601</v>
      </c>
      <c r="K53" s="10">
        <f>INDEX(DriversGams!$A$5:$AN$26,MATCH(Drivers!$A53,DriversGams!$A$5:$A$26,0),MATCH(Drivers!K$3,DriversGams!$A$5:$AN$5,0))</f>
        <v>19.71917547803805</v>
      </c>
      <c r="L53" s="10">
        <f>INDEX(DriversGams!$A$5:$AN$26,MATCH(Drivers!$A53,DriversGams!$A$5:$A$26,0),MATCH(Drivers!L$3,DriversGams!$A$5:$AN$5,0))</f>
        <v>19.906670822156887</v>
      </c>
      <c r="M53" s="10">
        <f>INDEX(DriversGams!$A$5:$AN$26,MATCH(Drivers!$A53,DriversGams!$A$5:$A$26,0),MATCH(Drivers!M$3,DriversGams!$A$5:$AN$5,0))</f>
        <v>20.001730181563783</v>
      </c>
      <c r="N53" s="10">
        <f>INDEX(DriversGams!$A$5:$AN$26,MATCH(Drivers!$A53,DriversGams!$A$5:$A$26,0),MATCH(Drivers!N$3,DriversGams!$A$5:$AN$5,0))</f>
        <v>20.211448386425221</v>
      </c>
      <c r="O53" s="10">
        <f>INDEX(DriversGams!$A$5:$AN$26,MATCH(Drivers!$A53,DriversGams!$A$5:$A$26,0),MATCH(Drivers!O$3,DriversGams!$A$5:$AN$5,0))</f>
        <v>20.514196314841794</v>
      </c>
      <c r="P53" s="10">
        <f>INDEX(DriversGams!$A$5:$AN$26,MATCH(Drivers!$A53,DriversGams!$A$5:$A$26,0),MATCH(Drivers!P$3,DriversGams!$A$5:$AN$5,0))</f>
        <v>20.85450299782562</v>
      </c>
      <c r="Q53" s="10">
        <f>INDEX(DriversGams!$A$5:$AN$26,MATCH(Drivers!$A53,DriversGams!$A$5:$A$26,0),MATCH(Drivers!Q$3,DriversGams!$A$5:$AN$5,0))</f>
        <v>21.286279440804943</v>
      </c>
      <c r="R53" s="10">
        <f>INDEX(DriversGams!$A$5:$AN$26,MATCH(Drivers!$A53,DriversGams!$A$5:$A$26,0),MATCH(Drivers!R$3,DriversGams!$A$5:$AN$5,0))</f>
        <v>21.642576764523362</v>
      </c>
      <c r="S53" s="10">
        <f>INDEX(DriversGams!$A$5:$AN$26,MATCH(Drivers!$A53,DriversGams!$A$5:$A$26,0),MATCH(Drivers!S$3,DriversGams!$A$5:$AN$5,0))</f>
        <v>22.365035684387184</v>
      </c>
      <c r="T53" s="10">
        <f>INDEX(DriversGams!$A$5:$AN$26,MATCH(Drivers!$A53,DriversGams!$A$5:$A$26,0),MATCH(Drivers!T$3,DriversGams!$A$5:$AN$5,0))</f>
        <v>22.866445496161521</v>
      </c>
      <c r="U53" s="10">
        <f>INDEX(DriversGams!$A$5:$AN$26,MATCH(Drivers!$A53,DriversGams!$A$5:$A$26,0),MATCH(Drivers!U$3,DriversGams!$A$5:$AN$5,0))</f>
        <v>23.171451208730087</v>
      </c>
      <c r="V53" s="10">
        <f>INDEX(DriversGams!$A$5:$AN$26,MATCH(Drivers!$A53,DriversGams!$A$5:$A$26,0),MATCH(Drivers!V$3,DriversGams!$A$5:$AN$5,0))</f>
        <v>23.501704080798003</v>
      </c>
      <c r="W53" s="10">
        <f>INDEX(DriversGams!$A$5:$AN$26,MATCH(Drivers!$A53,DriversGams!$A$5:$A$26,0),MATCH(Drivers!W$3,DriversGams!$A$5:$AN$5,0))</f>
        <v>23.880293080867386</v>
      </c>
      <c r="X53" s="10">
        <f>INDEX(DriversGams!$A$5:$AN$26,MATCH(Drivers!$A53,DriversGams!$A$5:$A$26,0),MATCH(Drivers!X$3,DriversGams!$A$5:$AN$5,0))</f>
        <v>24.290850408274963</v>
      </c>
      <c r="Y53" s="10">
        <f>INDEX(DriversGams!$A$5:$AN$26,MATCH(Drivers!$A53,DriversGams!$A$5:$A$26,0),MATCH(Drivers!Y$3,DriversGams!$A$5:$AN$5,0))</f>
        <v>24.821980230937175</v>
      </c>
      <c r="Z53" s="10">
        <f>INDEX(DriversGams!$A$5:$AN$26,MATCH(Drivers!$A53,DriversGams!$A$5:$A$26,0),MATCH(Drivers!Z$3,DriversGams!$A$5:$AN$5,0))</f>
        <v>25.954862025435297</v>
      </c>
      <c r="AA53" s="10">
        <f>INDEX(DriversGams!$A$5:$AN$26,MATCH(Drivers!$A53,DriversGams!$A$5:$A$26,0),MATCH(Drivers!AA$3,DriversGams!$A$5:$AN$5,0))</f>
        <v>26.93159438298672</v>
      </c>
      <c r="AB53" s="10">
        <f>INDEX(DriversGams!$A$5:$AN$26,MATCH(Drivers!$A53,DriversGams!$A$5:$A$26,0),MATCH(Drivers!AB$3,DriversGams!$A$5:$AN$5,0))</f>
        <v>27.366888413386572</v>
      </c>
      <c r="AC53" s="10">
        <f>INDEX(DriversGams!$A$5:$AN$26,MATCH(Drivers!$A53,DriversGams!$A$5:$A$26,0),MATCH(Drivers!AC$3,DriversGams!$A$5:$AN$5,0))</f>
        <v>27.881580108541918</v>
      </c>
      <c r="AD53" s="10">
        <f>INDEX(DriversGams!$A$5:$AN$26,MATCH(Drivers!$A53,DriversGams!$A$5:$A$26,0),MATCH(Drivers!AD$3,DriversGams!$A$5:$AN$5,0))</f>
        <v>28.358437919418833</v>
      </c>
      <c r="AE53" s="10">
        <f>INDEX(DriversGams!$A$5:$AN$26,MATCH(Drivers!$A53,DriversGams!$A$5:$A$26,0),MATCH(Drivers!AE$3,DriversGams!$A$5:$AN$5,0))</f>
        <v>28.9994989850967</v>
      </c>
      <c r="AF53" s="10">
        <f>INDEX(DriversGams!$A$5:$AN$26,MATCH(Drivers!$A53,DriversGams!$A$5:$A$26,0),MATCH(Drivers!AF$3,DriversGams!$A$5:$AN$5,0))</f>
        <v>30.558894642851065</v>
      </c>
      <c r="AG53" s="10">
        <f>INDEX(DriversGams!$A$5:$AN$26,MATCH(Drivers!$A53,DriversGams!$A$5:$A$26,0),MATCH(Drivers!AG$3,DriversGams!$A$5:$AN$5,0))</f>
        <v>32.288622348207085</v>
      </c>
      <c r="AH53" s="126"/>
      <c r="AI53" s="126"/>
      <c r="AJ53" s="126"/>
      <c r="AK53" s="126"/>
      <c r="AL53" s="126"/>
      <c r="AM53" s="126"/>
      <c r="AO53" s="337">
        <f>AO50+1</f>
        <v>6</v>
      </c>
    </row>
    <row r="54" spans="1:41" s="337" customFormat="1">
      <c r="A54" s="134" t="s">
        <v>387</v>
      </c>
      <c r="B54" s="365">
        <f t="shared" si="83"/>
        <v>8</v>
      </c>
      <c r="C54" s="330">
        <v>186.51301855651582</v>
      </c>
      <c r="D54" s="330">
        <v>191.20040429598868</v>
      </c>
      <c r="E54" s="330">
        <v>192.19084947996168</v>
      </c>
      <c r="F54" s="330">
        <v>198.3568473622208</v>
      </c>
      <c r="G54" s="330">
        <v>195.64424405359443</v>
      </c>
      <c r="H54" s="330">
        <v>201.78663829260577</v>
      </c>
      <c r="I54" s="330">
        <v>200.62824410860065</v>
      </c>
      <c r="J54" s="10">
        <f>INDEX(DriversGams!$A$5:$AN$26,MATCH(Drivers!$A54,DriversGams!$A$5:$A$26,0),MATCH(Drivers!J$3,DriversGams!$A$5:$AN$5,0))</f>
        <v>197.32396542857336</v>
      </c>
      <c r="K54" s="10">
        <f>INDEX(DriversGams!$A$5:$AN$26,MATCH(Drivers!$A54,DriversGams!$A$5:$A$26,0),MATCH(Drivers!K$3,DriversGams!$A$5:$AN$5,0))</f>
        <v>188.83461442646444</v>
      </c>
      <c r="L54" s="10">
        <f>INDEX(DriversGams!$A$5:$AN$26,MATCH(Drivers!$A54,DriversGams!$A$5:$A$26,0),MATCH(Drivers!L$3,DriversGams!$A$5:$AN$5,0))</f>
        <v>193.06840298733934</v>
      </c>
      <c r="M54" s="10">
        <f>INDEX(DriversGams!$A$5:$AN$26,MATCH(Drivers!$A54,DriversGams!$A$5:$A$26,0),MATCH(Drivers!M$3,DriversGams!$A$5:$AN$5,0))</f>
        <v>196.1518577772803</v>
      </c>
      <c r="N54" s="10">
        <f>INDEX(DriversGams!$A$5:$AN$26,MATCH(Drivers!$A54,DriversGams!$A$5:$A$26,0),MATCH(Drivers!N$3,DriversGams!$A$5:$AN$5,0))</f>
        <v>199.32148587054732</v>
      </c>
      <c r="O54" s="10">
        <f>INDEX(DriversGams!$A$5:$AN$26,MATCH(Drivers!$A54,DriversGams!$A$5:$A$26,0),MATCH(Drivers!O$3,DriversGams!$A$5:$AN$5,0))</f>
        <v>202.77575089016088</v>
      </c>
      <c r="P54" s="10">
        <f>INDEX(DriversGams!$A$5:$AN$26,MATCH(Drivers!$A54,DriversGams!$A$5:$A$26,0),MATCH(Drivers!P$3,DriversGams!$A$5:$AN$5,0))</f>
        <v>206.20520495882403</v>
      </c>
      <c r="Q54" s="10">
        <f>INDEX(DriversGams!$A$5:$AN$26,MATCH(Drivers!$A54,DriversGams!$A$5:$A$26,0),MATCH(Drivers!Q$3,DriversGams!$A$5:$AN$5,0))</f>
        <v>209.35796314865678</v>
      </c>
      <c r="R54" s="10">
        <f>INDEX(DriversGams!$A$5:$AN$26,MATCH(Drivers!$A54,DriversGams!$A$5:$A$26,0),MATCH(Drivers!R$3,DriversGams!$A$5:$AN$5,0))</f>
        <v>212.27419673744811</v>
      </c>
      <c r="S54" s="10">
        <f>INDEX(DriversGams!$A$5:$AN$26,MATCH(Drivers!$A54,DriversGams!$A$5:$A$26,0),MATCH(Drivers!S$3,DriversGams!$A$5:$AN$5,0))</f>
        <v>218.80122143620196</v>
      </c>
      <c r="T54" s="10">
        <f>INDEX(DriversGams!$A$5:$AN$26,MATCH(Drivers!$A54,DriversGams!$A$5:$A$26,0),MATCH(Drivers!T$3,DriversGams!$A$5:$AN$5,0))</f>
        <v>223.81526068688575</v>
      </c>
      <c r="U54" s="10">
        <f>INDEX(DriversGams!$A$5:$AN$26,MATCH(Drivers!$A54,DriversGams!$A$5:$A$26,0),MATCH(Drivers!U$3,DriversGams!$A$5:$AN$5,0))</f>
        <v>227.03961942146287</v>
      </c>
      <c r="V54" s="10">
        <f>INDEX(DriversGams!$A$5:$AN$26,MATCH(Drivers!$A54,DriversGams!$A$5:$A$26,0),MATCH(Drivers!V$3,DriversGams!$A$5:$AN$5,0))</f>
        <v>229.61101170389128</v>
      </c>
      <c r="W54" s="10">
        <f>INDEX(DriversGams!$A$5:$AN$26,MATCH(Drivers!$A54,DriversGams!$A$5:$A$26,0),MATCH(Drivers!W$3,DriversGams!$A$5:$AN$5,0))</f>
        <v>232.35456362021523</v>
      </c>
      <c r="X54" s="10">
        <f>INDEX(DriversGams!$A$5:$AN$26,MATCH(Drivers!$A54,DriversGams!$A$5:$A$26,0),MATCH(Drivers!X$3,DriversGams!$A$5:$AN$5,0))</f>
        <v>234.86941714577404</v>
      </c>
      <c r="Y54" s="10">
        <f>INDEX(DriversGams!$A$5:$AN$26,MATCH(Drivers!$A54,DriversGams!$A$5:$A$26,0),MATCH(Drivers!Y$3,DriversGams!$A$5:$AN$5,0))</f>
        <v>237.83778542523712</v>
      </c>
      <c r="Z54" s="10">
        <f>INDEX(DriversGams!$A$5:$AN$26,MATCH(Drivers!$A54,DriversGams!$A$5:$A$26,0),MATCH(Drivers!Z$3,DriversGams!$A$5:$AN$5,0))</f>
        <v>245.07060786701595</v>
      </c>
      <c r="AA54" s="10">
        <f>INDEX(DriversGams!$A$5:$AN$26,MATCH(Drivers!$A54,DriversGams!$A$5:$A$26,0),MATCH(Drivers!AA$3,DriversGams!$A$5:$AN$5,0))</f>
        <v>252.62211080209337</v>
      </c>
      <c r="AB54" s="10">
        <f>INDEX(DriversGams!$A$5:$AN$26,MATCH(Drivers!$A54,DriversGams!$A$5:$A$26,0),MATCH(Drivers!AB$3,DriversGams!$A$5:$AN$5,0))</f>
        <v>256.25816389262252</v>
      </c>
      <c r="AC54" s="10">
        <f>INDEX(DriversGams!$A$5:$AN$26,MATCH(Drivers!$A54,DriversGams!$A$5:$A$26,0),MATCH(Drivers!AC$3,DriversGams!$A$5:$AN$5,0))</f>
        <v>259.2068192796217</v>
      </c>
      <c r="AD54" s="10">
        <f>INDEX(DriversGams!$A$5:$AN$26,MATCH(Drivers!$A54,DriversGams!$A$5:$A$26,0),MATCH(Drivers!AD$3,DriversGams!$A$5:$AN$5,0))</f>
        <v>260.98819665484342</v>
      </c>
      <c r="AE54" s="10">
        <f>INDEX(DriversGams!$A$5:$AN$26,MATCH(Drivers!$A54,DriversGams!$A$5:$A$26,0),MATCH(Drivers!AE$3,DriversGams!$A$5:$AN$5,0))</f>
        <v>263.73826569006343</v>
      </c>
      <c r="AF54" s="10">
        <f>INDEX(DriversGams!$A$5:$AN$26,MATCH(Drivers!$A54,DriversGams!$A$5:$A$26,0),MATCH(Drivers!AF$3,DriversGams!$A$5:$AN$5,0))</f>
        <v>267.82475560529008</v>
      </c>
      <c r="AG54" s="10">
        <f>INDEX(DriversGams!$A$5:$AN$26,MATCH(Drivers!$A54,DriversGams!$A$5:$A$26,0),MATCH(Drivers!AG$3,DriversGams!$A$5:$AN$5,0))</f>
        <v>262.70042440533109</v>
      </c>
      <c r="AH54" s="126"/>
      <c r="AI54" s="126"/>
      <c r="AJ54" s="126"/>
      <c r="AK54" s="126"/>
      <c r="AL54" s="126"/>
      <c r="AM54" s="126"/>
      <c r="AO54" s="337">
        <f t="shared" si="84"/>
        <v>7</v>
      </c>
    </row>
    <row r="55" spans="1:41" s="360" customFormat="1">
      <c r="A55" s="134" t="s">
        <v>718</v>
      </c>
      <c r="B55" s="365">
        <f t="shared" si="83"/>
        <v>9</v>
      </c>
      <c r="C55" s="330">
        <v>91.99927686334776</v>
      </c>
      <c r="D55" s="330">
        <v>94.311373368720652</v>
      </c>
      <c r="E55" s="330">
        <v>94.799919645026264</v>
      </c>
      <c r="F55" s="330">
        <v>97.841355308332979</v>
      </c>
      <c r="G55" s="330">
        <v>96.503338558927737</v>
      </c>
      <c r="H55" s="330">
        <v>99.533131506208818</v>
      </c>
      <c r="I55" s="330">
        <v>98.961742827413289</v>
      </c>
      <c r="J55" s="10">
        <f>INDEX(DriversGams!$A$5:$AN$26,MATCH(Drivers!$A55,DriversGams!$A$5:$A$26,0),MATCH(Drivers!J$3,DriversGams!$A$5:$AN$5,0))</f>
        <v>97.820469381023614</v>
      </c>
      <c r="K55" s="10">
        <f>INDEX(DriversGams!$A$5:$AN$26,MATCH(Drivers!$A55,DriversGams!$A$5:$A$26,0),MATCH(Drivers!K$3,DriversGams!$A$5:$AN$5,0))</f>
        <v>74.109006763413831</v>
      </c>
      <c r="L55" s="10">
        <f>INDEX(DriversGams!$A$5:$AN$26,MATCH(Drivers!$A55,DriversGams!$A$5:$A$26,0),MATCH(Drivers!L$3,DriversGams!$A$5:$AN$5,0))</f>
        <v>78.093210235014723</v>
      </c>
      <c r="M55" s="10">
        <f>INDEX(DriversGams!$A$5:$AN$26,MATCH(Drivers!$A55,DriversGams!$A$5:$A$26,0),MATCH(Drivers!M$3,DriversGams!$A$5:$AN$5,0))</f>
        <v>82.042624867274924</v>
      </c>
      <c r="N55" s="10">
        <f>INDEX(DriversGams!$A$5:$AN$26,MATCH(Drivers!$A55,DriversGams!$A$5:$A$26,0),MATCH(Drivers!N$3,DriversGams!$A$5:$AN$5,0))</f>
        <v>86.068356287562295</v>
      </c>
      <c r="O55" s="10">
        <f>INDEX(DriversGams!$A$5:$AN$26,MATCH(Drivers!$A55,DriversGams!$A$5:$A$26,0),MATCH(Drivers!O$3,DriversGams!$A$5:$AN$5,0))</f>
        <v>90.141564687053858</v>
      </c>
      <c r="P55" s="10">
        <f>INDEX(DriversGams!$A$5:$AN$26,MATCH(Drivers!$A55,DriversGams!$A$5:$A$26,0),MATCH(Drivers!P$3,DriversGams!$A$5:$AN$5,0))</f>
        <v>94.24328107518555</v>
      </c>
      <c r="Q55" s="10">
        <f>INDEX(DriversGams!$A$5:$AN$26,MATCH(Drivers!$A55,DriversGams!$A$5:$A$26,0),MATCH(Drivers!Q$3,DriversGams!$A$5:$AN$5,0))</f>
        <v>94.793727051728354</v>
      </c>
      <c r="R55" s="10">
        <f>INDEX(DriversGams!$A$5:$AN$26,MATCH(Drivers!$A55,DriversGams!$A$5:$A$26,0),MATCH(Drivers!R$3,DriversGams!$A$5:$AN$5,0))</f>
        <v>95.300722913293981</v>
      </c>
      <c r="S55" s="10">
        <f>INDEX(DriversGams!$A$5:$AN$26,MATCH(Drivers!$A55,DriversGams!$A$5:$A$26,0),MATCH(Drivers!S$3,DriversGams!$A$5:$AN$5,0))</f>
        <v>96.022988841877336</v>
      </c>
      <c r="T55" s="10">
        <f>INDEX(DriversGams!$A$5:$AN$26,MATCH(Drivers!$A55,DriversGams!$A$5:$A$26,0),MATCH(Drivers!T$3,DriversGams!$A$5:$AN$5,0))</f>
        <v>96.605899755338015</v>
      </c>
      <c r="U55" s="10">
        <f>INDEX(DriversGams!$A$5:$AN$26,MATCH(Drivers!$A55,DriversGams!$A$5:$A$26,0),MATCH(Drivers!U$3,DriversGams!$A$5:$AN$5,0))</f>
        <v>97.069951859872774</v>
      </c>
      <c r="V55" s="10">
        <f>INDEX(DriversGams!$A$5:$AN$26,MATCH(Drivers!$A55,DriversGams!$A$5:$A$26,0),MATCH(Drivers!V$3,DriversGams!$A$5:$AN$5,0))</f>
        <v>99.030441133771788</v>
      </c>
      <c r="W55" s="10">
        <f>INDEX(DriversGams!$A$5:$AN$26,MATCH(Drivers!$A55,DriversGams!$A$5:$A$26,0),MATCH(Drivers!W$3,DriversGams!$A$5:$AN$5,0))</f>
        <v>101.02069667132788</v>
      </c>
      <c r="X55" s="10">
        <f>INDEX(DriversGams!$A$5:$AN$26,MATCH(Drivers!$A55,DriversGams!$A$5:$A$26,0),MATCH(Drivers!X$3,DriversGams!$A$5:$AN$5,0))</f>
        <v>103.03028843527268</v>
      </c>
      <c r="Y55" s="10">
        <f>INDEX(DriversGams!$A$5:$AN$26,MATCH(Drivers!$A55,DriversGams!$A$5:$A$26,0),MATCH(Drivers!Y$3,DriversGams!$A$5:$AN$5,0))</f>
        <v>105.08714690399441</v>
      </c>
      <c r="Z55" s="10">
        <f>INDEX(DriversGams!$A$5:$AN$26,MATCH(Drivers!$A55,DriversGams!$A$5:$A$26,0),MATCH(Drivers!Z$3,DriversGams!$A$5:$AN$5,0))</f>
        <v>107.55863447480559</v>
      </c>
      <c r="AA55" s="10">
        <f>INDEX(DriversGams!$A$5:$AN$26,MATCH(Drivers!$A55,DriversGams!$A$5:$A$26,0),MATCH(Drivers!AA$3,DriversGams!$A$5:$AN$5,0))</f>
        <v>109.97549569527941</v>
      </c>
      <c r="AB55" s="10">
        <f>INDEX(DriversGams!$A$5:$AN$26,MATCH(Drivers!$A55,DriversGams!$A$5:$A$26,0),MATCH(Drivers!AB$3,DriversGams!$A$5:$AN$5,0))</f>
        <v>111.9640227407972</v>
      </c>
      <c r="AC55" s="10">
        <f>INDEX(DriversGams!$A$5:$AN$26,MATCH(Drivers!$A55,DriversGams!$A$5:$A$26,0),MATCH(Drivers!AC$3,DriversGams!$A$5:$AN$5,0))</f>
        <v>113.95893491627857</v>
      </c>
      <c r="AD55" s="10">
        <f>INDEX(DriversGams!$A$5:$AN$26,MATCH(Drivers!$A55,DriversGams!$A$5:$A$26,0),MATCH(Drivers!AD$3,DriversGams!$A$5:$AN$5,0))</f>
        <v>115.91268177324764</v>
      </c>
      <c r="AE55" s="10">
        <f>INDEX(DriversGams!$A$5:$AN$26,MATCH(Drivers!$A55,DriversGams!$A$5:$A$26,0),MATCH(Drivers!AE$3,DriversGams!$A$5:$AN$5,0))</f>
        <v>117.98134577231703</v>
      </c>
      <c r="AF55" s="10">
        <f>INDEX(DriversGams!$A$5:$AN$26,MATCH(Drivers!$A55,DriversGams!$A$5:$A$26,0),MATCH(Drivers!AF$3,DriversGams!$A$5:$AN$5,0))</f>
        <v>233.2389650002246</v>
      </c>
      <c r="AG55" s="10">
        <f>INDEX(DriversGams!$A$5:$AN$26,MATCH(Drivers!$A55,DriversGams!$A$5:$A$26,0),MATCH(Drivers!AG$3,DriversGams!$A$5:$AN$5,0))</f>
        <v>348.89731747530664</v>
      </c>
      <c r="AH55" s="126"/>
      <c r="AI55" s="126"/>
      <c r="AJ55" s="126"/>
      <c r="AK55" s="126"/>
      <c r="AL55" s="126"/>
      <c r="AM55" s="126"/>
      <c r="AO55" s="360">
        <f t="shared" si="84"/>
        <v>8</v>
      </c>
    </row>
    <row r="56" spans="1:41" s="337" customFormat="1">
      <c r="A56" s="134" t="s">
        <v>527</v>
      </c>
      <c r="B56" s="365">
        <f t="shared" si="83"/>
        <v>10</v>
      </c>
      <c r="C56" s="330">
        <v>18.748363502594032</v>
      </c>
      <c r="D56" s="330">
        <v>15.909210489014884</v>
      </c>
      <c r="E56" s="330">
        <v>14.603991495393339</v>
      </c>
      <c r="F56" s="330">
        <v>14.80978596739901</v>
      </c>
      <c r="G56" s="330">
        <v>14.414883061658401</v>
      </c>
      <c r="H56" s="330">
        <v>13.877221828490436</v>
      </c>
      <c r="I56" s="330">
        <v>13.621369241672575</v>
      </c>
      <c r="J56" s="10">
        <f>INDEX(DriversGams!$A$5:$AN$26,MATCH(Drivers!$A56,DriversGams!$A$5:$A$26,0),MATCH(Drivers!J$3,DriversGams!$A$5:$AN$5,0))</f>
        <v>13.07365125103245</v>
      </c>
      <c r="K56" s="10">
        <f>INDEX(DriversGams!$A$5:$AN$26,MATCH(Drivers!$A56,DriversGams!$A$5:$A$26,0),MATCH(Drivers!K$3,DriversGams!$A$5:$AN$5,0))</f>
        <v>12.020144846927368</v>
      </c>
      <c r="L56" s="10">
        <f>INDEX(DriversGams!$A$5:$AN$26,MATCH(Drivers!$A56,DriversGams!$A$5:$A$26,0),MATCH(Drivers!L$3,DriversGams!$A$5:$AN$5,0))</f>
        <v>11.330544669766237</v>
      </c>
      <c r="M56" s="10">
        <f>INDEX(DriversGams!$A$5:$AN$26,MATCH(Drivers!$A56,DriversGams!$A$5:$A$26,0),MATCH(Drivers!M$3,DriversGams!$A$5:$AN$5,0))</f>
        <v>10.650137639475991</v>
      </c>
      <c r="N56" s="10">
        <f>INDEX(DriversGams!$A$5:$AN$26,MATCH(Drivers!$A56,DriversGams!$A$5:$A$26,0),MATCH(Drivers!N$3,DriversGams!$A$5:$AN$5,0))</f>
        <v>10.445256237181303</v>
      </c>
      <c r="O56" s="10">
        <f>INDEX(DriversGams!$A$5:$AN$26,MATCH(Drivers!$A56,DriversGams!$A$5:$A$26,0),MATCH(Drivers!O$3,DriversGams!$A$5:$AN$5,0))</f>
        <v>10.491012263203331</v>
      </c>
      <c r="P56" s="10">
        <f>INDEX(DriversGams!$A$5:$AN$26,MATCH(Drivers!$A56,DriversGams!$A$5:$A$26,0),MATCH(Drivers!P$3,DriversGams!$A$5:$AN$5,0))</f>
        <v>10.748916150687966</v>
      </c>
      <c r="Q56" s="10">
        <f>INDEX(DriversGams!$A$5:$AN$26,MATCH(Drivers!$A56,DriversGams!$A$5:$A$26,0),MATCH(Drivers!Q$3,DriversGams!$A$5:$AN$5,0))</f>
        <v>11.508500241345969</v>
      </c>
      <c r="R56" s="10">
        <f>INDEX(DriversGams!$A$5:$AN$26,MATCH(Drivers!$A56,DriversGams!$A$5:$A$26,0),MATCH(Drivers!R$3,DriversGams!$A$5:$AN$5,0))</f>
        <v>12.032202642483677</v>
      </c>
      <c r="S56" s="10">
        <f>INDEX(DriversGams!$A$5:$AN$26,MATCH(Drivers!$A56,DriversGams!$A$5:$A$26,0),MATCH(Drivers!S$3,DriversGams!$A$5:$AN$5,0))</f>
        <v>13.812251879771958</v>
      </c>
      <c r="T56" s="10">
        <f>INDEX(DriversGams!$A$5:$AN$26,MATCH(Drivers!$A56,DriversGams!$A$5:$A$26,0),MATCH(Drivers!T$3,DriversGams!$A$5:$AN$5,0))</f>
        <v>14.750955082444117</v>
      </c>
      <c r="U56" s="10">
        <f>INDEX(DriversGams!$A$5:$AN$26,MATCH(Drivers!$A56,DriversGams!$A$5:$A$26,0),MATCH(Drivers!U$3,DriversGams!$A$5:$AN$5,0))</f>
        <v>14.937649192249136</v>
      </c>
      <c r="V56" s="10">
        <f>INDEX(DriversGams!$A$5:$AN$26,MATCH(Drivers!$A56,DriversGams!$A$5:$A$26,0),MATCH(Drivers!V$3,DriversGams!$A$5:$AN$5,0))</f>
        <v>15.011568602588927</v>
      </c>
      <c r="W56" s="10">
        <f>INDEX(DriversGams!$A$5:$AN$26,MATCH(Drivers!$A56,DriversGams!$A$5:$A$26,0),MATCH(Drivers!W$3,DriversGams!$A$5:$AN$5,0))</f>
        <v>15.062219044536363</v>
      </c>
      <c r="X56" s="10">
        <f>INDEX(DriversGams!$A$5:$AN$26,MATCH(Drivers!$A56,DriversGams!$A$5:$A$26,0),MATCH(Drivers!X$3,DriversGams!$A$5:$AN$5,0))</f>
        <v>15.151547962513218</v>
      </c>
      <c r="Y56" s="10">
        <f>INDEX(DriversGams!$A$5:$AN$26,MATCH(Drivers!$A56,DriversGams!$A$5:$A$26,0),MATCH(Drivers!Y$3,DriversGams!$A$5:$AN$5,0))</f>
        <v>15.504646821636152</v>
      </c>
      <c r="Z56" s="10">
        <f>INDEX(DriversGams!$A$5:$AN$26,MATCH(Drivers!$A56,DriversGams!$A$5:$A$26,0),MATCH(Drivers!Z$3,DriversGams!$A$5:$AN$5,0))</f>
        <v>18.627940773646149</v>
      </c>
      <c r="AA56" s="10">
        <f>INDEX(DriversGams!$A$5:$AN$26,MATCH(Drivers!$A56,DriversGams!$A$5:$A$26,0),MATCH(Drivers!AA$3,DriversGams!$A$5:$AN$5,0))</f>
        <v>21.62761397233481</v>
      </c>
      <c r="AB56" s="10">
        <f>INDEX(DriversGams!$A$5:$AN$26,MATCH(Drivers!$A56,DriversGams!$A$5:$A$26,0),MATCH(Drivers!AB$3,DriversGams!$A$5:$AN$5,0))</f>
        <v>21.973524500222094</v>
      </c>
      <c r="AC56" s="10">
        <f>INDEX(DriversGams!$A$5:$AN$26,MATCH(Drivers!$A56,DriversGams!$A$5:$A$26,0),MATCH(Drivers!AC$3,DriversGams!$A$5:$AN$5,0))</f>
        <v>22.531760700642057</v>
      </c>
      <c r="AD56" s="10">
        <f>INDEX(DriversGams!$A$5:$AN$26,MATCH(Drivers!$A56,DriversGams!$A$5:$A$26,0),MATCH(Drivers!AD$3,DriversGams!$A$5:$AN$5,0))</f>
        <v>22.639668554604949</v>
      </c>
      <c r="AE56" s="10">
        <f>INDEX(DriversGams!$A$5:$AN$26,MATCH(Drivers!$A56,DriversGams!$A$5:$A$26,0),MATCH(Drivers!AE$3,DriversGams!$A$5:$AN$5,0))</f>
        <v>23.578433763433399</v>
      </c>
      <c r="AF56" s="10">
        <f>INDEX(DriversGams!$A$5:$AN$26,MATCH(Drivers!$A56,DriversGams!$A$5:$A$26,0),MATCH(Drivers!AF$3,DriversGams!$A$5:$AN$5,0))</f>
        <v>19.094518519863396</v>
      </c>
      <c r="AG56" s="10">
        <f>INDEX(DriversGams!$A$5:$AN$26,MATCH(Drivers!$A56,DriversGams!$A$5:$A$26,0),MATCH(Drivers!AG$3,DriversGams!$A$5:$AN$5,0))</f>
        <v>17.647933524414018</v>
      </c>
      <c r="AH56" s="126"/>
      <c r="AI56" s="126"/>
      <c r="AJ56" s="126"/>
      <c r="AK56" s="126"/>
      <c r="AL56" s="126"/>
      <c r="AM56" s="126"/>
      <c r="AO56" s="337">
        <f>AO54+1</f>
        <v>8</v>
      </c>
    </row>
    <row r="57" spans="1:41" s="337" customFormat="1">
      <c r="A57" s="134" t="s">
        <v>526</v>
      </c>
      <c r="B57" s="360">
        <f t="shared" si="83"/>
        <v>11</v>
      </c>
      <c r="C57" s="330">
        <v>16.099074173411047</v>
      </c>
      <c r="D57" s="330">
        <v>16.518849146566016</v>
      </c>
      <c r="E57" s="330">
        <v>16.808536607755151</v>
      </c>
      <c r="F57" s="330">
        <v>17.0461507724374</v>
      </c>
      <c r="G57" s="330">
        <v>17.232929214387152</v>
      </c>
      <c r="H57" s="330">
        <v>17.424562753451802</v>
      </c>
      <c r="I57" s="330">
        <v>17.64894439854638</v>
      </c>
      <c r="J57" s="10">
        <f>INDEX(DriversGams!$A$5:$AN$26,MATCH(Drivers!$A57,DriversGams!$A$5:$A$26,0),MATCH(Drivers!J$3,DriversGams!$A$5:$AN$5,0))</f>
        <v>17.626887984269285</v>
      </c>
      <c r="K57" s="10">
        <f>INDEX(DriversGams!$A$5:$AN$26,MATCH(Drivers!$A57,DriversGams!$A$5:$A$26,0),MATCH(Drivers!K$3,DriversGams!$A$5:$AN$5,0))</f>
        <v>16.373752691662276</v>
      </c>
      <c r="L57" s="10">
        <f>INDEX(DriversGams!$A$5:$AN$26,MATCH(Drivers!$A57,DriversGams!$A$5:$A$26,0),MATCH(Drivers!L$3,DriversGams!$A$5:$AN$5,0))</f>
        <v>16.871792215848345</v>
      </c>
      <c r="M57" s="10">
        <f>INDEX(DriversGams!$A$5:$AN$26,MATCH(Drivers!$A57,DriversGams!$A$5:$A$26,0),MATCH(Drivers!M$3,DriversGams!$A$5:$AN$5,0))</f>
        <v>17.260549560641163</v>
      </c>
      <c r="N57" s="10">
        <f>INDEX(DriversGams!$A$5:$AN$26,MATCH(Drivers!$A57,DriversGams!$A$5:$A$26,0),MATCH(Drivers!N$3,DriversGams!$A$5:$AN$5,0))</f>
        <v>17.679145709923098</v>
      </c>
      <c r="O57" s="10">
        <f>INDEX(DriversGams!$A$5:$AN$26,MATCH(Drivers!$A57,DriversGams!$A$5:$A$26,0),MATCH(Drivers!O$3,DriversGams!$A$5:$AN$5,0))</f>
        <v>18.167047683861881</v>
      </c>
      <c r="P57" s="10">
        <f>INDEX(DriversGams!$A$5:$AN$26,MATCH(Drivers!$A57,DriversGams!$A$5:$A$26,0),MATCH(Drivers!P$3,DriversGams!$A$5:$AN$5,0))</f>
        <v>18.635177611987064</v>
      </c>
      <c r="Q57" s="10">
        <f>INDEX(DriversGams!$A$5:$AN$26,MATCH(Drivers!$A57,DriversGams!$A$5:$A$26,0),MATCH(Drivers!Q$3,DriversGams!$A$5:$AN$5,0))</f>
        <v>19.090039589257099</v>
      </c>
      <c r="R57" s="10">
        <f>INDEX(DriversGams!$A$5:$AN$26,MATCH(Drivers!$A57,DriversGams!$A$5:$A$26,0),MATCH(Drivers!R$3,DriversGams!$A$5:$AN$5,0))</f>
        <v>19.511961811156578</v>
      </c>
      <c r="S57" s="10">
        <f>INDEX(DriversGams!$A$5:$AN$26,MATCH(Drivers!$A57,DriversGams!$A$5:$A$26,0),MATCH(Drivers!S$3,DriversGams!$A$5:$AN$5,0))</f>
        <v>20.086037724582756</v>
      </c>
      <c r="T57" s="10">
        <f>INDEX(DriversGams!$A$5:$AN$26,MATCH(Drivers!$A57,DriversGams!$A$5:$A$26,0),MATCH(Drivers!T$3,DriversGams!$A$5:$AN$5,0))</f>
        <v>20.604244237952514</v>
      </c>
      <c r="U57" s="10">
        <f>INDEX(DriversGams!$A$5:$AN$26,MATCH(Drivers!$A57,DriversGams!$A$5:$A$26,0),MATCH(Drivers!U$3,DriversGams!$A$5:$AN$5,0))</f>
        <v>21.054654993357524</v>
      </c>
      <c r="V57" s="10">
        <f>INDEX(DriversGams!$A$5:$AN$26,MATCH(Drivers!$A57,DriversGams!$A$5:$A$26,0),MATCH(Drivers!V$3,DriversGams!$A$5:$AN$5,0))</f>
        <v>21.569355244532105</v>
      </c>
      <c r="W57" s="10">
        <f>INDEX(DriversGams!$A$5:$AN$26,MATCH(Drivers!$A57,DriversGams!$A$5:$A$26,0),MATCH(Drivers!W$3,DriversGams!$A$5:$AN$5,0))</f>
        <v>22.158168126570555</v>
      </c>
      <c r="X57" s="10">
        <f>INDEX(DriversGams!$A$5:$AN$26,MATCH(Drivers!$A57,DriversGams!$A$5:$A$26,0),MATCH(Drivers!X$3,DriversGams!$A$5:$AN$5,0))</f>
        <v>22.78326830844329</v>
      </c>
      <c r="Y57" s="10">
        <f>INDEX(DriversGams!$A$5:$AN$26,MATCH(Drivers!$A57,DriversGams!$A$5:$A$26,0),MATCH(Drivers!Y$3,DriversGams!$A$5:$AN$5,0))</f>
        <v>23.507754156191424</v>
      </c>
      <c r="Z57" s="10">
        <f>INDEX(DriversGams!$A$5:$AN$26,MATCH(Drivers!$A57,DriversGams!$A$5:$A$26,0),MATCH(Drivers!Z$3,DriversGams!$A$5:$AN$5,0))</f>
        <v>24.282030368227385</v>
      </c>
      <c r="AA57" s="10">
        <f>INDEX(DriversGams!$A$5:$AN$26,MATCH(Drivers!$A57,DriversGams!$A$5:$A$26,0),MATCH(Drivers!AA$3,DriversGams!$A$5:$AN$5,0))</f>
        <v>24.908957917334849</v>
      </c>
      <c r="AB57" s="10">
        <f>INDEX(DriversGams!$A$5:$AN$26,MATCH(Drivers!$A57,DriversGams!$A$5:$A$26,0),MATCH(Drivers!AB$3,DriversGams!$A$5:$AN$5,0))</f>
        <v>25.438600448957068</v>
      </c>
      <c r="AC57" s="10">
        <f>INDEX(DriversGams!$A$5:$AN$26,MATCH(Drivers!$A57,DriversGams!$A$5:$A$26,0),MATCH(Drivers!AC$3,DriversGams!$A$5:$AN$5,0))</f>
        <v>25.927927018960016</v>
      </c>
      <c r="AD57" s="10">
        <f>INDEX(DriversGams!$A$5:$AN$26,MATCH(Drivers!$A57,DriversGams!$A$5:$A$26,0),MATCH(Drivers!AD$3,DriversGams!$A$5:$AN$5,0))</f>
        <v>26.457750382234792</v>
      </c>
      <c r="AE57" s="10">
        <f>INDEX(DriversGams!$A$5:$AN$26,MATCH(Drivers!$A57,DriversGams!$A$5:$A$26,0),MATCH(Drivers!AE$3,DriversGams!$A$5:$AN$5,0))</f>
        <v>27.000542482632671</v>
      </c>
      <c r="AF57" s="10">
        <f>INDEX(DriversGams!$A$5:$AN$26,MATCH(Drivers!$A57,DriversGams!$A$5:$A$26,0),MATCH(Drivers!AF$3,DriversGams!$A$5:$AN$5,0))</f>
        <v>29.718988198631475</v>
      </c>
      <c r="AG57" s="10">
        <f>INDEX(DriversGams!$A$5:$AN$26,MATCH(Drivers!$A57,DriversGams!$A$5:$A$26,0),MATCH(Drivers!AG$3,DriversGams!$A$5:$AN$5,0))</f>
        <v>31.381667103899982</v>
      </c>
      <c r="AH57" s="126"/>
      <c r="AI57" s="126"/>
      <c r="AJ57" s="126"/>
      <c r="AK57" s="126"/>
      <c r="AL57" s="126"/>
      <c r="AM57" s="126"/>
      <c r="AO57" s="337">
        <f t="shared" si="84"/>
        <v>9</v>
      </c>
    </row>
    <row r="58" spans="1:41" s="337" customFormat="1">
      <c r="A58" s="134" t="s">
        <v>523</v>
      </c>
      <c r="B58" s="368">
        <f t="shared" si="83"/>
        <v>12</v>
      </c>
      <c r="C58" s="330">
        <v>335.77331305186084</v>
      </c>
      <c r="D58" s="330">
        <v>345.12368336779264</v>
      </c>
      <c r="E58" s="330">
        <v>351.73654833895557</v>
      </c>
      <c r="F58" s="330">
        <v>356.62847152051233</v>
      </c>
      <c r="G58" s="330">
        <v>360.31274126727499</v>
      </c>
      <c r="H58" s="330">
        <v>363.08022098030375</v>
      </c>
      <c r="I58" s="330">
        <v>367.26352107202263</v>
      </c>
      <c r="J58" s="10">
        <f>INDEX(DriversGams!$A$5:$AN$26,MATCH(Drivers!$A58,DriversGams!$A$5:$A$26,0),MATCH(Drivers!J$3,DriversGams!$A$5:$AN$5,0))</f>
        <v>366.7083011696958</v>
      </c>
      <c r="K58" s="10">
        <f>INDEX(DriversGams!$A$5:$AN$26,MATCH(Drivers!$A58,DriversGams!$A$5:$A$26,0),MATCH(Drivers!K$3,DriversGams!$A$5:$AN$5,0))</f>
        <v>338.88164356320419</v>
      </c>
      <c r="L58" s="10">
        <f>INDEX(DriversGams!$A$5:$AN$26,MATCH(Drivers!$A58,DriversGams!$A$5:$A$26,0),MATCH(Drivers!L$3,DriversGams!$A$5:$AN$5,0))</f>
        <v>348.86196511902006</v>
      </c>
      <c r="M58" s="10">
        <f>INDEX(DriversGams!$A$5:$AN$26,MATCH(Drivers!$A58,DriversGams!$A$5:$A$26,0),MATCH(Drivers!M$3,DriversGams!$A$5:$AN$5,0))</f>
        <v>356.14856846161462</v>
      </c>
      <c r="N58" s="10">
        <f>INDEX(DriversGams!$A$5:$AN$26,MATCH(Drivers!$A58,DriversGams!$A$5:$A$26,0),MATCH(Drivers!N$3,DriversGams!$A$5:$AN$5,0))</f>
        <v>364.2833046902</v>
      </c>
      <c r="O58" s="10">
        <f>INDEX(DriversGams!$A$5:$AN$26,MATCH(Drivers!$A58,DriversGams!$A$5:$A$26,0),MATCH(Drivers!O$3,DriversGams!$A$5:$AN$5,0))</f>
        <v>374.12679283606241</v>
      </c>
      <c r="P58" s="10">
        <f>INDEX(DriversGams!$A$5:$AN$26,MATCH(Drivers!$A58,DriversGams!$A$5:$A$26,0),MATCH(Drivers!P$3,DriversGams!$A$5:$AN$5,0))</f>
        <v>383.81983650035932</v>
      </c>
      <c r="Q58" s="10">
        <f>INDEX(DriversGams!$A$5:$AN$26,MATCH(Drivers!$A58,DriversGams!$A$5:$A$26,0),MATCH(Drivers!Q$3,DriversGams!$A$5:$AN$5,0))</f>
        <v>394.00391540516898</v>
      </c>
      <c r="R58" s="10">
        <f>INDEX(DriversGams!$A$5:$AN$26,MATCH(Drivers!$A58,DriversGams!$A$5:$A$26,0),MATCH(Drivers!R$3,DriversGams!$A$5:$AN$5,0))</f>
        <v>403.07460963996357</v>
      </c>
      <c r="S58" s="10">
        <f>INDEX(DriversGams!$A$5:$AN$26,MATCH(Drivers!$A58,DriversGams!$A$5:$A$26,0),MATCH(Drivers!S$3,DriversGams!$A$5:$AN$5,0))</f>
        <v>416.89751183773512</v>
      </c>
      <c r="T58" s="10">
        <f>INDEX(DriversGams!$A$5:$AN$26,MATCH(Drivers!$A58,DriversGams!$A$5:$A$26,0),MATCH(Drivers!T$3,DriversGams!$A$5:$AN$5,0))</f>
        <v>428.80713972999263</v>
      </c>
      <c r="U58" s="10">
        <f>INDEX(DriversGams!$A$5:$AN$26,MATCH(Drivers!$A58,DriversGams!$A$5:$A$26,0),MATCH(Drivers!U$3,DriversGams!$A$5:$AN$5,0))</f>
        <v>438.44028455565399</v>
      </c>
      <c r="V58" s="10">
        <f>INDEX(DriversGams!$A$5:$AN$26,MATCH(Drivers!$A58,DriversGams!$A$5:$A$26,0),MATCH(Drivers!V$3,DriversGams!$A$5:$AN$5,0))</f>
        <v>448.56452580015764</v>
      </c>
      <c r="W58" s="10">
        <f>INDEX(DriversGams!$A$5:$AN$26,MATCH(Drivers!$A58,DriversGams!$A$5:$A$26,0),MATCH(Drivers!W$3,DriversGams!$A$5:$AN$5,0))</f>
        <v>460.82572625128466</v>
      </c>
      <c r="X58" s="10">
        <f>INDEX(DriversGams!$A$5:$AN$26,MATCH(Drivers!$A58,DriversGams!$A$5:$A$26,0),MATCH(Drivers!X$3,DriversGams!$A$5:$AN$5,0))</f>
        <v>473.94887259744144</v>
      </c>
      <c r="Y58" s="10">
        <f>INDEX(DriversGams!$A$5:$AN$26,MATCH(Drivers!$A58,DriversGams!$A$5:$A$26,0),MATCH(Drivers!Y$3,DriversGams!$A$5:$AN$5,0))</f>
        <v>489.0752269679229</v>
      </c>
      <c r="Z58" s="10">
        <f>INDEX(DriversGams!$A$5:$AN$26,MATCH(Drivers!$A58,DriversGams!$A$5:$A$26,0),MATCH(Drivers!Z$3,DriversGams!$A$5:$AN$5,0))</f>
        <v>509.26219537755333</v>
      </c>
      <c r="AA58" s="10">
        <f>INDEX(DriversGams!$A$5:$AN$26,MATCH(Drivers!$A58,DriversGams!$A$5:$A$26,0),MATCH(Drivers!AA$3,DriversGams!$A$5:$AN$5,0))</f>
        <v>526.53130135654692</v>
      </c>
      <c r="AB58" s="10">
        <f>INDEX(DriversGams!$A$5:$AN$26,MATCH(Drivers!$A58,DriversGams!$A$5:$A$26,0),MATCH(Drivers!AB$3,DriversGams!$A$5:$AN$5,0))</f>
        <v>538.04414262459568</v>
      </c>
      <c r="AC58" s="10">
        <f>INDEX(DriversGams!$A$5:$AN$26,MATCH(Drivers!$A58,DriversGams!$A$5:$A$26,0),MATCH(Drivers!AC$3,DriversGams!$A$5:$AN$5,0))</f>
        <v>548.68469234812267</v>
      </c>
      <c r="AD58" s="10">
        <f>INDEX(DriversGams!$A$5:$AN$26,MATCH(Drivers!$A58,DriversGams!$A$5:$A$26,0),MATCH(Drivers!AD$3,DriversGams!$A$5:$AN$5,0))</f>
        <v>560.02893462345685</v>
      </c>
      <c r="AE58" s="10">
        <f>INDEX(DriversGams!$A$5:$AN$26,MATCH(Drivers!$A58,DriversGams!$A$5:$A$26,0),MATCH(Drivers!AE$3,DriversGams!$A$5:$AN$5,0))</f>
        <v>572.22671299952196</v>
      </c>
      <c r="AF58" s="10">
        <f>INDEX(DriversGams!$A$5:$AN$26,MATCH(Drivers!$A58,DriversGams!$A$5:$A$26,0),MATCH(Drivers!AF$3,DriversGams!$A$5:$AN$5,0))</f>
        <v>628.18243382060393</v>
      </c>
      <c r="AG58" s="10">
        <f>INDEX(DriversGams!$A$5:$AN$26,MATCH(Drivers!$A58,DriversGams!$A$5:$A$26,0),MATCH(Drivers!AG$3,DriversGams!$A$5:$AN$5,0))</f>
        <v>672.96059302991705</v>
      </c>
      <c r="AH58" s="126"/>
      <c r="AI58" s="126"/>
      <c r="AJ58" s="126"/>
      <c r="AK58" s="126"/>
      <c r="AL58" s="126"/>
      <c r="AM58" s="126"/>
      <c r="AO58" s="337">
        <f>AO57+1</f>
        <v>10</v>
      </c>
    </row>
    <row r="59" spans="1:41" s="337" customFormat="1">
      <c r="A59" s="134" t="s">
        <v>529</v>
      </c>
      <c r="B59" s="368">
        <f t="shared" si="83"/>
        <v>13</v>
      </c>
      <c r="C59" s="330">
        <v>49.680584563226056</v>
      </c>
      <c r="D59" s="330">
        <v>48.564231533814059</v>
      </c>
      <c r="E59" s="330">
        <v>47.459267978951466</v>
      </c>
      <c r="F59" s="330">
        <v>46.356109920093544</v>
      </c>
      <c r="G59" s="330">
        <v>46.356109920093544</v>
      </c>
      <c r="H59" s="330">
        <v>46.356109920093544</v>
      </c>
      <c r="I59" s="330">
        <v>46.327221984018706</v>
      </c>
      <c r="J59" s="10">
        <f>INDEX(DriversGams!$A$5:$AN$26,MATCH(Drivers!$A59,DriversGams!$A$5:$A$26,0),MATCH(Drivers!J$3,DriversGams!$A$5:$AN$5,0))</f>
        <v>46.31802521352639</v>
      </c>
      <c r="K59" s="10">
        <f>INDEX(DriversGams!$A$5:$AN$26,MATCH(Drivers!$A59,DriversGams!$A$5:$A$26,0),MATCH(Drivers!K$3,DriversGams!$A$5:$AN$5,0))</f>
        <v>29.134441333057104</v>
      </c>
      <c r="L59" s="10">
        <f>INDEX(DriversGams!$A$5:$AN$26,MATCH(Drivers!$A59,DriversGams!$A$5:$A$26,0),MATCH(Drivers!L$3,DriversGams!$A$5:$AN$5,0))</f>
        <v>34.419368270707558</v>
      </c>
      <c r="M59" s="10">
        <f>INDEX(DriversGams!$A$5:$AN$26,MATCH(Drivers!$A59,DriversGams!$A$5:$A$26,0),MATCH(Drivers!M$3,DriversGams!$A$5:$AN$5,0))</f>
        <v>39.35688621472962</v>
      </c>
      <c r="N59" s="10">
        <f>INDEX(DriversGams!$A$5:$AN$26,MATCH(Drivers!$A59,DriversGams!$A$5:$A$26,0),MATCH(Drivers!N$3,DriversGams!$A$5:$AN$5,0))</f>
        <v>39.320267537444849</v>
      </c>
      <c r="O59" s="10">
        <f>INDEX(DriversGams!$A$5:$AN$26,MATCH(Drivers!$A59,DriversGams!$A$5:$A$26,0),MATCH(Drivers!O$3,DriversGams!$A$5:$AN$5,0))</f>
        <v>39.283648860160049</v>
      </c>
      <c r="P59" s="10">
        <f>INDEX(DriversGams!$A$5:$AN$26,MATCH(Drivers!$A59,DriversGams!$A$5:$A$26,0),MATCH(Drivers!P$3,DriversGams!$A$5:$AN$5,0))</f>
        <v>38.226547255525297</v>
      </c>
      <c r="Q59" s="10">
        <f>INDEX(DriversGams!$A$5:$AN$26,MATCH(Drivers!$A59,DriversGams!$A$5:$A$26,0),MATCH(Drivers!Q$3,DriversGams!$A$5:$AN$5,0))</f>
        <v>38.172409737832048</v>
      </c>
      <c r="R59" s="10">
        <f>INDEX(DriversGams!$A$5:$AN$26,MATCH(Drivers!$A59,DriversGams!$A$5:$A$26,0),MATCH(Drivers!R$3,DriversGams!$A$5:$AN$5,0))</f>
        <v>38.135819620020783</v>
      </c>
      <c r="S59" s="10">
        <f>INDEX(DriversGams!$A$5:$AN$26,MATCH(Drivers!$A59,DriversGams!$A$5:$A$26,0),MATCH(Drivers!S$3,DriversGams!$A$5:$AN$5,0))</f>
        <v>16.819176377153912</v>
      </c>
      <c r="T59" s="10">
        <f>INDEX(DriversGams!$A$5:$AN$26,MATCH(Drivers!$A59,DriversGams!$A$5:$A$26,0),MATCH(Drivers!T$3,DriversGams!$A$5:$AN$5,0))</f>
        <v>10.863507844489982</v>
      </c>
      <c r="U59" s="10">
        <f>INDEX(DriversGams!$A$5:$AN$26,MATCH(Drivers!$A59,DriversGams!$A$5:$A$26,0),MATCH(Drivers!U$3,DriversGams!$A$5:$AN$5,0))</f>
        <v>10.826917726678715</v>
      </c>
      <c r="V59" s="10">
        <f>INDEX(DriversGams!$A$5:$AN$26,MATCH(Drivers!$A59,DriversGams!$A$5:$A$26,0),MATCH(Drivers!V$3,DriversGams!$A$5:$AN$5,0))</f>
        <v>10.826917726678721</v>
      </c>
      <c r="W59" s="10">
        <f>INDEX(DriversGams!$A$5:$AN$26,MATCH(Drivers!$A59,DriversGams!$A$5:$A$26,0),MATCH(Drivers!W$3,DriversGams!$A$5:$AN$5,0))</f>
        <v>10.826917726678721</v>
      </c>
      <c r="X59" s="10">
        <f>INDEX(DriversGams!$A$5:$AN$26,MATCH(Drivers!$A59,DriversGams!$A$5:$A$26,0),MATCH(Drivers!X$3,DriversGams!$A$5:$AN$5,0))</f>
        <v>10.826917726678721</v>
      </c>
      <c r="Y59" s="10">
        <f>INDEX(DriversGams!$A$5:$AN$26,MATCH(Drivers!$A59,DriversGams!$A$5:$A$26,0),MATCH(Drivers!Y$3,DriversGams!$A$5:$AN$5,0))</f>
        <v>10.826917726678717</v>
      </c>
      <c r="Z59" s="10">
        <f>INDEX(DriversGams!$A$5:$AN$26,MATCH(Drivers!$A59,DriversGams!$A$5:$A$26,0),MATCH(Drivers!Z$3,DriversGams!$A$5:$AN$5,0))</f>
        <v>6.0849356224069577</v>
      </c>
      <c r="AA59" s="10">
        <f>INDEX(DriversGams!$A$5:$AN$26,MATCH(Drivers!$A59,DriversGams!$A$5:$A$26,0),MATCH(Drivers!AA$3,DriversGams!$A$5:$AN$5,0))</f>
        <v>1.4013349007755866</v>
      </c>
      <c r="AB59" s="10">
        <f>INDEX(DriversGams!$A$5:$AN$26,MATCH(Drivers!$A59,DriversGams!$A$5:$A$26,0),MATCH(Drivers!AB$3,DriversGams!$A$5:$AN$5,0))</f>
        <v>1.4013349007755855</v>
      </c>
      <c r="AC59" s="10">
        <f>INDEX(DriversGams!$A$5:$AN$26,MATCH(Drivers!$A59,DriversGams!$A$5:$A$26,0),MATCH(Drivers!AC$3,DriversGams!$A$5:$AN$5,0))</f>
        <v>1.2930327695142301</v>
      </c>
      <c r="AD59" s="10">
        <f>INDEX(DriversGams!$A$5:$AN$26,MATCH(Drivers!$A59,DriversGams!$A$5:$A$26,0),MATCH(Drivers!AD$3,DriversGams!$A$5:$AN$5,0))</f>
        <v>1.1847306382528737</v>
      </c>
      <c r="AE59" s="10">
        <f>INDEX(DriversGams!$A$5:$AN$26,MATCH(Drivers!$A59,DriversGams!$A$5:$A$26,0),MATCH(Drivers!AE$3,DriversGams!$A$5:$AN$5,0))</f>
        <v>1.0764285069915172</v>
      </c>
      <c r="AF59" s="10">
        <f>INDEX(DriversGams!$A$5:$AN$26,MATCH(Drivers!$A59,DriversGams!$A$5:$A$26,0),MATCH(Drivers!AF$3,DriversGams!$A$5:$AN$5,0))</f>
        <v>0.67653383397492894</v>
      </c>
      <c r="AG59" s="10">
        <f>INDEX(DriversGams!$A$5:$AN$26,MATCH(Drivers!$A59,DriversGams!$A$5:$A$26,0),MATCH(Drivers!AG$3,DriversGams!$A$5:$AN$5,0))</f>
        <v>0.7121408778683852</v>
      </c>
      <c r="AH59" s="126"/>
      <c r="AI59" s="126"/>
      <c r="AJ59" s="126"/>
      <c r="AK59" s="126"/>
      <c r="AL59" s="126"/>
      <c r="AM59" s="126"/>
      <c r="AO59" s="337">
        <f t="shared" si="84"/>
        <v>11</v>
      </c>
    </row>
    <row r="60" spans="1:41" s="337" customFormat="1">
      <c r="A60" s="134" t="s">
        <v>524</v>
      </c>
      <c r="B60" s="365">
        <f t="shared" si="83"/>
        <v>14</v>
      </c>
      <c r="C60" s="330">
        <v>21.771602125906632</v>
      </c>
      <c r="D60" s="330">
        <v>22.321967288291042</v>
      </c>
      <c r="E60" s="330">
        <v>22.799481809844082</v>
      </c>
      <c r="F60" s="330">
        <v>23.061502598593702</v>
      </c>
      <c r="G60" s="330">
        <v>23.492490064200549</v>
      </c>
      <c r="H60" s="330">
        <v>23.649212778966675</v>
      </c>
      <c r="I60" s="330">
        <v>24.045917150718431</v>
      </c>
      <c r="J60" s="10">
        <f>INDEX(DriversGams!$A$5:$AN$26,MATCH(Drivers!$A60,DriversGams!$A$5:$A$26,0),MATCH(Drivers!J$3,DriversGams!$A$5:$AN$5,0))</f>
        <v>24.019985549557049</v>
      </c>
      <c r="K60" s="10">
        <f>INDEX(DriversGams!$A$5:$AN$26,MATCH(Drivers!$A60,DriversGams!$A$5:$A$26,0),MATCH(Drivers!K$3,DriversGams!$A$5:$AN$5,0))</f>
        <v>22.844162630942126</v>
      </c>
      <c r="L60" s="10">
        <f>INDEX(DriversGams!$A$5:$AN$26,MATCH(Drivers!$A60,DriversGams!$A$5:$A$26,0),MATCH(Drivers!L$3,DriversGams!$A$5:$AN$5,0))</f>
        <v>23.639441129637905</v>
      </c>
      <c r="M60" s="10">
        <f>INDEX(DriversGams!$A$5:$AN$26,MATCH(Drivers!$A60,DriversGams!$A$5:$A$26,0),MATCH(Drivers!M$3,DriversGams!$A$5:$AN$5,0))</f>
        <v>24.110948830156389</v>
      </c>
      <c r="N60" s="10">
        <f>INDEX(DriversGams!$A$5:$AN$26,MATCH(Drivers!$A60,DriversGams!$A$5:$A$26,0),MATCH(Drivers!N$3,DriversGams!$A$5:$AN$5,0))</f>
        <v>24.626390367905902</v>
      </c>
      <c r="O60" s="10">
        <f>INDEX(DriversGams!$A$5:$AN$26,MATCH(Drivers!$A60,DriversGams!$A$5:$A$26,0),MATCH(Drivers!O$3,DriversGams!$A$5:$AN$5,0))</f>
        <v>25.427893584022154</v>
      </c>
      <c r="P60" s="10">
        <f>INDEX(DriversGams!$A$5:$AN$26,MATCH(Drivers!$A60,DriversGams!$A$5:$A$26,0),MATCH(Drivers!P$3,DriversGams!$A$5:$AN$5,0))</f>
        <v>25.957821402791811</v>
      </c>
      <c r="Q60" s="10">
        <f>INDEX(DriversGams!$A$5:$AN$26,MATCH(Drivers!$A60,DriversGams!$A$5:$A$26,0),MATCH(Drivers!Q$3,DriversGams!$A$5:$AN$5,0))</f>
        <v>26.449495292309699</v>
      </c>
      <c r="R60" s="10">
        <f>INDEX(DriversGams!$A$5:$AN$26,MATCH(Drivers!$A60,DriversGams!$A$5:$A$26,0),MATCH(Drivers!R$3,DriversGams!$A$5:$AN$5,0))</f>
        <v>26.95939709188719</v>
      </c>
      <c r="S60" s="10">
        <f>INDEX(DriversGams!$A$5:$AN$26,MATCH(Drivers!$A60,DriversGams!$A$5:$A$26,0),MATCH(Drivers!S$3,DriversGams!$A$5:$AN$5,0))</f>
        <v>27.483054239513187</v>
      </c>
      <c r="T60" s="10">
        <f>INDEX(DriversGams!$A$5:$AN$26,MATCH(Drivers!$A60,DriversGams!$A$5:$A$26,0),MATCH(Drivers!T$3,DriversGams!$A$5:$AN$5,0))</f>
        <v>27.934987421537326</v>
      </c>
      <c r="U60" s="10">
        <f>INDEX(DriversGams!$A$5:$AN$26,MATCH(Drivers!$A60,DriversGams!$A$5:$A$26,0),MATCH(Drivers!U$3,DriversGams!$A$5:$AN$5,0))</f>
        <v>28.372282794379817</v>
      </c>
      <c r="V60" s="10">
        <f>INDEX(DriversGams!$A$5:$AN$26,MATCH(Drivers!$A60,DriversGams!$A$5:$A$26,0),MATCH(Drivers!V$3,DriversGams!$A$5:$AN$5,0))</f>
        <v>29.246458604160203</v>
      </c>
      <c r="W60" s="10">
        <f>INDEX(DriversGams!$A$5:$AN$26,MATCH(Drivers!$A60,DriversGams!$A$5:$A$26,0),MATCH(Drivers!W$3,DriversGams!$A$5:$AN$5,0))</f>
        <v>29.94991324856354</v>
      </c>
      <c r="X60" s="10">
        <f>INDEX(DriversGams!$A$5:$AN$26,MATCH(Drivers!$A60,DriversGams!$A$5:$A$26,0),MATCH(Drivers!X$3,DriversGams!$A$5:$AN$5,0))</f>
        <v>30.707802145801899</v>
      </c>
      <c r="Y60" s="10">
        <f>INDEX(DriversGams!$A$5:$AN$26,MATCH(Drivers!$A60,DriversGams!$A$5:$A$26,0),MATCH(Drivers!Y$3,DriversGams!$A$5:$AN$5,0))</f>
        <v>31.596258668424134</v>
      </c>
      <c r="Z60" s="10">
        <f>INDEX(DriversGams!$A$5:$AN$26,MATCH(Drivers!$A60,DriversGams!$A$5:$A$26,0),MATCH(Drivers!Z$3,DriversGams!$A$5:$AN$5,0))</f>
        <v>32.433103159605231</v>
      </c>
      <c r="AA60" s="10">
        <f>INDEX(DriversGams!$A$5:$AN$26,MATCH(Drivers!$A60,DriversGams!$A$5:$A$26,0),MATCH(Drivers!AA$3,DriversGams!$A$5:$AN$5,0))</f>
        <v>33.073127355263281</v>
      </c>
      <c r="AB60" s="10">
        <f>INDEX(DriversGams!$A$5:$AN$26,MATCH(Drivers!$A60,DriversGams!$A$5:$A$26,0),MATCH(Drivers!AB$3,DriversGams!$A$5:$AN$5,0))</f>
        <v>33.705126731428841</v>
      </c>
      <c r="AC60" s="10">
        <f>INDEX(DriversGams!$A$5:$AN$26,MATCH(Drivers!$A60,DriversGams!$A$5:$A$26,0),MATCH(Drivers!AC$3,DriversGams!$A$5:$AN$5,0))</f>
        <v>34.359822012563704</v>
      </c>
      <c r="AD60" s="10">
        <f>INDEX(DriversGams!$A$5:$AN$26,MATCH(Drivers!$A60,DriversGams!$A$5:$A$26,0),MATCH(Drivers!AD$3,DriversGams!$A$5:$AN$5,0))</f>
        <v>34.977835473607854</v>
      </c>
      <c r="AE60" s="10">
        <f>INDEX(DriversGams!$A$5:$AN$26,MATCH(Drivers!$A60,DriversGams!$A$5:$A$26,0),MATCH(Drivers!AE$3,DriversGams!$A$5:$AN$5,0))</f>
        <v>35.707327440321606</v>
      </c>
      <c r="AF60" s="10">
        <f>INDEX(DriversGams!$A$5:$AN$26,MATCH(Drivers!$A60,DriversGams!$A$5:$A$26,0),MATCH(Drivers!AF$3,DriversGams!$A$5:$AN$5,0))</f>
        <v>38.999041624182759</v>
      </c>
      <c r="AG60" s="10">
        <f>INDEX(DriversGams!$A$5:$AN$26,MATCH(Drivers!$A60,DriversGams!$A$5:$A$26,0),MATCH(Drivers!AG$3,DriversGams!$A$5:$AN$5,0))</f>
        <v>40.973189148755992</v>
      </c>
      <c r="AH60" s="126"/>
      <c r="AI60" s="126"/>
      <c r="AJ60" s="126"/>
      <c r="AK60" s="126"/>
      <c r="AL60" s="126"/>
      <c r="AM60" s="126"/>
      <c r="AO60" s="337">
        <f t="shared" si="84"/>
        <v>12</v>
      </c>
    </row>
    <row r="61" spans="1:41" s="337" customFormat="1">
      <c r="A61" s="134" t="s">
        <v>594</v>
      </c>
      <c r="B61" s="368">
        <f t="shared" si="83"/>
        <v>15</v>
      </c>
      <c r="C61" s="330">
        <v>234.64829421512601</v>
      </c>
      <c r="D61" s="330">
        <v>241.75157173268613</v>
      </c>
      <c r="E61" s="330">
        <v>247.49716491255998</v>
      </c>
      <c r="F61" s="330">
        <v>250.49509082227485</v>
      </c>
      <c r="G61" s="330">
        <v>252.5592931181983</v>
      </c>
      <c r="H61" s="330">
        <v>256.25966914032193</v>
      </c>
      <c r="I61" s="330">
        <v>259.56135726080817</v>
      </c>
      <c r="J61" s="10">
        <f>INDEX(DriversGams!$A$5:$AN$26,MATCH(Drivers!$A61,DriversGams!$A$5:$A$26,0),MATCH(Drivers!J$3,DriversGams!$A$5:$AN$5,0))</f>
        <v>247.42936538345938</v>
      </c>
      <c r="K61" s="10">
        <f>INDEX(DriversGams!$A$5:$AN$26,MATCH(Drivers!$A61,DriversGams!$A$5:$A$26,0),MATCH(Drivers!K$3,DriversGams!$A$5:$AN$5,0))</f>
        <v>235.88141677761422</v>
      </c>
      <c r="L61" s="10">
        <f>INDEX(DriversGams!$A$5:$AN$26,MATCH(Drivers!$A61,DriversGams!$A$5:$A$26,0),MATCH(Drivers!L$3,DriversGams!$A$5:$AN$5,0))</f>
        <v>242.17989111225194</v>
      </c>
      <c r="M61" s="10">
        <f>INDEX(DriversGams!$A$5:$AN$26,MATCH(Drivers!$A61,DriversGams!$A$5:$A$26,0),MATCH(Drivers!M$3,DriversGams!$A$5:$AN$5,0))</f>
        <v>248.1619334938739</v>
      </c>
      <c r="N61" s="10">
        <f>INDEX(DriversGams!$A$5:$AN$26,MATCH(Drivers!$A61,DriversGams!$A$5:$A$26,0),MATCH(Drivers!N$3,DriversGams!$A$5:$AN$5,0))</f>
        <v>253.03975331154717</v>
      </c>
      <c r="O61" s="10">
        <f>INDEX(DriversGams!$A$5:$AN$26,MATCH(Drivers!$A61,DriversGams!$A$5:$A$26,0),MATCH(Drivers!O$3,DriversGams!$A$5:$AN$5,0))</f>
        <v>258.50184056166364</v>
      </c>
      <c r="P61" s="10">
        <f>INDEX(DriversGams!$A$5:$AN$26,MATCH(Drivers!$A61,DriversGams!$A$5:$A$26,0),MATCH(Drivers!P$3,DriversGams!$A$5:$AN$5,0))</f>
        <v>263.78775627259881</v>
      </c>
      <c r="Q61" s="10">
        <f>INDEX(DriversGams!$A$5:$AN$26,MATCH(Drivers!$A61,DriversGams!$A$5:$A$26,0),MATCH(Drivers!Q$3,DriversGams!$A$5:$AN$5,0))</f>
        <v>270.13979150922688</v>
      </c>
      <c r="R61" s="10">
        <f>INDEX(DriversGams!$A$5:$AN$26,MATCH(Drivers!$A61,DriversGams!$A$5:$A$26,0),MATCH(Drivers!R$3,DriversGams!$A$5:$AN$5,0))</f>
        <v>276.32092283246374</v>
      </c>
      <c r="S61" s="10">
        <f>INDEX(DriversGams!$A$5:$AN$26,MATCH(Drivers!$A61,DriversGams!$A$5:$A$26,0),MATCH(Drivers!S$3,DriversGams!$A$5:$AN$5,0))</f>
        <v>284.01246532936602</v>
      </c>
      <c r="T61" s="10">
        <f>INDEX(DriversGams!$A$5:$AN$26,MATCH(Drivers!$A61,DriversGams!$A$5:$A$26,0),MATCH(Drivers!T$3,DriversGams!$A$5:$AN$5,0))</f>
        <v>293.26159307279698</v>
      </c>
      <c r="U61" s="10">
        <f>INDEX(DriversGams!$A$5:$AN$26,MATCH(Drivers!$A61,DriversGams!$A$5:$A$26,0),MATCH(Drivers!U$3,DriversGams!$A$5:$AN$5,0))</f>
        <v>301.61577797125909</v>
      </c>
      <c r="V61" s="10">
        <f>INDEX(DriversGams!$A$5:$AN$26,MATCH(Drivers!$A61,DriversGams!$A$5:$A$26,0),MATCH(Drivers!V$3,DriversGams!$A$5:$AN$5,0))</f>
        <v>309.92987144706524</v>
      </c>
      <c r="W61" s="10">
        <f>INDEX(DriversGams!$A$5:$AN$26,MATCH(Drivers!$A61,DriversGams!$A$5:$A$26,0),MATCH(Drivers!W$3,DriversGams!$A$5:$AN$5,0))</f>
        <v>319.99135526892888</v>
      </c>
      <c r="X61" s="10">
        <f>INDEX(DriversGams!$A$5:$AN$26,MATCH(Drivers!$A61,DriversGams!$A$5:$A$26,0),MATCH(Drivers!X$3,DriversGams!$A$5:$AN$5,0))</f>
        <v>332.10028562907752</v>
      </c>
      <c r="Y61" s="10">
        <f>INDEX(DriversGams!$A$5:$AN$26,MATCH(Drivers!$A61,DriversGams!$A$5:$A$26,0),MATCH(Drivers!Y$3,DriversGams!$A$5:$AN$5,0))</f>
        <v>346.11739070506138</v>
      </c>
      <c r="Z61" s="10">
        <f>INDEX(DriversGams!$A$5:$AN$26,MATCH(Drivers!$A61,DriversGams!$A$5:$A$26,0),MATCH(Drivers!Z$3,DriversGams!$A$5:$AN$5,0))</f>
        <v>357.16209470313623</v>
      </c>
      <c r="AA61" s="10">
        <f>INDEX(DriversGams!$A$5:$AN$26,MATCH(Drivers!$A61,DriversGams!$A$5:$A$26,0),MATCH(Drivers!AA$3,DriversGams!$A$5:$AN$5,0))</f>
        <v>367.65490098981019</v>
      </c>
      <c r="AB61" s="10">
        <f>INDEX(DriversGams!$A$5:$AN$26,MATCH(Drivers!$A61,DriversGams!$A$5:$A$26,0),MATCH(Drivers!AB$3,DriversGams!$A$5:$AN$5,0))</f>
        <v>378.98415899107238</v>
      </c>
      <c r="AC61" s="10">
        <f>INDEX(DriversGams!$A$5:$AN$26,MATCH(Drivers!$A61,DriversGams!$A$5:$A$26,0),MATCH(Drivers!AC$3,DriversGams!$A$5:$AN$5,0))</f>
        <v>389.68679481195522</v>
      </c>
      <c r="AD61" s="10">
        <f>INDEX(DriversGams!$A$5:$AN$26,MATCH(Drivers!$A61,DriversGams!$A$5:$A$26,0),MATCH(Drivers!AD$3,DriversGams!$A$5:$AN$5,0))</f>
        <v>401.22829905194192</v>
      </c>
      <c r="AE61" s="10">
        <f>INDEX(DriversGams!$A$5:$AN$26,MATCH(Drivers!$A61,DriversGams!$A$5:$A$26,0),MATCH(Drivers!AE$3,DriversGams!$A$5:$AN$5,0))</f>
        <v>413.58219218141016</v>
      </c>
      <c r="AF61" s="10">
        <f>INDEX(DriversGams!$A$5:$AN$26,MATCH(Drivers!$A61,DriversGams!$A$5:$A$26,0),MATCH(Drivers!AF$3,DriversGams!$A$5:$AN$5,0))</f>
        <v>471.25878290193799</v>
      </c>
      <c r="AG61" s="10">
        <f>INDEX(DriversGams!$A$5:$AN$26,MATCH(Drivers!$A61,DriversGams!$A$5:$A$26,0),MATCH(Drivers!AG$3,DriversGams!$A$5:$AN$5,0))</f>
        <v>499.0047231940041</v>
      </c>
      <c r="AH61" s="126"/>
      <c r="AI61" s="126"/>
      <c r="AJ61" s="126"/>
      <c r="AK61" s="126"/>
      <c r="AL61" s="126"/>
      <c r="AM61" s="126"/>
      <c r="AO61" s="337" t="e">
        <f>#REF!+1</f>
        <v>#REF!</v>
      </c>
    </row>
    <row r="62" spans="1:41" s="337" customFormat="1">
      <c r="A62" s="134" t="s">
        <v>593</v>
      </c>
      <c r="B62" s="368">
        <f t="shared" si="83"/>
        <v>16</v>
      </c>
      <c r="C62" s="330">
        <v>40.911909200944407</v>
      </c>
      <c r="D62" s="330">
        <v>43.472466890059046</v>
      </c>
      <c r="E62" s="330">
        <v>46.683336524652951</v>
      </c>
      <c r="F62" s="330">
        <v>48.977367480453168</v>
      </c>
      <c r="G62" s="330">
        <v>50.507366203925315</v>
      </c>
      <c r="H62" s="330">
        <v>54.114758895803412</v>
      </c>
      <c r="I62" s="330">
        <v>58.020027445348646</v>
      </c>
      <c r="J62" s="10">
        <f>INDEX(DriversGams!$A$5:$AN$26,MATCH(Drivers!$A62,DriversGams!$A$5:$A$26,0),MATCH(Drivers!J$3,DriversGams!$A$5:$AN$5,0))</f>
        <v>60.67571415410081</v>
      </c>
      <c r="K62" s="10">
        <f>INDEX(DriversGams!$A$5:$AN$26,MATCH(Drivers!$A62,DriversGams!$A$5:$A$26,0),MATCH(Drivers!K$3,DriversGams!$A$5:$AN$5,0))</f>
        <v>58.569167842164475</v>
      </c>
      <c r="L62" s="10">
        <f>INDEX(DriversGams!$A$5:$AN$26,MATCH(Drivers!$A62,DriversGams!$A$5:$A$26,0),MATCH(Drivers!L$3,DriversGams!$A$5:$AN$5,0))</f>
        <v>59.975633120093178</v>
      </c>
      <c r="M62" s="10">
        <f>INDEX(DriversGams!$A$5:$AN$26,MATCH(Drivers!$A62,DriversGams!$A$5:$A$26,0),MATCH(Drivers!M$3,DriversGams!$A$5:$AN$5,0))</f>
        <v>61.357197401435222</v>
      </c>
      <c r="N62" s="10">
        <f>INDEX(DriversGams!$A$5:$AN$26,MATCH(Drivers!$A62,DriversGams!$A$5:$A$26,0),MATCH(Drivers!N$3,DriversGams!$A$5:$AN$5,0))</f>
        <v>62.603653904571026</v>
      </c>
      <c r="O62" s="10">
        <f>INDEX(DriversGams!$A$5:$AN$26,MATCH(Drivers!$A62,DriversGams!$A$5:$A$26,0),MATCH(Drivers!O$3,DriversGams!$A$5:$AN$5,0))</f>
        <v>64.132310869368453</v>
      </c>
      <c r="P62" s="10">
        <f>INDEX(DriversGams!$A$5:$AN$26,MATCH(Drivers!$A62,DriversGams!$A$5:$A$26,0),MATCH(Drivers!P$3,DriversGams!$A$5:$AN$5,0))</f>
        <v>65.495941929016311</v>
      </c>
      <c r="Q62" s="10">
        <f>INDEX(DriversGams!$A$5:$AN$26,MATCH(Drivers!$A62,DriversGams!$A$5:$A$26,0),MATCH(Drivers!Q$3,DriversGams!$A$5:$AN$5,0))</f>
        <v>66.7200377579113</v>
      </c>
      <c r="R62" s="10">
        <f>INDEX(DriversGams!$A$5:$AN$26,MATCH(Drivers!$A62,DriversGams!$A$5:$A$26,0),MATCH(Drivers!R$3,DriversGams!$A$5:$AN$5,0))</f>
        <v>68.025134858655633</v>
      </c>
      <c r="S62" s="10">
        <f>INDEX(DriversGams!$A$5:$AN$26,MATCH(Drivers!$A62,DriversGams!$A$5:$A$26,0),MATCH(Drivers!S$3,DriversGams!$A$5:$AN$5,0))</f>
        <v>70.321044060617609</v>
      </c>
      <c r="T62" s="10">
        <f>INDEX(DriversGams!$A$5:$AN$26,MATCH(Drivers!$A62,DriversGams!$A$5:$A$26,0),MATCH(Drivers!T$3,DriversGams!$A$5:$AN$5,0))</f>
        <v>72.846762608618093</v>
      </c>
      <c r="U62" s="10">
        <f>INDEX(DriversGams!$A$5:$AN$26,MATCH(Drivers!$A62,DriversGams!$A$5:$A$26,0),MATCH(Drivers!U$3,DriversGams!$A$5:$AN$5,0))</f>
        <v>75.116579310306918</v>
      </c>
      <c r="V62" s="10">
        <f>INDEX(DriversGams!$A$5:$AN$26,MATCH(Drivers!$A62,DriversGams!$A$5:$A$26,0),MATCH(Drivers!V$3,DriversGams!$A$5:$AN$5,0))</f>
        <v>77.607398828618656</v>
      </c>
      <c r="W62" s="10">
        <f>INDEX(DriversGams!$A$5:$AN$26,MATCH(Drivers!$A62,DriversGams!$A$5:$A$26,0),MATCH(Drivers!W$3,DriversGams!$A$5:$AN$5,0))</f>
        <v>80.353521549098318</v>
      </c>
      <c r="X62" s="10">
        <f>INDEX(DriversGams!$A$5:$AN$26,MATCH(Drivers!$A62,DriversGams!$A$5:$A$26,0),MATCH(Drivers!X$3,DriversGams!$A$5:$AN$5,0))</f>
        <v>83.12843558175652</v>
      </c>
      <c r="Y62" s="10">
        <f>INDEX(DriversGams!$A$5:$AN$26,MATCH(Drivers!$A62,DriversGams!$A$5:$A$26,0),MATCH(Drivers!Y$3,DriversGams!$A$5:$AN$5,0))</f>
        <v>86.252873107331197</v>
      </c>
      <c r="Z62" s="10">
        <f>INDEX(DriversGams!$A$5:$AN$26,MATCH(Drivers!$A62,DriversGams!$A$5:$A$26,0),MATCH(Drivers!Z$3,DriversGams!$A$5:$AN$5,0))</f>
        <v>90.167089219187517</v>
      </c>
      <c r="AA62" s="10">
        <f>INDEX(DriversGams!$A$5:$AN$26,MATCH(Drivers!$A62,DriversGams!$A$5:$A$26,0),MATCH(Drivers!AA$3,DriversGams!$A$5:$AN$5,0))</f>
        <v>94.626494827504629</v>
      </c>
      <c r="AB62" s="10">
        <f>INDEX(DriversGams!$A$5:$AN$26,MATCH(Drivers!$A62,DriversGams!$A$5:$A$26,0),MATCH(Drivers!AB$3,DriversGams!$A$5:$AN$5,0))</f>
        <v>98.280792177429873</v>
      </c>
      <c r="AC62" s="10">
        <f>INDEX(DriversGams!$A$5:$AN$26,MATCH(Drivers!$A62,DriversGams!$A$5:$A$26,0),MATCH(Drivers!AC$3,DriversGams!$A$5:$AN$5,0))</f>
        <v>101.46208264834863</v>
      </c>
      <c r="AD62" s="10">
        <f>INDEX(DriversGams!$A$5:$AN$26,MATCH(Drivers!$A62,DriversGams!$A$5:$A$26,0),MATCH(Drivers!AD$3,DriversGams!$A$5:$AN$5,0))</f>
        <v>104.44176969767821</v>
      </c>
      <c r="AE62" s="10">
        <f>INDEX(DriversGams!$A$5:$AN$26,MATCH(Drivers!$A62,DriversGams!$A$5:$A$26,0),MATCH(Drivers!AE$3,DriversGams!$A$5:$AN$5,0))</f>
        <v>107.36022496533067</v>
      </c>
      <c r="AF62" s="10">
        <f>INDEX(DriversGams!$A$5:$AN$26,MATCH(Drivers!$A62,DriversGams!$A$5:$A$26,0),MATCH(Drivers!AF$3,DriversGams!$A$5:$AN$5,0))</f>
        <v>118.59969746074491</v>
      </c>
      <c r="AG62" s="10">
        <f>INDEX(DriversGams!$A$5:$AN$26,MATCH(Drivers!$A62,DriversGams!$A$5:$A$26,0),MATCH(Drivers!AG$3,DriversGams!$A$5:$AN$5,0))</f>
        <v>120.08299696528881</v>
      </c>
      <c r="AH62" s="126"/>
      <c r="AI62" s="126"/>
      <c r="AJ62" s="126"/>
      <c r="AK62" s="126"/>
      <c r="AL62" s="126"/>
      <c r="AM62" s="126"/>
      <c r="AO62" s="337" t="e">
        <f t="shared" si="84"/>
        <v>#REF!</v>
      </c>
    </row>
    <row r="63" spans="1:41" s="337" customFormat="1">
      <c r="A63" s="134" t="s">
        <v>595</v>
      </c>
      <c r="B63" s="337">
        <f t="shared" si="83"/>
        <v>17</v>
      </c>
      <c r="C63" s="330">
        <v>6.4158612357306808</v>
      </c>
      <c r="D63" s="330">
        <v>6.604363287904599</v>
      </c>
      <c r="E63" s="330">
        <v>6.7999637989778527</v>
      </c>
      <c r="F63" s="330">
        <v>6.9251895229982949</v>
      </c>
      <c r="G63" s="330">
        <v>6.9893547700170355</v>
      </c>
      <c r="H63" s="330">
        <v>7.0969867972742753</v>
      </c>
      <c r="I63" s="330">
        <v>7.234631601362862</v>
      </c>
      <c r="J63" s="10">
        <f>INDEX(DriversGams!$A$5:$AN$26,MATCH(Drivers!$A63,DriversGams!$A$5:$A$26,0),MATCH(Drivers!J$3,DriversGams!$A$5:$AN$5,0))</f>
        <v>7.2942674736102546</v>
      </c>
      <c r="K63" s="10">
        <f>INDEX(DriversGams!$A$5:$AN$26,MATCH(Drivers!$A63,DriversGams!$A$5:$A$26,0),MATCH(Drivers!K$3,DriversGams!$A$5:$AN$5,0))</f>
        <v>6.9157617218850147</v>
      </c>
      <c r="L63" s="10">
        <f>INDEX(DriversGams!$A$5:$AN$26,MATCH(Drivers!$A63,DriversGams!$A$5:$A$26,0),MATCH(Drivers!L$3,DriversGams!$A$5:$AN$5,0))</f>
        <v>7.1633414643739535</v>
      </c>
      <c r="M63" s="10">
        <f>INDEX(DriversGams!$A$5:$AN$26,MATCH(Drivers!$A63,DriversGams!$A$5:$A$26,0),MATCH(Drivers!M$3,DriversGams!$A$5:$AN$5,0))</f>
        <v>7.3639354600014668</v>
      </c>
      <c r="N63" s="10">
        <f>INDEX(DriversGams!$A$5:$AN$26,MATCH(Drivers!$A63,DriversGams!$A$5:$A$26,0),MATCH(Drivers!N$3,DriversGams!$A$5:$AN$5,0))</f>
        <v>7.5157119873901816</v>
      </c>
      <c r="O63" s="10">
        <f>INDEX(DriversGams!$A$5:$AN$26,MATCH(Drivers!$A63,DriversGams!$A$5:$A$26,0),MATCH(Drivers!O$3,DriversGams!$A$5:$AN$5,0))</f>
        <v>7.6820955055547113</v>
      </c>
      <c r="P63" s="10">
        <f>INDEX(DriversGams!$A$5:$AN$26,MATCH(Drivers!$A63,DriversGams!$A$5:$A$26,0),MATCH(Drivers!P$3,DriversGams!$A$5:$AN$5,0))</f>
        <v>7.8414059813779344</v>
      </c>
      <c r="Q63" s="10">
        <f>INDEX(DriversGams!$A$5:$AN$26,MATCH(Drivers!$A63,DriversGams!$A$5:$A$26,0),MATCH(Drivers!Q$3,DriversGams!$A$5:$AN$5,0))</f>
        <v>8.0326059492481612</v>
      </c>
      <c r="R63" s="10">
        <f>INDEX(DriversGams!$A$5:$AN$26,MATCH(Drivers!$A63,DriversGams!$A$5:$A$26,0),MATCH(Drivers!R$3,DriversGams!$A$5:$AN$5,0))</f>
        <v>8.2154627319884082</v>
      </c>
      <c r="S63" s="10">
        <f>INDEX(DriversGams!$A$5:$AN$26,MATCH(Drivers!$A63,DriversGams!$A$5:$A$26,0),MATCH(Drivers!S$3,DriversGams!$A$5:$AN$5,0))</f>
        <v>8.340024591096693</v>
      </c>
      <c r="T63" s="10">
        <f>INDEX(DriversGams!$A$5:$AN$26,MATCH(Drivers!$A63,DriversGams!$A$5:$A$26,0),MATCH(Drivers!T$3,DriversGams!$A$5:$AN$5,0))</f>
        <v>8.5327483793110872</v>
      </c>
      <c r="U63" s="10">
        <f>INDEX(DriversGams!$A$5:$AN$26,MATCH(Drivers!$A63,DriversGams!$A$5:$A$26,0),MATCH(Drivers!U$3,DriversGams!$A$5:$AN$5,0))</f>
        <v>8.722906014380591</v>
      </c>
      <c r="V63" s="10">
        <f>INDEX(DriversGams!$A$5:$AN$26,MATCH(Drivers!$A63,DriversGams!$A$5:$A$26,0),MATCH(Drivers!V$3,DriversGams!$A$5:$AN$5,0))</f>
        <v>8.9027461633398683</v>
      </c>
      <c r="W63" s="10">
        <f>INDEX(DriversGams!$A$5:$AN$26,MATCH(Drivers!$A63,DriversGams!$A$5:$A$26,0),MATCH(Drivers!W$3,DriversGams!$A$5:$AN$5,0))</f>
        <v>9.1089451740717777</v>
      </c>
      <c r="X63" s="10">
        <f>INDEX(DriversGams!$A$5:$AN$26,MATCH(Drivers!$A63,DriversGams!$A$5:$A$26,0),MATCH(Drivers!X$3,DriversGams!$A$5:$AN$5,0))</f>
        <v>9.3690478628306781</v>
      </c>
      <c r="Y63" s="10">
        <f>INDEX(DriversGams!$A$5:$AN$26,MATCH(Drivers!$A63,DriversGams!$A$5:$A$26,0),MATCH(Drivers!Y$3,DriversGams!$A$5:$AN$5,0))</f>
        <v>9.6715910949961259</v>
      </c>
      <c r="Z63" s="10">
        <f>INDEX(DriversGams!$A$5:$AN$26,MATCH(Drivers!$A63,DriversGams!$A$5:$A$26,0),MATCH(Drivers!Z$3,DriversGams!$A$5:$AN$5,0))</f>
        <v>9.8183749017170943</v>
      </c>
      <c r="AA63" s="10">
        <f>INDEX(DriversGams!$A$5:$AN$26,MATCH(Drivers!$A63,DriversGams!$A$5:$A$26,0),MATCH(Drivers!AA$3,DriversGams!$A$5:$AN$5,0))</f>
        <v>9.9352576596987259</v>
      </c>
      <c r="AB63" s="10">
        <f>INDEX(DriversGams!$A$5:$AN$26,MATCH(Drivers!$A63,DriversGams!$A$5:$A$26,0),MATCH(Drivers!AB$3,DriversGams!$A$5:$AN$5,0))</f>
        <v>10.143097149084108</v>
      </c>
      <c r="AC63" s="10">
        <f>INDEX(DriversGams!$A$5:$AN$26,MATCH(Drivers!$A63,DriversGams!$A$5:$A$26,0),MATCH(Drivers!AC$3,DriversGams!$A$5:$AN$5,0))</f>
        <v>10.375651818564318</v>
      </c>
      <c r="AD63" s="10">
        <f>INDEX(DriversGams!$A$5:$AN$26,MATCH(Drivers!$A63,DriversGams!$A$5:$A$26,0),MATCH(Drivers!AD$3,DriversGams!$A$5:$AN$5,0))</f>
        <v>10.636518268903114</v>
      </c>
      <c r="AE63" s="10">
        <f>INDEX(DriversGams!$A$5:$AN$26,MATCH(Drivers!$A63,DriversGams!$A$5:$A$26,0),MATCH(Drivers!AE$3,DriversGams!$A$5:$AN$5,0))</f>
        <v>10.896842749199168</v>
      </c>
      <c r="AF63" s="10">
        <f>INDEX(DriversGams!$A$5:$AN$26,MATCH(Drivers!$A63,DriversGams!$A$5:$A$26,0),MATCH(Drivers!AF$3,DriversGams!$A$5:$AN$5,0))</f>
        <v>12.172043839677604</v>
      </c>
      <c r="AG63" s="10">
        <f>INDEX(DriversGams!$A$5:$AN$26,MATCH(Drivers!$A63,DriversGams!$A$5:$A$26,0),MATCH(Drivers!AG$3,DriversGams!$A$5:$AN$5,0))</f>
        <v>12.892904438254195</v>
      </c>
      <c r="AH63" s="126"/>
      <c r="AI63" s="126"/>
      <c r="AJ63" s="126"/>
      <c r="AK63" s="126"/>
      <c r="AL63" s="126"/>
      <c r="AM63" s="126"/>
      <c r="AO63" s="337" t="e">
        <f t="shared" si="84"/>
        <v>#REF!</v>
      </c>
    </row>
    <row r="64" spans="1:41" s="337" customFormat="1">
      <c r="A64" s="134" t="s">
        <v>599</v>
      </c>
      <c r="B64" s="337">
        <f t="shared" si="83"/>
        <v>18</v>
      </c>
      <c r="C64" s="330">
        <v>125.48003402211921</v>
      </c>
      <c r="D64" s="330">
        <v>127.1852732099033</v>
      </c>
      <c r="E64" s="330">
        <v>121.33259319855085</v>
      </c>
      <c r="F64" s="330">
        <v>115.48558072755804</v>
      </c>
      <c r="G64" s="330">
        <v>115.29855189569106</v>
      </c>
      <c r="H64" s="330">
        <v>115.15875256682079</v>
      </c>
      <c r="I64" s="330">
        <v>113.64929765104591</v>
      </c>
      <c r="J64" s="10">
        <f>INDEX(DriversGams!$A$5:$AN$26,MATCH(Drivers!$A64,DriversGams!$A$5:$A$26,0),MATCH(Drivers!J$3,DriversGams!$A$5:$AN$5,0))</f>
        <v>112.98526133447901</v>
      </c>
      <c r="K64" s="10">
        <f>INDEX(DriversGams!$A$5:$AN$26,MATCH(Drivers!$A64,DriversGams!$A$5:$A$26,0),MATCH(Drivers!K$3,DriversGams!$A$5:$AN$5,0))</f>
        <v>109.17811721165367</v>
      </c>
      <c r="L64" s="10">
        <f>INDEX(DriversGams!$A$5:$AN$26,MATCH(Drivers!$A64,DriversGams!$A$5:$A$26,0),MATCH(Drivers!L$3,DriversGams!$A$5:$AN$5,0))</f>
        <v>107.95640799355597</v>
      </c>
      <c r="M64" s="10">
        <f>INDEX(DriversGams!$A$5:$AN$26,MATCH(Drivers!$A64,DriversGams!$A$5:$A$26,0),MATCH(Drivers!M$3,DriversGams!$A$5:$AN$5,0))</f>
        <v>106.06057192988722</v>
      </c>
      <c r="N64" s="10">
        <f>INDEX(DriversGams!$A$5:$AN$26,MATCH(Drivers!$A64,DriversGams!$A$5:$A$26,0),MATCH(Drivers!N$3,DriversGams!$A$5:$AN$5,0))</f>
        <v>104.12656535846165</v>
      </c>
      <c r="O64" s="10">
        <f>INDEX(DriversGams!$A$5:$AN$26,MATCH(Drivers!$A64,DriversGams!$A$5:$A$26,0),MATCH(Drivers!O$3,DriversGams!$A$5:$AN$5,0))</f>
        <v>103.10449628588292</v>
      </c>
      <c r="P64" s="10">
        <f>INDEX(DriversGams!$A$5:$AN$26,MATCH(Drivers!$A64,DriversGams!$A$5:$A$26,0),MATCH(Drivers!P$3,DriversGams!$A$5:$AN$5,0))</f>
        <v>102.41305508361665</v>
      </c>
      <c r="Q64" s="10">
        <f>INDEX(DriversGams!$A$5:$AN$26,MATCH(Drivers!$A64,DriversGams!$A$5:$A$26,0),MATCH(Drivers!Q$3,DriversGams!$A$5:$AN$5,0))</f>
        <v>100.09021176632403</v>
      </c>
      <c r="R64" s="10">
        <f>INDEX(DriversGams!$A$5:$AN$26,MATCH(Drivers!$A64,DriversGams!$A$5:$A$26,0),MATCH(Drivers!R$3,DriversGams!$A$5:$AN$5,0))</f>
        <v>98.032651758954714</v>
      </c>
      <c r="S64" s="10">
        <f>INDEX(DriversGams!$A$5:$AN$26,MATCH(Drivers!$A64,DriversGams!$A$5:$A$26,0),MATCH(Drivers!S$3,DriversGams!$A$5:$AN$5,0))</f>
        <v>95.964001323301758</v>
      </c>
      <c r="T64" s="10">
        <f>INDEX(DriversGams!$A$5:$AN$26,MATCH(Drivers!$A64,DriversGams!$A$5:$A$26,0),MATCH(Drivers!T$3,DriversGams!$A$5:$AN$5,0))</f>
        <v>93.732420420872955</v>
      </c>
      <c r="U64" s="10">
        <f>INDEX(DriversGams!$A$5:$AN$26,MATCH(Drivers!$A64,DriversGams!$A$5:$A$26,0),MATCH(Drivers!U$3,DriversGams!$A$5:$AN$5,0))</f>
        <v>90.637228599597847</v>
      </c>
      <c r="V64" s="10">
        <f>INDEX(DriversGams!$A$5:$AN$26,MATCH(Drivers!$A64,DriversGams!$A$5:$A$26,0),MATCH(Drivers!V$3,DriversGams!$A$5:$AN$5,0))</f>
        <v>86.779069825571497</v>
      </c>
      <c r="W64" s="10">
        <f>INDEX(DriversGams!$A$5:$AN$26,MATCH(Drivers!$A64,DriversGams!$A$5:$A$26,0),MATCH(Drivers!W$3,DriversGams!$A$5:$AN$5,0))</f>
        <v>84.180953645464967</v>
      </c>
      <c r="X64" s="10">
        <f>INDEX(DriversGams!$A$5:$AN$26,MATCH(Drivers!$A64,DriversGams!$A$5:$A$26,0),MATCH(Drivers!X$3,DriversGams!$A$5:$AN$5,0))</f>
        <v>83.113372587820734</v>
      </c>
      <c r="Y64" s="10">
        <f>INDEX(DriversGams!$A$5:$AN$26,MATCH(Drivers!$A64,DriversGams!$A$5:$A$26,0),MATCH(Drivers!Y$3,DriversGams!$A$5:$AN$5,0))</f>
        <v>82.412174876909404</v>
      </c>
      <c r="Z64" s="10">
        <f>INDEX(DriversGams!$A$5:$AN$26,MATCH(Drivers!$A64,DriversGams!$A$5:$A$26,0),MATCH(Drivers!Z$3,DriversGams!$A$5:$AN$5,0))</f>
        <v>70.398660852944616</v>
      </c>
      <c r="AA64" s="10">
        <f>INDEX(DriversGams!$A$5:$AN$26,MATCH(Drivers!$A64,DriversGams!$A$5:$A$26,0),MATCH(Drivers!AA$3,DriversGams!$A$5:$AN$5,0))</f>
        <v>58.841913927496819</v>
      </c>
      <c r="AB64" s="10">
        <f>INDEX(DriversGams!$A$5:$AN$26,MATCH(Drivers!$A64,DriversGams!$A$5:$A$26,0),MATCH(Drivers!AB$3,DriversGams!$A$5:$AN$5,0))</f>
        <v>52.372125639335323</v>
      </c>
      <c r="AC64" s="10">
        <f>INDEX(DriversGams!$A$5:$AN$26,MATCH(Drivers!$A64,DriversGams!$A$5:$A$26,0),MATCH(Drivers!AC$3,DriversGams!$A$5:$AN$5,0))</f>
        <v>48.087224570186457</v>
      </c>
      <c r="AD64" s="10">
        <f>INDEX(DriversGams!$A$5:$AN$26,MATCH(Drivers!$A64,DriversGams!$A$5:$A$26,0),MATCH(Drivers!AD$3,DriversGams!$A$5:$AN$5,0))</f>
        <v>43.802323501037606</v>
      </c>
      <c r="AE64" s="10">
        <f>INDEX(DriversGams!$A$5:$AN$26,MATCH(Drivers!$A64,DriversGams!$A$5:$A$26,0),MATCH(Drivers!AE$3,DriversGams!$A$5:$AN$5,0))</f>
        <v>39.517422431888725</v>
      </c>
      <c r="AF64" s="10">
        <f>INDEX(DriversGams!$A$5:$AN$26,MATCH(Drivers!$A64,DriversGams!$A$5:$A$26,0),MATCH(Drivers!AF$3,DriversGams!$A$5:$AN$5,0))</f>
        <v>25.779331859857919</v>
      </c>
      <c r="AG64" s="10">
        <f>INDEX(DriversGams!$A$5:$AN$26,MATCH(Drivers!$A64,DriversGams!$A$5:$A$26,0),MATCH(Drivers!AG$3,DriversGams!$A$5:$AN$5,0))</f>
        <v>14.681909346587002</v>
      </c>
      <c r="AH64" s="126"/>
      <c r="AI64" s="126"/>
      <c r="AJ64" s="126"/>
      <c r="AK64" s="126"/>
      <c r="AL64" s="126"/>
      <c r="AM64" s="126"/>
    </row>
    <row r="65" spans="1:39" s="337" customFormat="1">
      <c r="A65" s="134" t="s">
        <v>528</v>
      </c>
      <c r="B65" s="337">
        <f t="shared" si="83"/>
        <v>19</v>
      </c>
      <c r="C65" s="330">
        <v>154.18842101590053</v>
      </c>
      <c r="D65" s="330">
        <v>151.87047226763119</v>
      </c>
      <c r="E65" s="330">
        <v>148.71168942836181</v>
      </c>
      <c r="F65" s="330">
        <v>145.49800306349678</v>
      </c>
      <c r="G65" s="330">
        <v>142.32274916654868</v>
      </c>
      <c r="H65" s="330">
        <v>141.64560568420242</v>
      </c>
      <c r="I65" s="330">
        <v>143.22499710383713</v>
      </c>
      <c r="J65" s="10">
        <f>INDEX(DriversGams!$A$5:$AN$26,MATCH(Drivers!$A65,DriversGams!$A$5:$A$26,0),MATCH(Drivers!J$3,DriversGams!$A$5:$AN$5,0))</f>
        <v>142.20363281735948</v>
      </c>
      <c r="K65" s="10">
        <f>INDEX(DriversGams!$A$5:$AN$26,MATCH(Drivers!$A65,DriversGams!$A$5:$A$26,0),MATCH(Drivers!K$3,DriversGams!$A$5:$AN$5,0))</f>
        <v>137.72837829681038</v>
      </c>
      <c r="L65" s="10">
        <f>INDEX(DriversGams!$A$5:$AN$26,MATCH(Drivers!$A65,DriversGams!$A$5:$A$26,0),MATCH(Drivers!L$3,DriversGams!$A$5:$AN$5,0))</f>
        <v>143.67199195916891</v>
      </c>
      <c r="M65" s="10">
        <f>INDEX(DriversGams!$A$5:$AN$26,MATCH(Drivers!$A65,DriversGams!$A$5:$A$26,0),MATCH(Drivers!M$3,DriversGams!$A$5:$AN$5,0))</f>
        <v>144.47822135732332</v>
      </c>
      <c r="N65" s="10">
        <f>INDEX(DriversGams!$A$5:$AN$26,MATCH(Drivers!$A65,DriversGams!$A$5:$A$26,0),MATCH(Drivers!N$3,DriversGams!$A$5:$AN$5,0))</f>
        <v>145.03067319356396</v>
      </c>
      <c r="O65" s="10">
        <f>INDEX(DriversGams!$A$5:$AN$26,MATCH(Drivers!$A65,DriversGams!$A$5:$A$26,0),MATCH(Drivers!O$3,DriversGams!$A$5:$AN$5,0))</f>
        <v>147.03164226499021</v>
      </c>
      <c r="P65" s="10">
        <f>INDEX(DriversGams!$A$5:$AN$26,MATCH(Drivers!$A65,DriversGams!$A$5:$A$26,0),MATCH(Drivers!P$3,DriversGams!$A$5:$AN$5,0))</f>
        <v>149.38883058033335</v>
      </c>
      <c r="Q65" s="10">
        <f>INDEX(DriversGams!$A$5:$AN$26,MATCH(Drivers!$A65,DriversGams!$A$5:$A$26,0),MATCH(Drivers!Q$3,DriversGams!$A$5:$AN$5,0))</f>
        <v>151.36266177432739</v>
      </c>
      <c r="R65" s="10">
        <f>INDEX(DriversGams!$A$5:$AN$26,MATCH(Drivers!$A65,DriversGams!$A$5:$A$26,0),MATCH(Drivers!R$3,DriversGams!$A$5:$AN$5,0))</f>
        <v>152.87645917606338</v>
      </c>
      <c r="S65" s="10">
        <f>INDEX(DriversGams!$A$5:$AN$26,MATCH(Drivers!$A65,DriversGams!$A$5:$A$26,0),MATCH(Drivers!S$3,DriversGams!$A$5:$AN$5,0))</f>
        <v>154.89619354581401</v>
      </c>
      <c r="T65" s="10">
        <f>INDEX(DriversGams!$A$5:$AN$26,MATCH(Drivers!$A65,DriversGams!$A$5:$A$26,0),MATCH(Drivers!T$3,DriversGams!$A$5:$AN$5,0))</f>
        <v>158.38023136953601</v>
      </c>
      <c r="U65" s="10">
        <f>INDEX(DriversGams!$A$5:$AN$26,MATCH(Drivers!$A65,DriversGams!$A$5:$A$26,0),MATCH(Drivers!U$3,DriversGams!$A$5:$AN$5,0))</f>
        <v>160.95099651551516</v>
      </c>
      <c r="V65" s="10">
        <f>INDEX(DriversGams!$A$5:$AN$26,MATCH(Drivers!$A65,DriversGams!$A$5:$A$26,0),MATCH(Drivers!V$3,DriversGams!$A$5:$AN$5,0))</f>
        <v>165.61368839778851</v>
      </c>
      <c r="W65" s="10">
        <f>INDEX(DriversGams!$A$5:$AN$26,MATCH(Drivers!$A65,DriversGams!$A$5:$A$26,0),MATCH(Drivers!W$3,DriversGams!$A$5:$AN$5,0))</f>
        <v>172.00473018210039</v>
      </c>
      <c r="X65" s="10">
        <f>INDEX(DriversGams!$A$5:$AN$26,MATCH(Drivers!$A65,DriversGams!$A$5:$A$26,0),MATCH(Drivers!X$3,DriversGams!$A$5:$AN$5,0))</f>
        <v>178.54325957401053</v>
      </c>
      <c r="Y65" s="10">
        <f>INDEX(DriversGams!$A$5:$AN$26,MATCH(Drivers!$A65,DriversGams!$A$5:$A$26,0),MATCH(Drivers!Y$3,DriversGams!$A$5:$AN$5,0))</f>
        <v>186.07945697706054</v>
      </c>
      <c r="Z65" s="10">
        <f>INDEX(DriversGams!$A$5:$AN$26,MATCH(Drivers!$A65,DriversGams!$A$5:$A$26,0),MATCH(Drivers!Z$3,DriversGams!$A$5:$AN$5,0))</f>
        <v>183.81046514233779</v>
      </c>
      <c r="AA65" s="10">
        <f>INDEX(DriversGams!$A$5:$AN$26,MATCH(Drivers!$A65,DriversGams!$A$5:$A$26,0),MATCH(Drivers!AA$3,DriversGams!$A$5:$AN$5,0))</f>
        <v>185.50699101082068</v>
      </c>
      <c r="AB65" s="10">
        <f>INDEX(DriversGams!$A$5:$AN$26,MATCH(Drivers!$A65,DriversGams!$A$5:$A$26,0),MATCH(Drivers!AB$3,DriversGams!$A$5:$AN$5,0))</f>
        <v>198.12747766701617</v>
      </c>
      <c r="AC65" s="10">
        <f>INDEX(DriversGams!$A$5:$AN$26,MATCH(Drivers!$A65,DriversGams!$A$5:$A$26,0),MATCH(Drivers!AC$3,DriversGams!$A$5:$AN$5,0))</f>
        <v>205.57945284771361</v>
      </c>
      <c r="AD65" s="10">
        <f>INDEX(DriversGams!$A$5:$AN$26,MATCH(Drivers!$A65,DriversGams!$A$5:$A$26,0),MATCH(Drivers!AD$3,DriversGams!$A$5:$AN$5,0))</f>
        <v>214.13284661149578</v>
      </c>
      <c r="AE65" s="10">
        <f>INDEX(DriversGams!$A$5:$AN$26,MATCH(Drivers!$A65,DriversGams!$A$5:$A$26,0),MATCH(Drivers!AE$3,DriversGams!$A$5:$AN$5,0))</f>
        <v>222.102622974837</v>
      </c>
      <c r="AF65" s="10">
        <f>INDEX(DriversGams!$A$5:$AN$26,MATCH(Drivers!$A65,DriversGams!$A$5:$A$26,0),MATCH(Drivers!AF$3,DriversGams!$A$5:$AN$5,0))</f>
        <v>250.80894327410226</v>
      </c>
      <c r="AG65" s="10">
        <f>INDEX(DriversGams!$A$5:$AN$26,MATCH(Drivers!$A65,DriversGams!$A$5:$A$26,0),MATCH(Drivers!AG$3,DriversGams!$A$5:$AN$5,0))</f>
        <v>329.30173783066499</v>
      </c>
      <c r="AH65" s="126"/>
      <c r="AI65" s="126"/>
      <c r="AJ65" s="126"/>
      <c r="AK65" s="126"/>
      <c r="AL65" s="126"/>
      <c r="AM65" s="126"/>
    </row>
    <row r="66" spans="1:39" s="337" customFormat="1">
      <c r="A66" s="5" t="s">
        <v>5</v>
      </c>
      <c r="B66" s="337">
        <f t="shared" si="83"/>
        <v>20</v>
      </c>
      <c r="C66" s="371">
        <f>SUM(C45:C65)</f>
        <v>4032.0433682922144</v>
      </c>
      <c r="D66" s="371">
        <f t="shared" ref="D66:I66" si="85">SUM(D45:D65)</f>
        <v>4135.6011269326036</v>
      </c>
      <c r="E66" s="371">
        <f t="shared" si="85"/>
        <v>4214.5620530894539</v>
      </c>
      <c r="F66" s="371">
        <f t="shared" si="85"/>
        <v>4269.9104508291794</v>
      </c>
      <c r="G66" s="371">
        <f t="shared" si="85"/>
        <v>4306.3530098044157</v>
      </c>
      <c r="H66" s="371">
        <f t="shared" si="85"/>
        <v>4369.2882721535752</v>
      </c>
      <c r="I66" s="371">
        <f t="shared" si="85"/>
        <v>4424.2547121291227</v>
      </c>
      <c r="J66" s="127">
        <f t="shared" ref="J66:AG66" si="86">SUM(J45:J65)</f>
        <v>4436.7667702662811</v>
      </c>
      <c r="K66" s="127">
        <f t="shared" si="86"/>
        <v>4156.6374723210747</v>
      </c>
      <c r="L66" s="127">
        <f t="shared" si="86"/>
        <v>4293.0625091124666</v>
      </c>
      <c r="M66" s="127">
        <f t="shared" si="86"/>
        <v>4403.5319980816721</v>
      </c>
      <c r="N66" s="127">
        <f t="shared" si="86"/>
        <v>4508.0761752381304</v>
      </c>
      <c r="O66" s="127">
        <f t="shared" si="86"/>
        <v>4627.2312032040936</v>
      </c>
      <c r="P66" s="127">
        <f t="shared" si="86"/>
        <v>4740.1624151109563</v>
      </c>
      <c r="Q66" s="127">
        <f t="shared" si="86"/>
        <v>4844.7573291354374</v>
      </c>
      <c r="R66" s="127">
        <f t="shared" si="86"/>
        <v>4942.9895260478406</v>
      </c>
      <c r="S66" s="127">
        <f t="shared" si="86"/>
        <v>5038.8407752800595</v>
      </c>
      <c r="T66" s="127">
        <f t="shared" si="86"/>
        <v>5156.0531673817568</v>
      </c>
      <c r="U66" s="127">
        <f t="shared" si="86"/>
        <v>5267.4890791064672</v>
      </c>
      <c r="V66" s="127">
        <f t="shared" si="86"/>
        <v>5392.1557647314958</v>
      </c>
      <c r="W66" s="127">
        <f t="shared" si="86"/>
        <v>5539.1210812359432</v>
      </c>
      <c r="X66" s="127">
        <f t="shared" si="86"/>
        <v>5698.0712671654901</v>
      </c>
      <c r="Y66" s="127">
        <f t="shared" si="86"/>
        <v>5881.153129714703</v>
      </c>
      <c r="Z66" s="127">
        <f t="shared" si="86"/>
        <v>6026.5383579431582</v>
      </c>
      <c r="AA66" s="127">
        <f t="shared" si="86"/>
        <v>6169.1626381210926</v>
      </c>
      <c r="AB66" s="127">
        <f t="shared" si="86"/>
        <v>6328.6119541977905</v>
      </c>
      <c r="AC66" s="127">
        <f t="shared" si="86"/>
        <v>6484.8167093206612</v>
      </c>
      <c r="AD66" s="127">
        <f t="shared" si="86"/>
        <v>6649.1341746785074</v>
      </c>
      <c r="AE66" s="127">
        <f t="shared" si="86"/>
        <v>6815.0075465100053</v>
      </c>
      <c r="AF66" s="127">
        <f t="shared" si="86"/>
        <v>7743.2439854588474</v>
      </c>
      <c r="AG66" s="127">
        <f t="shared" si="86"/>
        <v>8525.9018004537429</v>
      </c>
      <c r="AH66" s="127"/>
      <c r="AI66" s="127"/>
      <c r="AJ66" s="127"/>
      <c r="AK66" s="127"/>
      <c r="AL66" s="127"/>
      <c r="AM66" s="127"/>
    </row>
    <row r="67" spans="1:39" s="33" customFormat="1">
      <c r="A67" s="247" t="s">
        <v>279</v>
      </c>
      <c r="B67" s="337">
        <f t="shared" si="83"/>
        <v>21</v>
      </c>
      <c r="C67" s="332"/>
      <c r="D67" s="248">
        <v>2.6436281887547874E-2</v>
      </c>
      <c r="E67" s="248">
        <v>2.0165921894981231E-2</v>
      </c>
      <c r="F67" s="248">
        <v>1.407744097509589E-2</v>
      </c>
      <c r="G67" s="248">
        <v>8.9337784405372211E-3</v>
      </c>
      <c r="H67" s="248">
        <v>1.4827464040109817E-2</v>
      </c>
      <c r="I67" s="248">
        <v>1.2732896737821964E-2</v>
      </c>
      <c r="J67" s="248">
        <v>7.2531087632679014E-3</v>
      </c>
      <c r="K67" s="248">
        <v>-7.2462496857853442E-2</v>
      </c>
      <c r="L67" s="248">
        <f t="shared" ref="L67" si="87">L66/K66-1</f>
        <v>3.2821009217147701E-2</v>
      </c>
      <c r="M67" s="248">
        <f t="shared" ref="M67" si="88">M66/L66-1</f>
        <v>2.5732094218223533E-2</v>
      </c>
      <c r="N67" s="248">
        <f t="shared" ref="N67" si="89">N66/M66-1</f>
        <v>2.3740982738856387E-2</v>
      </c>
      <c r="O67" s="248">
        <f t="shared" ref="O67" si="90">O66/N66-1</f>
        <v>2.6431458416886544E-2</v>
      </c>
      <c r="P67" s="248">
        <f t="shared" ref="P67" si="91">P66/O66-1</f>
        <v>2.4405785435718919E-2</v>
      </c>
      <c r="Q67" s="248">
        <f t="shared" ref="Q67" si="92">Q66/P66-1</f>
        <v>2.2065681481935551E-2</v>
      </c>
      <c r="R67" s="248">
        <f t="shared" ref="R67" si="93">R66/Q66-1</f>
        <v>2.0275978803242278E-2</v>
      </c>
      <c r="S67" s="248">
        <f t="shared" ref="S67" si="94">S66/R66-1</f>
        <v>1.939135187867902E-2</v>
      </c>
      <c r="T67" s="248">
        <f t="shared" ref="T67" si="95">T66/S66-1</f>
        <v>2.3261777327183486E-2</v>
      </c>
      <c r="U67" s="248">
        <f t="shared" ref="U67" si="96">U66/T66-1</f>
        <v>2.1612638215152025E-2</v>
      </c>
      <c r="V67" s="248">
        <f t="shared" ref="V67" si="97">V66/U66-1</f>
        <v>2.3667193942464859E-2</v>
      </c>
      <c r="W67" s="248">
        <f t="shared" ref="W67" si="98">W66/V66-1</f>
        <v>2.7255391519975136E-2</v>
      </c>
      <c r="X67" s="248">
        <f t="shared" ref="X67" si="99">X66/W66-1</f>
        <v>2.8695921897789578E-2</v>
      </c>
      <c r="Y67" s="248">
        <f t="shared" ref="Y67" si="100">Y66/X66-1</f>
        <v>3.2130497139304381E-2</v>
      </c>
      <c r="Z67" s="248">
        <f t="shared" ref="Z67" si="101">Z66/Y66-1</f>
        <v>2.4720530994830181E-2</v>
      </c>
      <c r="AA67" s="248">
        <f t="shared" ref="AA67" si="102">AA66/Z66-1</f>
        <v>2.3666037069182799E-2</v>
      </c>
      <c r="AB67" s="248">
        <f t="shared" ref="AB67" si="103">AB66/AA66-1</f>
        <v>2.5846184552083873E-2</v>
      </c>
      <c r="AC67" s="248">
        <f t="shared" ref="AC67" si="104">AC66/AB66-1</f>
        <v>2.4682308893857696E-2</v>
      </c>
      <c r="AD67" s="248">
        <f t="shared" ref="AD67" si="105">AD66/AC66-1</f>
        <v>2.5338798723743672E-2</v>
      </c>
      <c r="AE67" s="248">
        <f t="shared" ref="AE67" si="106">AE66/AD66-1</f>
        <v>2.494661221654737E-2</v>
      </c>
      <c r="AF67" s="248">
        <f>(AF66/AE66)^(1/5)-1</f>
        <v>2.5867616196692644E-2</v>
      </c>
      <c r="AG67" s="248">
        <f>(AG66/AF66)^(1/5)-1</f>
        <v>1.9444240195388707E-2</v>
      </c>
      <c r="AH67" s="247"/>
      <c r="AI67" s="247"/>
      <c r="AJ67" s="247"/>
      <c r="AK67" s="247"/>
      <c r="AL67" s="247"/>
      <c r="AM67" s="247"/>
    </row>
    <row r="68" spans="1:39" s="337" customFormat="1">
      <c r="A68" s="337" t="s">
        <v>610</v>
      </c>
      <c r="B68" s="337">
        <f t="shared" si="83"/>
        <v>22</v>
      </c>
      <c r="C68" s="331">
        <v>52.325432882070082</v>
      </c>
      <c r="D68" s="330">
        <v>53.104386458423342</v>
      </c>
      <c r="E68" s="330">
        <v>53.912365691429272</v>
      </c>
      <c r="F68" s="330">
        <v>54.750491457321111</v>
      </c>
      <c r="G68" s="330">
        <v>55.619940469824826</v>
      </c>
      <c r="H68" s="330">
        <v>56.521948041648095</v>
      </c>
      <c r="I68" s="330">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7" customFormat="1">
      <c r="A69" s="337" t="s">
        <v>396</v>
      </c>
      <c r="B69" s="337">
        <f t="shared" si="83"/>
        <v>23</v>
      </c>
      <c r="C69" s="333">
        <v>0.5</v>
      </c>
      <c r="D69" s="333">
        <v>0.5</v>
      </c>
      <c r="E69" s="333">
        <v>0.5</v>
      </c>
      <c r="F69" s="333">
        <v>0.5</v>
      </c>
      <c r="G69" s="333">
        <v>0.5</v>
      </c>
      <c r="H69" s="333">
        <v>0.5</v>
      </c>
      <c r="I69" s="333">
        <v>0.5</v>
      </c>
      <c r="J69" s="24">
        <f>INDEX(DriversGams!$B62:$AN62,1,MATCH(Drivers!J$3,DriversGams!$B$61:$AN$61,0))</f>
        <v>0.5</v>
      </c>
      <c r="K69" s="24">
        <f>INDEX(DriversGams!$B62:$AN62,1,MATCH(Drivers!K$3,DriversGams!$B$61:$AN$61,0))</f>
        <v>0.51402143197676875</v>
      </c>
      <c r="L69" s="24">
        <f>INDEX(DriversGams!$B62:$AN62,1,MATCH(Drivers!L$3,DriversGams!$B$61:$AN$61,0))</f>
        <v>0.52185588967955643</v>
      </c>
      <c r="M69" s="24">
        <f>INDEX(DriversGams!$B62:$AN62,1,MATCH(Drivers!M$3,DriversGams!$B$61:$AN$61,0))</f>
        <v>0.51041917341031928</v>
      </c>
      <c r="N69" s="24">
        <f>INDEX(DriversGams!$B62:$AN62,1,MATCH(Drivers!N$3,DriversGams!$B$61:$AN$61,0))</f>
        <v>0.50131165892659468</v>
      </c>
      <c r="O69" s="24">
        <f>INDEX(DriversGams!$B62:$AN62,1,MATCH(Drivers!O$3,DriversGams!$B$61:$AN$61,0))</f>
        <v>0.49170713526872273</v>
      </c>
      <c r="P69" s="24">
        <f>INDEX(DriversGams!$B62:$AN62,1,MATCH(Drivers!P$3,DriversGams!$B$61:$AN$61,0))</f>
        <v>0.48194469991679939</v>
      </c>
      <c r="Q69" s="24">
        <f>INDEX(DriversGams!$B62:$AN62,1,MATCH(Drivers!Q$3,DriversGams!$B$61:$AN$61,0))</f>
        <v>0.47358755247598183</v>
      </c>
      <c r="R69" s="24">
        <f>INDEX(DriversGams!$B62:$AN62,1,MATCH(Drivers!R$3,DriversGams!$B$61:$AN$61,0))</f>
        <v>0.46632473574714445</v>
      </c>
      <c r="S69" s="24">
        <f>INDEX(DriversGams!$B62:$AN62,1,MATCH(Drivers!S$3,DriversGams!$B$61:$AN$61,0))</f>
        <v>0.46209982061404137</v>
      </c>
      <c r="T69" s="24">
        <f>INDEX(DriversGams!$B62:$AN62,1,MATCH(Drivers!T$3,DriversGams!$B$61:$AN$61,0))</f>
        <v>0.45550877812242452</v>
      </c>
      <c r="U69" s="24">
        <f>INDEX(DriversGams!$B62:$AN62,1,MATCH(Drivers!U$3,DriversGams!$B$61:$AN$61,0))</f>
        <v>0.44672328276529549</v>
      </c>
      <c r="V69" s="24">
        <f>INDEX(DriversGams!$B62:$AN62,1,MATCH(Drivers!V$3,DriversGams!$B$61:$AN$61,0))</f>
        <v>0.4373400627840599</v>
      </c>
      <c r="W69" s="24">
        <f>INDEX(DriversGams!$B62:$AN62,1,MATCH(Drivers!W$3,DriversGams!$B$61:$AN$61,0))</f>
        <v>0.42638279381822231</v>
      </c>
      <c r="X69" s="24">
        <f>INDEX(DriversGams!$B62:$AN62,1,MATCH(Drivers!X$3,DriversGams!$B$61:$AN$61,0))</f>
        <v>0.41458371545912492</v>
      </c>
      <c r="Y69" s="24">
        <f>INDEX(DriversGams!$B62:$AN62,1,MATCH(Drivers!Y$3,DriversGams!$B$61:$AN$61,0))</f>
        <v>0.40243113526675189</v>
      </c>
      <c r="Z69" s="24">
        <f>INDEX(DriversGams!$B62:$AN62,1,MATCH(Drivers!Z$3,DriversGams!$B$61:$AN$61,0))</f>
        <v>0.39329266614894937</v>
      </c>
      <c r="AA69" s="24">
        <f>INDEX(DriversGams!$B62:$AN62,1,MATCH(Drivers!AA$3,DriversGams!$B$61:$AN$61,0))</f>
        <v>0.38746804731657125</v>
      </c>
      <c r="AB69" s="24">
        <f>INDEX(DriversGams!$B62:$AN62,1,MATCH(Drivers!AB$3,DriversGams!$B$61:$AN$61,0))</f>
        <v>0.37988757085361669</v>
      </c>
      <c r="AC69" s="24">
        <f>INDEX(DriversGams!$B62:$AN62,1,MATCH(Drivers!AC$3,DriversGams!$B$61:$AN$61,0))</f>
        <v>0.37205418377134214</v>
      </c>
      <c r="AD69" s="24">
        <f>INDEX(DriversGams!$B62:$AN62,1,MATCH(Drivers!AD$3,DriversGams!$B$61:$AN$61,0))</f>
        <v>0.36458233727217787</v>
      </c>
      <c r="AE69" s="24">
        <f>INDEX(DriversGams!$B62:$AN62,1,MATCH(Drivers!AE$3,DriversGams!$B$61:$AN$61,0))</f>
        <v>0.35689483240652098</v>
      </c>
      <c r="AF69" s="24">
        <f>INDEX(DriversGams!$B62:$AN62,1,MATCH(Drivers!AF$3,DriversGams!$B$61:$AN$61,0))</f>
        <v>0.32046902857936499</v>
      </c>
      <c r="AG69" s="24">
        <f>INDEX(DriversGams!$B62:$AN62,1,MATCH(Drivers!AG$3,DriversGams!$B$61:$AN$61,0))</f>
        <v>0.29576692241802899</v>
      </c>
      <c r="AH69" s="126"/>
      <c r="AI69" s="126"/>
      <c r="AJ69" s="126"/>
      <c r="AK69" s="126"/>
      <c r="AL69" s="126"/>
      <c r="AM69" s="126"/>
    </row>
    <row r="70" spans="1:39" s="337" customFormat="1">
      <c r="A70" s="337" t="s">
        <v>397</v>
      </c>
      <c r="B70" s="337">
        <f t="shared" si="83"/>
        <v>24</v>
      </c>
      <c r="C70" s="333">
        <v>0.3</v>
      </c>
      <c r="D70" s="333">
        <v>0.3</v>
      </c>
      <c r="E70" s="333">
        <v>0.3</v>
      </c>
      <c r="F70" s="333">
        <v>0.3</v>
      </c>
      <c r="G70" s="333">
        <v>0.3</v>
      </c>
      <c r="H70" s="333">
        <v>0.3</v>
      </c>
      <c r="I70" s="333">
        <v>0.3</v>
      </c>
      <c r="J70" s="24">
        <f>INDEX(DriversGams!$B63:$AN63,1,MATCH(Drivers!J$3,DriversGams!$B$61:$AN$61,0))</f>
        <v>0.3</v>
      </c>
      <c r="K70" s="24">
        <f>INDEX(DriversGams!$B63:$AN63,1,MATCH(Drivers!K$3,DriversGams!$B$61:$AN$61,0))</f>
        <v>0.28597856802323129</v>
      </c>
      <c r="L70" s="24">
        <f>INDEX(DriversGams!$B63:$AN63,1,MATCH(Drivers!L$3,DriversGams!$B$61:$AN$61,0))</f>
        <v>0.27814411032044362</v>
      </c>
      <c r="M70" s="24">
        <f>INDEX(DriversGams!$B63:$AN63,1,MATCH(Drivers!M$3,DriversGams!$B$61:$AN$61,0))</f>
        <v>0.28958082658968071</v>
      </c>
      <c r="N70" s="24">
        <f>INDEX(DriversGams!$B63:$AN63,1,MATCH(Drivers!N$3,DriversGams!$B$61:$AN$61,0))</f>
        <v>0.29868834107340531</v>
      </c>
      <c r="O70" s="24">
        <f>INDEX(DriversGams!$B63:$AN63,1,MATCH(Drivers!O$3,DriversGams!$B$61:$AN$61,0))</f>
        <v>0.30129919965588736</v>
      </c>
      <c r="P70" s="24">
        <f>INDEX(DriversGams!$B63:$AN63,1,MATCH(Drivers!P$3,DriversGams!$B$61:$AN$61,0))</f>
        <v>0.30455050975427639</v>
      </c>
      <c r="Q70" s="24">
        <f>INDEX(DriversGams!$B63:$AN63,1,MATCH(Drivers!Q$3,DriversGams!$B$61:$AN$61,0))</f>
        <v>0.30722656246227803</v>
      </c>
      <c r="R70" s="24">
        <f>INDEX(DriversGams!$B63:$AN63,1,MATCH(Drivers!R$3,DriversGams!$B$61:$AN$61,0))</f>
        <v>0.30965655900697903</v>
      </c>
      <c r="S70" s="24">
        <f>INDEX(DriversGams!$B63:$AN63,1,MATCH(Drivers!S$3,DriversGams!$B$61:$AN$61,0))</f>
        <v>0.31221510458156471</v>
      </c>
      <c r="T70" s="24">
        <f>INDEX(DriversGams!$B63:$AN63,1,MATCH(Drivers!T$3,DriversGams!$B$61:$AN$61,0))</f>
        <v>0.31336702513819242</v>
      </c>
      <c r="U70" s="24">
        <f>INDEX(DriversGams!$B63:$AN63,1,MATCH(Drivers!U$3,DriversGams!$B$61:$AN$61,0))</f>
        <v>0.31572333255162022</v>
      </c>
      <c r="V70" s="24">
        <f>INDEX(DriversGams!$B63:$AN63,1,MATCH(Drivers!V$3,DriversGams!$B$61:$AN$61,0))</f>
        <v>0.31786203776247623</v>
      </c>
      <c r="W70" s="24">
        <f>INDEX(DriversGams!$B63:$AN63,1,MATCH(Drivers!W$3,DriversGams!$B$61:$AN$61,0))</f>
        <v>0.32015879474660119</v>
      </c>
      <c r="X70" s="24">
        <f>INDEX(DriversGams!$B63:$AN63,1,MATCH(Drivers!X$3,DriversGams!$B$61:$AN$61,0))</f>
        <v>0.3230105809842076</v>
      </c>
      <c r="Y70" s="24">
        <f>INDEX(DriversGams!$B63:$AN63,1,MATCH(Drivers!Y$3,DriversGams!$B$61:$AN$61,0))</f>
        <v>0.32567591935034151</v>
      </c>
      <c r="Z70" s="24">
        <f>INDEX(DriversGams!$B63:$AN63,1,MATCH(Drivers!Z$3,DriversGams!$B$61:$AN$61,0))</f>
        <v>0.32974266468836966</v>
      </c>
      <c r="AA70" s="24">
        <f>INDEX(DriversGams!$B63:$AN63,1,MATCH(Drivers!AA$3,DriversGams!$B$61:$AN$61,0))</f>
        <v>0.3320307439541248</v>
      </c>
      <c r="AB70" s="24">
        <f>INDEX(DriversGams!$B63:$AN63,1,MATCH(Drivers!AB$3,DriversGams!$B$61:$AN$61,0))</f>
        <v>0.33339381464575185</v>
      </c>
      <c r="AC70" s="24">
        <f>INDEX(DriversGams!$B63:$AN63,1,MATCH(Drivers!AC$3,DriversGams!$B$61:$AN$61,0))</f>
        <v>0.33604423056663513</v>
      </c>
      <c r="AD70" s="24">
        <f>INDEX(DriversGams!$B63:$AN63,1,MATCH(Drivers!AD$3,DriversGams!$B$61:$AN$61,0))</f>
        <v>0.33761027149620682</v>
      </c>
      <c r="AE70" s="24">
        <f>INDEX(DriversGams!$B63:$AN63,1,MATCH(Drivers!AE$3,DriversGams!$B$61:$AN$61,0))</f>
        <v>0.34013871530657852</v>
      </c>
      <c r="AF70" s="24">
        <f>INDEX(DriversGams!$B63:$AN63,1,MATCH(Drivers!AF$3,DriversGams!$B$61:$AN$61,0))</f>
        <v>0.34906203535397096</v>
      </c>
      <c r="AG70" s="24">
        <f>INDEX(DriversGams!$B63:$AN63,1,MATCH(Drivers!AG$3,DriversGams!$B$61:$AN$61,0))</f>
        <v>0.3574586686730063</v>
      </c>
      <c r="AH70" s="126"/>
      <c r="AI70" s="126"/>
      <c r="AJ70" s="126"/>
      <c r="AK70" s="126"/>
      <c r="AL70" s="126"/>
      <c r="AM70" s="126"/>
    </row>
    <row r="71" spans="1:39" s="337" customFormat="1">
      <c r="A71" s="337" t="s">
        <v>398</v>
      </c>
      <c r="B71" s="337">
        <f t="shared" si="83"/>
        <v>25</v>
      </c>
      <c r="C71" s="333">
        <v>0.19999999999999996</v>
      </c>
      <c r="D71" s="333">
        <v>0.19999999999999996</v>
      </c>
      <c r="E71" s="333">
        <v>0.19999999999999996</v>
      </c>
      <c r="F71" s="333">
        <v>0.19999999999999996</v>
      </c>
      <c r="G71" s="333">
        <v>0.19999999999999996</v>
      </c>
      <c r="H71" s="333">
        <v>0.19999999999999996</v>
      </c>
      <c r="I71" s="333">
        <v>0.19999999999999996</v>
      </c>
      <c r="J71" s="24">
        <f>INDEX(DriversGams!$B64:$AN64,1,MATCH(Drivers!J$3,DriversGams!$B$61:$AN$61,0))</f>
        <v>0.2</v>
      </c>
      <c r="K71" s="24">
        <f>INDEX(DriversGams!$B64:$AN64,1,MATCH(Drivers!K$3,DriversGams!$B$61:$AN$61,0))</f>
        <v>0.2</v>
      </c>
      <c r="L71" s="24">
        <f>INDEX(DriversGams!$B64:$AN64,1,MATCH(Drivers!L$3,DriversGams!$B$61:$AN$61,0))</f>
        <v>0.19999999999999998</v>
      </c>
      <c r="M71" s="24">
        <f>INDEX(DriversGams!$B64:$AN64,1,MATCH(Drivers!M$3,DriversGams!$B$61:$AN$61,0))</f>
        <v>0.2</v>
      </c>
      <c r="N71" s="24">
        <f>INDEX(DriversGams!$B64:$AN64,1,MATCH(Drivers!N$3,DriversGams!$B$61:$AN$61,0))</f>
        <v>0.2</v>
      </c>
      <c r="O71" s="24">
        <f>INDEX(DriversGams!$B64:$AN64,1,MATCH(Drivers!O$3,DriversGams!$B$61:$AN$61,0))</f>
        <v>0.20699366507538991</v>
      </c>
      <c r="P71" s="24">
        <f>INDEX(DriversGams!$B64:$AN64,1,MATCH(Drivers!P$3,DriversGams!$B$61:$AN$61,0))</f>
        <v>0.21350479032892428</v>
      </c>
      <c r="Q71" s="24">
        <f>INDEX(DriversGams!$B64:$AN64,1,MATCH(Drivers!Q$3,DriversGams!$B$61:$AN$61,0))</f>
        <v>0.21918588506174011</v>
      </c>
      <c r="R71" s="24">
        <f>INDEX(DriversGams!$B64:$AN64,1,MATCH(Drivers!R$3,DriversGams!$B$61:$AN$61,0))</f>
        <v>0.22401870524587655</v>
      </c>
      <c r="S71" s="24">
        <f>INDEX(DriversGams!$B64:$AN64,1,MATCH(Drivers!S$3,DriversGams!$B$61:$AN$61,0))</f>
        <v>0.22568507480439387</v>
      </c>
      <c r="T71" s="24">
        <f>INDEX(DriversGams!$B64:$AN64,1,MATCH(Drivers!T$3,DriversGams!$B$61:$AN$61,0))</f>
        <v>0.23112419673938306</v>
      </c>
      <c r="U71" s="24">
        <f>INDEX(DriversGams!$B64:$AN64,1,MATCH(Drivers!U$3,DriversGams!$B$61:$AN$61,0))</f>
        <v>0.23755338468308429</v>
      </c>
      <c r="V71" s="24">
        <f>INDEX(DriversGams!$B64:$AN64,1,MATCH(Drivers!V$3,DriversGams!$B$61:$AN$61,0))</f>
        <v>0.24479789945346381</v>
      </c>
      <c r="W71" s="24">
        <f>INDEX(DriversGams!$B64:$AN64,1,MATCH(Drivers!W$3,DriversGams!$B$61:$AN$61,0))</f>
        <v>0.25345841143517645</v>
      </c>
      <c r="X71" s="24">
        <f>INDEX(DriversGams!$B64:$AN64,1,MATCH(Drivers!X$3,DriversGams!$B$61:$AN$61,0))</f>
        <v>0.26240570355666748</v>
      </c>
      <c r="Y71" s="24">
        <f>INDEX(DriversGams!$B64:$AN64,1,MATCH(Drivers!Y$3,DriversGams!$B$61:$AN$61,0))</f>
        <v>0.27189294538290654</v>
      </c>
      <c r="Z71" s="24">
        <f>INDEX(DriversGams!$B64:$AN64,1,MATCH(Drivers!Z$3,DriversGams!$B$61:$AN$61,0))</f>
        <v>0.27696466916268098</v>
      </c>
      <c r="AA71" s="24">
        <f>INDEX(DriversGams!$B64:$AN64,1,MATCH(Drivers!AA$3,DriversGams!$B$61:$AN$61,0))</f>
        <v>0.28050120872930401</v>
      </c>
      <c r="AB71" s="24">
        <f>INDEX(DriversGams!$B64:$AN64,1,MATCH(Drivers!AB$3,DriversGams!$B$61:$AN$61,0))</f>
        <v>0.28671861450063141</v>
      </c>
      <c r="AC71" s="24">
        <f>INDEX(DriversGams!$B64:$AN64,1,MATCH(Drivers!AC$3,DriversGams!$B$61:$AN$61,0))</f>
        <v>0.29190158566202273</v>
      </c>
      <c r="AD71" s="24">
        <f>INDEX(DriversGams!$B64:$AN64,1,MATCH(Drivers!AD$3,DriversGams!$B$61:$AN$61,0))</f>
        <v>0.29780739123161531</v>
      </c>
      <c r="AE71" s="24">
        <f>INDEX(DriversGams!$B64:$AN64,1,MATCH(Drivers!AE$3,DriversGams!$B$61:$AN$61,0))</f>
        <v>0.30296645228690045</v>
      </c>
      <c r="AF71" s="24">
        <f>INDEX(DriversGams!$B64:$AN64,1,MATCH(Drivers!AF$3,DriversGams!$B$61:$AN$61,0))</f>
        <v>0.33046893606666405</v>
      </c>
      <c r="AG71" s="24">
        <f>INDEX(DriversGams!$B64:$AN64,1,MATCH(Drivers!AG$3,DriversGams!$B$61:$AN$61,0))</f>
        <v>0.34677440890896477</v>
      </c>
      <c r="AH71" s="126"/>
      <c r="AI71" s="126"/>
      <c r="AJ71" s="126"/>
      <c r="AK71" s="126"/>
      <c r="AL71" s="126"/>
      <c r="AM71" s="126"/>
    </row>
    <row r="72" spans="1:39" s="337" customFormat="1">
      <c r="A72" s="337" t="s">
        <v>399</v>
      </c>
      <c r="B72" s="337">
        <f t="shared" si="83"/>
        <v>26</v>
      </c>
      <c r="C72" s="330">
        <f>C69*C$68</f>
        <v>26.162716441035041</v>
      </c>
      <c r="D72" s="330">
        <f t="shared" ref="D72:I72" si="107">D69*D$68</f>
        <v>26.552193229211671</v>
      </c>
      <c r="E72" s="330">
        <f t="shared" si="107"/>
        <v>26.956182845714636</v>
      </c>
      <c r="F72" s="330">
        <f t="shared" si="107"/>
        <v>27.375245728660555</v>
      </c>
      <c r="G72" s="330">
        <f t="shared" si="107"/>
        <v>27.809970234912413</v>
      </c>
      <c r="H72" s="330">
        <f t="shared" si="107"/>
        <v>28.260974020824047</v>
      </c>
      <c r="I72" s="330">
        <f t="shared" si="107"/>
        <v>28.718000308649827</v>
      </c>
      <c r="J72" s="10">
        <f t="shared" ref="J72:K72" si="108">J69*J$30</f>
        <v>29.182417460909722</v>
      </c>
      <c r="K72" s="10">
        <f t="shared" si="108"/>
        <v>30.485937762466268</v>
      </c>
      <c r="L72" s="10">
        <f t="shared" ref="L72:L74" si="109">L69*L$30</f>
        <v>31.306959588602176</v>
      </c>
      <c r="M72" s="10">
        <f t="shared" ref="M72:AG72" si="110">M69*M$30</f>
        <v>30.973426667175637</v>
      </c>
      <c r="N72" s="10">
        <f t="shared" si="110"/>
        <v>30.771031308161817</v>
      </c>
      <c r="O72" s="10">
        <f t="shared" si="110"/>
        <v>30.529010579017271</v>
      </c>
      <c r="P72" s="10">
        <f t="shared" si="110"/>
        <v>30.26741973046019</v>
      </c>
      <c r="Q72" s="10">
        <f t="shared" si="110"/>
        <v>30.035427110739533</v>
      </c>
      <c r="R72" s="10">
        <f t="shared" si="110"/>
        <v>29.866018380048349</v>
      </c>
      <c r="S72" s="10">
        <f t="shared" si="110"/>
        <v>29.886841295427654</v>
      </c>
      <c r="T72" s="10">
        <f t="shared" si="110"/>
        <v>29.750639837772574</v>
      </c>
      <c r="U72" s="10">
        <f t="shared" si="110"/>
        <v>29.464121043163281</v>
      </c>
      <c r="V72" s="10">
        <f t="shared" si="110"/>
        <v>29.091413660906792</v>
      </c>
      <c r="W72" s="10">
        <f t="shared" si="110"/>
        <v>28.604601020863694</v>
      </c>
      <c r="X72" s="10">
        <f t="shared" si="110"/>
        <v>28.050404206646068</v>
      </c>
      <c r="Y72" s="10">
        <f t="shared" si="110"/>
        <v>27.46054290606909</v>
      </c>
      <c r="Z72" s="10">
        <f t="shared" si="110"/>
        <v>27.065998552680561</v>
      </c>
      <c r="AA72" s="10">
        <f t="shared" si="110"/>
        <v>26.860374014818163</v>
      </c>
      <c r="AB72" s="10">
        <f t="shared" si="110"/>
        <v>26.527675814554271</v>
      </c>
      <c r="AC72" s="10">
        <f t="shared" si="110"/>
        <v>26.170876314406176</v>
      </c>
      <c r="AD72" s="10">
        <f t="shared" si="110"/>
        <v>25.833048098527918</v>
      </c>
      <c r="AE72" s="10">
        <f t="shared" si="110"/>
        <v>25.473477872834149</v>
      </c>
      <c r="AF72" s="10">
        <f t="shared" si="110"/>
        <v>23.592784391073867</v>
      </c>
      <c r="AG72" s="10">
        <f t="shared" si="110"/>
        <v>22.335699532374768</v>
      </c>
      <c r="AH72" s="10"/>
      <c r="AI72" s="10"/>
      <c r="AJ72" s="10"/>
      <c r="AK72" s="10"/>
      <c r="AL72" s="10"/>
      <c r="AM72" s="10"/>
    </row>
    <row r="73" spans="1:39" s="337" customFormat="1">
      <c r="A73" s="337" t="s">
        <v>400</v>
      </c>
      <c r="B73" s="337">
        <f t="shared" si="83"/>
        <v>27</v>
      </c>
      <c r="C73" s="330">
        <f t="shared" ref="C73:I74" si="111">C70*C$68</f>
        <v>15.697629864621025</v>
      </c>
      <c r="D73" s="330">
        <f t="shared" si="111"/>
        <v>15.931315937527001</v>
      </c>
      <c r="E73" s="330">
        <f t="shared" si="111"/>
        <v>16.173709707428781</v>
      </c>
      <c r="F73" s="330">
        <f t="shared" si="111"/>
        <v>16.425147437196333</v>
      </c>
      <c r="G73" s="330">
        <f t="shared" si="111"/>
        <v>16.685982140947448</v>
      </c>
      <c r="H73" s="330">
        <f t="shared" si="111"/>
        <v>16.956584412494429</v>
      </c>
      <c r="I73" s="330">
        <f t="shared" si="111"/>
        <v>17.230800185189896</v>
      </c>
      <c r="J73" s="10">
        <f t="shared" ref="J73:K73" si="112">J70*J$30</f>
        <v>17.509450476545833</v>
      </c>
      <c r="K73" s="10">
        <f t="shared" si="112"/>
        <v>16.961014237533739</v>
      </c>
      <c r="L73" s="10">
        <f t="shared" si="109"/>
        <v>16.68630477076124</v>
      </c>
      <c r="M73" s="10">
        <f t="shared" ref="M73:AG73" si="113">M70*M$30</f>
        <v>17.572440385943867</v>
      </c>
      <c r="N73" s="10">
        <f t="shared" si="113"/>
        <v>18.333801201097675</v>
      </c>
      <c r="O73" s="10">
        <f t="shared" si="113"/>
        <v>18.707002184780226</v>
      </c>
      <c r="P73" s="10">
        <f t="shared" si="113"/>
        <v>19.126588817035724</v>
      </c>
      <c r="Q73" s="10">
        <f t="shared" si="113"/>
        <v>19.484635892719758</v>
      </c>
      <c r="R73" s="10">
        <f t="shared" si="113"/>
        <v>19.832120781642651</v>
      </c>
      <c r="S73" s="10">
        <f t="shared" si="113"/>
        <v>20.19287362688285</v>
      </c>
      <c r="T73" s="10">
        <f t="shared" si="113"/>
        <v>20.466937081539474</v>
      </c>
      <c r="U73" s="10">
        <f t="shared" si="113"/>
        <v>20.823876536874593</v>
      </c>
      <c r="V73" s="10">
        <f t="shared" si="113"/>
        <v>21.143857639707658</v>
      </c>
      <c r="W73" s="10">
        <f t="shared" si="113"/>
        <v>21.478386838825891</v>
      </c>
      <c r="X73" s="10">
        <f t="shared" si="113"/>
        <v>21.854638814253949</v>
      </c>
      <c r="Y73" s="10">
        <f t="shared" si="113"/>
        <v>22.223025936761864</v>
      </c>
      <c r="Z73" s="10">
        <f t="shared" si="113"/>
        <v>22.69255252736496</v>
      </c>
      <c r="AA73" s="10">
        <f t="shared" si="113"/>
        <v>23.017304339780825</v>
      </c>
      <c r="AB73" s="10">
        <f t="shared" si="113"/>
        <v>23.281001306852577</v>
      </c>
      <c r="AC73" s="10">
        <f t="shared" si="113"/>
        <v>23.637879582975437</v>
      </c>
      <c r="AD73" s="10">
        <f t="shared" si="113"/>
        <v>23.921900461150337</v>
      </c>
      <c r="AE73" s="10">
        <f t="shared" si="113"/>
        <v>24.277504887453922</v>
      </c>
      <c r="AF73" s="10">
        <f t="shared" si="113"/>
        <v>25.697788568595282</v>
      </c>
      <c r="AG73" s="10">
        <f t="shared" si="113"/>
        <v>26.994531212109237</v>
      </c>
      <c r="AH73" s="10"/>
      <c r="AI73" s="10"/>
      <c r="AJ73" s="10"/>
      <c r="AK73" s="10"/>
      <c r="AL73" s="10"/>
      <c r="AM73" s="10"/>
    </row>
    <row r="74" spans="1:39" s="337" customFormat="1">
      <c r="A74" s="337" t="s">
        <v>401</v>
      </c>
      <c r="B74" s="337">
        <f t="shared" si="83"/>
        <v>28</v>
      </c>
      <c r="C74" s="330">
        <f t="shared" si="111"/>
        <v>10.465086576414015</v>
      </c>
      <c r="D74" s="330">
        <f t="shared" si="111"/>
        <v>10.620877291684666</v>
      </c>
      <c r="E74" s="330">
        <f t="shared" si="111"/>
        <v>10.782473138285852</v>
      </c>
      <c r="F74" s="330">
        <f t="shared" si="111"/>
        <v>10.95009829146422</v>
      </c>
      <c r="G74" s="330">
        <f t="shared" si="111"/>
        <v>11.123988093964963</v>
      </c>
      <c r="H74" s="330">
        <f t="shared" si="111"/>
        <v>11.304389608329616</v>
      </c>
      <c r="I74" s="330">
        <f t="shared" si="111"/>
        <v>11.487200123459928</v>
      </c>
      <c r="J74" s="10">
        <f t="shared" ref="J74:K74" si="114">J71*J$30</f>
        <v>11.672966984363889</v>
      </c>
      <c r="K74" s="10">
        <f t="shared" si="114"/>
        <v>11.861738000000003</v>
      </c>
      <c r="L74" s="10">
        <f t="shared" si="109"/>
        <v>11.998316089840852</v>
      </c>
      <c r="M74" s="10">
        <f t="shared" ref="M74:AG74" si="115">M71*M$30</f>
        <v>12.136466763279877</v>
      </c>
      <c r="N74" s="10">
        <f t="shared" si="115"/>
        <v>12.276208127314874</v>
      </c>
      <c r="O74" s="10">
        <f t="shared" si="115"/>
        <v>12.851779723356202</v>
      </c>
      <c r="P74" s="10">
        <f t="shared" si="115"/>
        <v>13.408673452504113</v>
      </c>
      <c r="Q74" s="10">
        <f t="shared" si="115"/>
        <v>13.901002338545849</v>
      </c>
      <c r="R74" s="10">
        <f t="shared" si="115"/>
        <v>14.347398401734798</v>
      </c>
      <c r="S74" s="10">
        <f t="shared" si="115"/>
        <v>14.596443695785942</v>
      </c>
      <c r="T74" s="10">
        <f t="shared" si="115"/>
        <v>15.095412130871882</v>
      </c>
      <c r="U74" s="10">
        <f t="shared" si="115"/>
        <v>15.668092419962131</v>
      </c>
      <c r="V74" s="10">
        <f t="shared" si="115"/>
        <v>16.283705890073211</v>
      </c>
      <c r="W74" s="10">
        <f t="shared" si="115"/>
        <v>17.003680353893522</v>
      </c>
      <c r="X74" s="10">
        <f t="shared" si="115"/>
        <v>17.754161044995431</v>
      </c>
      <c r="Y74" s="10">
        <f t="shared" si="115"/>
        <v>18.553057251884205</v>
      </c>
      <c r="Z74" s="10">
        <f t="shared" si="115"/>
        <v>19.060424919954485</v>
      </c>
      <c r="AA74" s="10">
        <f t="shared" si="115"/>
        <v>19.445132134784558</v>
      </c>
      <c r="AB74" s="10">
        <f t="shared" si="115"/>
        <v>20.021656508477204</v>
      </c>
      <c r="AC74" s="10">
        <f t="shared" si="115"/>
        <v>20.532816529311834</v>
      </c>
      <c r="AD74" s="10">
        <f t="shared" si="115"/>
        <v>21.101605523034564</v>
      </c>
      <c r="AE74" s="10">
        <f t="shared" si="115"/>
        <v>21.624323239711917</v>
      </c>
      <c r="AF74" s="10">
        <f t="shared" si="115"/>
        <v>24.328973040330823</v>
      </c>
      <c r="AG74" s="10">
        <f t="shared" si="115"/>
        <v>26.187678255515987</v>
      </c>
      <c r="AH74" s="10"/>
      <c r="AI74" s="10"/>
      <c r="AJ74" s="10"/>
      <c r="AK74" s="10"/>
      <c r="AL74" s="10"/>
      <c r="AM74" s="10"/>
    </row>
    <row r="75" spans="1:39" s="337" customFormat="1">
      <c r="A75" s="337" t="s">
        <v>402</v>
      </c>
      <c r="B75" s="337">
        <f t="shared" si="83"/>
        <v>29</v>
      </c>
      <c r="C75" s="334">
        <v>0.33936777226430637</v>
      </c>
      <c r="D75" s="333">
        <v>0.34922378908645002</v>
      </c>
      <c r="E75" s="333">
        <v>0.35473666462293074</v>
      </c>
      <c r="F75" s="333">
        <v>0.35856192519926422</v>
      </c>
      <c r="G75" s="333">
        <v>0.35979950950337214</v>
      </c>
      <c r="H75" s="333">
        <v>0.36519987737584303</v>
      </c>
      <c r="I75" s="333">
        <v>0.36857510729613735</v>
      </c>
      <c r="J75" s="337">
        <f>INDEX(DriversGams!$A72:$AN72,1,MATCH(Drivers!J$3,DriversGams!$A$71:$AN$71,0))</f>
        <v>0.36701464590141364</v>
      </c>
      <c r="K75" s="337">
        <f>INDEX(DriversGams!$A72:$AN72,1,MATCH(Drivers!K$3,DriversGams!$A$71:$AN$71,0))</f>
        <v>0.34131887171701941</v>
      </c>
      <c r="L75" s="213">
        <f>(K75+M75)/2</f>
        <v>0.35056919810302523</v>
      </c>
      <c r="M75" s="337">
        <f>INDEX(DriversGams!$A72:$AN72,1,MATCH(Drivers!M$3,DriversGams!$A$71:$AN$71,0))</f>
        <v>0.35981952448903098</v>
      </c>
      <c r="N75" s="337">
        <f>INDEX(DriversGams!$A72:$AN72,1,MATCH(Drivers!N$3,DriversGams!$A$71:$AN$71,0))</f>
        <v>0.4243759578910733</v>
      </c>
      <c r="O75" s="337">
        <f>INDEX(DriversGams!$A72:$AN72,1,MATCH(Drivers!O$3,DriversGams!$A$71:$AN$71,0))</f>
        <v>0.43212804692255308</v>
      </c>
      <c r="P75" s="213">
        <f>(O75+Q75)/2</f>
        <v>0.4381966778048621</v>
      </c>
      <c r="Q75" s="337">
        <f>INDEX(DriversGams!$A72:$AN72,1,MATCH(Drivers!Q$3,DriversGams!$A$71:$AN$71,0))</f>
        <v>0.44426530868717112</v>
      </c>
      <c r="R75" s="337">
        <f>INDEX(DriversGams!$A72:$AN72,1,MATCH(Drivers!R$3,DriversGams!$A$71:$AN$71,0))</f>
        <v>0.44918382503735332</v>
      </c>
      <c r="S75" s="337">
        <f>INDEX(DriversGams!$A72:$AN72,1,MATCH(Drivers!S$3,DriversGams!$A$71:$AN$71,0))</f>
        <v>0.45086397388189847</v>
      </c>
      <c r="T75" s="337">
        <f>INDEX(DriversGams!$A72:$AN72,1,MATCH(Drivers!T$3,DriversGams!$A$71:$AN$71,0))</f>
        <v>0.45793711992959346</v>
      </c>
      <c r="U75" s="337">
        <f>INDEX(DriversGams!$A72:$AN72,1,MATCH(Drivers!U$3,DriversGams!$A$71:$AN$71,0))</f>
        <v>0.46555296392072687</v>
      </c>
      <c r="V75" s="337">
        <f>INDEX(DriversGams!$A72:$AN72,1,MATCH(Drivers!V$3,DriversGams!$A$71:$AN$71,0))</f>
        <v>0.4748140745911234</v>
      </c>
      <c r="W75" s="337">
        <f>INDEX(DriversGams!$A72:$AN72,1,MATCH(Drivers!W$3,DriversGams!$A$71:$AN$71,0))</f>
        <v>0.48659016503039881</v>
      </c>
      <c r="X75" s="337">
        <f>INDEX(DriversGams!$A72:$AN72,1,MATCH(Drivers!X$3,DriversGams!$A$71:$AN$71,0))</f>
        <v>0.49901444557675256</v>
      </c>
      <c r="Y75" s="337">
        <f>INDEX(DriversGams!$A72:$AN72,1,MATCH(Drivers!Y$3,DriversGams!$A$71:$AN$71,0))</f>
        <v>0.51312818896562296</v>
      </c>
      <c r="Z75" s="337">
        <f>INDEX(DriversGams!$A72:$AN72,1,MATCH(Drivers!Z$3,DriversGams!$A$71:$AN$71,0))</f>
        <v>0.51912324936151077</v>
      </c>
      <c r="AA75" s="337">
        <f>INDEX(DriversGams!$A72:$AN72,1,MATCH(Drivers!AA$3,DriversGams!$A$71:$AN$71,0))</f>
        <v>0.52422759115419093</v>
      </c>
      <c r="AB75" s="337">
        <f>INDEX(DriversGams!$A72:$AN72,1,MATCH(Drivers!AB$3,DriversGams!$A$71:$AN$71,0))</f>
        <v>0.53481283584899697</v>
      </c>
      <c r="AC75" s="337">
        <f>INDEX(DriversGams!$A72:$AN72,1,MATCH(Drivers!AC$3,DriversGams!$A$71:$AN$71,0))</f>
        <v>0.54261723774503234</v>
      </c>
      <c r="AD75" s="337">
        <f>INDEX(DriversGams!$A72:$AN72,1,MATCH(Drivers!AD$3,DriversGams!$A$71:$AN$71,0))</f>
        <v>0.55343350893603382</v>
      </c>
      <c r="AE75" s="337">
        <f>INDEX(DriversGams!$A72:$AN72,1,MATCH(Drivers!AE$3,DriversGams!$A$71:$AN$71,0))</f>
        <v>0.61820701537031086</v>
      </c>
      <c r="AF75" s="337">
        <f>INDEX(DriversGams!$A72:$AN72,1,MATCH(Drivers!AF$3,DriversGams!$A$71:$AN$71,0))</f>
        <v>0.67745972307311431</v>
      </c>
      <c r="AG75" s="337">
        <f>INDEX(DriversGams!$A72:$AN72,1,MATCH(Drivers!AG$3,DriversGams!$A$71:$AN$71,0))</f>
        <v>0.71405714074013948</v>
      </c>
      <c r="AH75" s="126"/>
      <c r="AI75" s="126"/>
      <c r="AJ75" s="126"/>
      <c r="AK75" s="126"/>
      <c r="AL75" s="126"/>
      <c r="AM75" s="126"/>
    </row>
    <row r="76" spans="1:39" s="337" customFormat="1">
      <c r="A76" s="337" t="s">
        <v>279</v>
      </c>
      <c r="C76" s="109"/>
      <c r="D76" s="340">
        <f>(D75/C75)^(1/(D$5-C$5))-1</f>
        <v>2.9042288713459818E-2</v>
      </c>
      <c r="E76" s="340">
        <f t="shared" ref="E76" si="116">(E75/D75)^(1/(E$5-D$5))-1</f>
        <v>1.5786082474226859E-2</v>
      </c>
      <c r="F76" s="340">
        <f t="shared" ref="F76" si="117">(F75/E75)^(1/(F$5-E$5))-1</f>
        <v>1.0783380907072537E-2</v>
      </c>
      <c r="G76" s="340">
        <f t="shared" ref="G76" si="118">(G75/F75)^(1/(G$5-F$5))-1</f>
        <v>3.4515218073423171E-3</v>
      </c>
      <c r="H76" s="340">
        <f t="shared" ref="H76" si="119">(H75/G75)^(1/(H$5-G$5))-1</f>
        <v>1.5009380863039379E-2</v>
      </c>
      <c r="I76" s="340">
        <f t="shared" ref="I76" si="120">(I75/H75)^(1/(I$5-H$5))-1</f>
        <v>9.2421441774492852E-3</v>
      </c>
      <c r="J76" s="109">
        <f t="shared" ref="J76" si="121">(J75/I75)^(1/(J$5-I$5))-1</f>
        <v>-4.2337677282962005E-3</v>
      </c>
      <c r="K76" s="109">
        <f t="shared" ref="K76" si="122">(K75/J75)^(1/(K$5-J$5))-1</f>
        <v>-7.0012939459905277E-2</v>
      </c>
      <c r="L76" s="109">
        <f t="shared" ref="L76" si="123">(L75/K75)^(1/(L$5-K$5))-1</f>
        <v>2.7101713829861263E-2</v>
      </c>
      <c r="M76" s="109">
        <f t="shared" ref="M76" si="124">(M75/L75)^(1/(M$5-L$5))-1</f>
        <v>2.6386591965467776E-2</v>
      </c>
      <c r="N76" s="109">
        <f t="shared" ref="N76" si="125">(N75/M75)^(1/(N$5-M$5))-1</f>
        <v>0.17941336978230127</v>
      </c>
      <c r="O76" s="109">
        <f t="shared" ref="O76" si="126">(O75/N75)^(1/(O$5-N$5))-1</f>
        <v>1.8267031596237437E-2</v>
      </c>
      <c r="P76" s="109">
        <f t="shared" ref="P76" si="127">(P75/O75)^(1/(P$5-O$5))-1</f>
        <v>1.4043594081725175E-2</v>
      </c>
      <c r="Q76" s="109">
        <f t="shared" ref="Q76" si="128">(Q75/P75)^(1/(Q$5-P$5))-1</f>
        <v>1.3849102902171007E-2</v>
      </c>
      <c r="R76" s="109">
        <f t="shared" ref="R76" si="129">(R75/Q75)^(1/(R$5-Q$5))-1</f>
        <v>1.1071124064844673E-2</v>
      </c>
      <c r="S76" s="109">
        <f t="shared" ref="S76" si="130">(S75/R75)^(1/(S$5-R$5))-1</f>
        <v>3.7404482327596522E-3</v>
      </c>
      <c r="T76" s="109">
        <f t="shared" ref="T76" si="131">(T75/S75)^(1/(T$5-S$5))-1</f>
        <v>1.568798231270474E-2</v>
      </c>
      <c r="U76" s="109">
        <f t="shared" ref="U76" si="132">(U75/T75)^(1/(U$5-T$5))-1</f>
        <v>1.6630763612926369E-2</v>
      </c>
      <c r="V76" s="109">
        <f t="shared" ref="V76" si="133">(V75/U75)^(1/(V$5-U$5))-1</f>
        <v>1.9892711223235882E-2</v>
      </c>
      <c r="W76" s="109">
        <f t="shared" ref="W76" si="134">(W75/V75)^(1/(W$5-V$5))-1</f>
        <v>2.4801477187499366E-2</v>
      </c>
      <c r="X76" s="109">
        <f t="shared" ref="X76" si="135">(X75/W75)^(1/(X$5-W$5))-1</f>
        <v>2.5533357308151761E-2</v>
      </c>
      <c r="Y76" s="109">
        <f t="shared" ref="Y76" si="136">(Y75/X75)^(1/(Y$5-X$5))-1</f>
        <v>2.8283236114653887E-2</v>
      </c>
      <c r="Z76" s="109">
        <f t="shared" ref="Z76" si="137">(Z75/Y75)^(1/(Z$5-Y$5))-1</f>
        <v>1.1683358125330834E-2</v>
      </c>
      <c r="AA76" s="109">
        <f t="shared" ref="AA76" si="138">(AA75/Z75)^(1/(AA$5-Z$5))-1</f>
        <v>9.8326202861425127E-3</v>
      </c>
      <c r="AB76" s="109">
        <f t="shared" ref="AB76" si="139">(AB75/AA75)^(1/(AB$5-AA$5))-1</f>
        <v>2.0192078542643044E-2</v>
      </c>
      <c r="AC76" s="109">
        <f t="shared" ref="AC76" si="140">(AC75/AB75)^(1/(AC$5-AB$5))-1</f>
        <v>1.4592772224036432E-2</v>
      </c>
      <c r="AD76" s="109">
        <f t="shared" ref="AD76" si="141">(AD75/AC75)^(1/(AD$5-AC$5))-1</f>
        <v>1.9933519318241499E-2</v>
      </c>
      <c r="AE76" s="109">
        <f t="shared" ref="AE76" si="142">(AE75/AD75)^(1/(AE$5-AD$5))-1</f>
        <v>0.11703936496148004</v>
      </c>
      <c r="AF76" s="109">
        <f t="shared" ref="AF76" si="143">(AF75/AE75)^(1/(AF$5-AE$5))-1</f>
        <v>1.8473914620309673E-2</v>
      </c>
      <c r="AG76" s="109">
        <f t="shared" ref="AG76" si="144">(AG75/AF75)^(1/(AG$5-AF$5))-1</f>
        <v>1.0578134320684995E-2</v>
      </c>
      <c r="AH76" s="109"/>
      <c r="AI76" s="109"/>
      <c r="AJ76" s="109"/>
      <c r="AK76" s="109"/>
      <c r="AL76" s="109"/>
      <c r="AM76" s="109"/>
    </row>
    <row r="78" spans="1:39">
      <c r="A78" s="337" t="s">
        <v>655</v>
      </c>
      <c r="L78">
        <f>L69/K69</f>
        <v>1.0152415000920463</v>
      </c>
      <c r="M78" s="337">
        <f t="shared" ref="M78:AG80" si="145">M69/L69</f>
        <v>0.97808453158158315</v>
      </c>
      <c r="N78" s="337">
        <f t="shared" si="145"/>
        <v>0.98215679394864108</v>
      </c>
      <c r="O78" s="337">
        <f t="shared" si="145"/>
        <v>0.98084121227414278</v>
      </c>
      <c r="P78" s="337">
        <f t="shared" si="145"/>
        <v>0.98014583346123685</v>
      </c>
      <c r="Q78" s="337">
        <f t="shared" si="145"/>
        <v>0.98265953035221609</v>
      </c>
      <c r="R78" s="337">
        <f t="shared" si="145"/>
        <v>0.98466425755730624</v>
      </c>
      <c r="S78" s="337">
        <f t="shared" si="145"/>
        <v>0.99093997206402973</v>
      </c>
      <c r="T78" s="337">
        <f t="shared" si="145"/>
        <v>0.98573675600466881</v>
      </c>
      <c r="U78" s="337">
        <f t="shared" si="145"/>
        <v>0.98071278583621979</v>
      </c>
      <c r="V78" s="337">
        <f t="shared" si="145"/>
        <v>0.9789954534647225</v>
      </c>
      <c r="W78" s="337">
        <f t="shared" si="145"/>
        <v>0.97494565465581906</v>
      </c>
      <c r="X78" s="337">
        <f t="shared" si="145"/>
        <v>0.97232749883399938</v>
      </c>
      <c r="Y78" s="337">
        <f t="shared" si="145"/>
        <v>0.9706872707749391</v>
      </c>
      <c r="Z78" s="337">
        <f t="shared" si="145"/>
        <v>0.97729184370452582</v>
      </c>
      <c r="AA78" s="337">
        <f t="shared" si="145"/>
        <v>0.98519011582541893</v>
      </c>
      <c r="AB78" s="337">
        <f t="shared" si="145"/>
        <v>0.98043586686578799</v>
      </c>
      <c r="AC78" s="337">
        <f t="shared" si="145"/>
        <v>0.97937972262511053</v>
      </c>
      <c r="AD78" s="337">
        <f t="shared" si="145"/>
        <v>0.97991731628058687</v>
      </c>
      <c r="AE78" s="337">
        <f t="shared" si="145"/>
        <v>0.9789142147609915</v>
      </c>
      <c r="AF78" s="337">
        <f t="shared" si="145"/>
        <v>0.89793686957712748</v>
      </c>
      <c r="AG78" s="337">
        <f t="shared" si="145"/>
        <v>0.92291889712138453</v>
      </c>
    </row>
    <row r="79" spans="1:39">
      <c r="A79" s="337" t="s">
        <v>656</v>
      </c>
      <c r="L79" s="337">
        <f t="shared" ref="L79:AA80" si="146">L70/K70</f>
        <v>0.97260473833077155</v>
      </c>
      <c r="M79" s="337">
        <f t="shared" si="146"/>
        <v>1.0411179523307579</v>
      </c>
      <c r="N79" s="337">
        <f t="shared" si="146"/>
        <v>1.0314506819770544</v>
      </c>
      <c r="O79" s="337">
        <f t="shared" si="146"/>
        <v>1.0087410796588154</v>
      </c>
      <c r="P79" s="337">
        <f t="shared" si="146"/>
        <v>1.0107909682538232</v>
      </c>
      <c r="Q79" s="337">
        <f t="shared" si="146"/>
        <v>1.0087868928873598</v>
      </c>
      <c r="R79" s="337">
        <f t="shared" si="146"/>
        <v>1.0079094611000614</v>
      </c>
      <c r="S79" s="337">
        <f t="shared" si="146"/>
        <v>1.0082625266611194</v>
      </c>
      <c r="T79" s="337">
        <f t="shared" si="146"/>
        <v>1.0036895093790275</v>
      </c>
      <c r="U79" s="337">
        <f t="shared" si="146"/>
        <v>1.0075193215124938</v>
      </c>
      <c r="V79" s="337">
        <f t="shared" si="146"/>
        <v>1.0067739852913986</v>
      </c>
      <c r="W79" s="337">
        <f t="shared" si="146"/>
        <v>1.0072256410368867</v>
      </c>
      <c r="X79" s="337">
        <f t="shared" si="146"/>
        <v>1.0089074118356285</v>
      </c>
      <c r="Y79" s="337">
        <f t="shared" si="146"/>
        <v>1.0082515512588246</v>
      </c>
      <c r="Z79" s="337">
        <f t="shared" si="146"/>
        <v>1.0124870925248035</v>
      </c>
      <c r="AA79" s="337">
        <f t="shared" si="146"/>
        <v>1.0069389845803471</v>
      </c>
      <c r="AB79" s="337">
        <f t="shared" si="145"/>
        <v>1.0041052544574469</v>
      </c>
      <c r="AC79" s="337">
        <f t="shared" si="145"/>
        <v>1.0079498053186724</v>
      </c>
      <c r="AD79" s="337">
        <f t="shared" si="145"/>
        <v>1.0046602226347736</v>
      </c>
      <c r="AE79" s="337">
        <f t="shared" si="145"/>
        <v>1.0074892384025114</v>
      </c>
      <c r="AF79" s="337">
        <f t="shared" si="145"/>
        <v>1.0262343557079339</v>
      </c>
      <c r="AG79" s="337">
        <f t="shared" si="145"/>
        <v>1.0240548454675704</v>
      </c>
    </row>
    <row r="80" spans="1:39">
      <c r="A80" s="337" t="s">
        <v>657</v>
      </c>
      <c r="L80" s="337">
        <f t="shared" si="146"/>
        <v>0.99999999999999989</v>
      </c>
      <c r="M80" s="337">
        <f t="shared" si="145"/>
        <v>1.0000000000000002</v>
      </c>
      <c r="N80" s="337">
        <f t="shared" si="145"/>
        <v>1</v>
      </c>
      <c r="O80" s="337">
        <f t="shared" si="145"/>
        <v>1.0349683253769495</v>
      </c>
      <c r="P80" s="337">
        <f t="shared" si="145"/>
        <v>1.0314556740234679</v>
      </c>
      <c r="Q80" s="337">
        <f t="shared" si="145"/>
        <v>1.0266087459867461</v>
      </c>
      <c r="R80" s="337">
        <f t="shared" si="145"/>
        <v>1.0220489571341473</v>
      </c>
      <c r="S80" s="337">
        <f t="shared" si="145"/>
        <v>1.0074385286562939</v>
      </c>
      <c r="T80" s="337">
        <f t="shared" si="145"/>
        <v>1.0241004946370662</v>
      </c>
      <c r="U80" s="337">
        <f t="shared" si="145"/>
        <v>1.027817026665325</v>
      </c>
      <c r="V80" s="337">
        <f t="shared" si="145"/>
        <v>1.0304963651856374</v>
      </c>
      <c r="W80" s="337">
        <f t="shared" si="145"/>
        <v>1.0353782119905772</v>
      </c>
      <c r="X80" s="337">
        <f t="shared" si="145"/>
        <v>1.0353008293188146</v>
      </c>
      <c r="Y80" s="337">
        <f t="shared" si="145"/>
        <v>1.0361548613374185</v>
      </c>
      <c r="Z80" s="337">
        <f t="shared" si="145"/>
        <v>1.0186533849660275</v>
      </c>
      <c r="AA80" s="337">
        <f t="shared" si="145"/>
        <v>1.0127689195062846</v>
      </c>
      <c r="AB80" s="337">
        <f t="shared" si="145"/>
        <v>1.0221653439551752</v>
      </c>
      <c r="AC80" s="337">
        <f t="shared" si="145"/>
        <v>1.0180768561902349</v>
      </c>
      <c r="AD80" s="337">
        <f t="shared" si="145"/>
        <v>1.0202321805008301</v>
      </c>
      <c r="AE80" s="337">
        <f t="shared" si="145"/>
        <v>1.0173234822478692</v>
      </c>
      <c r="AF80" s="337">
        <f t="shared" si="145"/>
        <v>1.0907773239319565</v>
      </c>
      <c r="AG80" s="337">
        <f t="shared" si="145"/>
        <v>1.0493404101346806</v>
      </c>
    </row>
    <row r="81" spans="1:33">
      <c r="A81" s="337" t="s">
        <v>396</v>
      </c>
      <c r="K81" s="24">
        <f>K69</f>
        <v>0.51402143197676875</v>
      </c>
      <c r="L81">
        <f>K81*L78</f>
        <v>0.52185588967955643</v>
      </c>
      <c r="M81" s="337">
        <f t="shared" ref="M81:AG83" si="147">L81*M78</f>
        <v>0.51041917341031928</v>
      </c>
      <c r="N81" s="337">
        <f t="shared" si="147"/>
        <v>0.50131165892659468</v>
      </c>
      <c r="O81" s="337">
        <f t="shared" si="147"/>
        <v>0.49170713526872273</v>
      </c>
      <c r="P81" s="337">
        <f t="shared" si="147"/>
        <v>0.48194469991679939</v>
      </c>
      <c r="Q81" s="337">
        <f t="shared" si="147"/>
        <v>0.47358755247598183</v>
      </c>
      <c r="R81" s="337">
        <f t="shared" si="147"/>
        <v>0.46632473574714445</v>
      </c>
      <c r="S81" s="337">
        <f t="shared" si="147"/>
        <v>0.46209982061404137</v>
      </c>
      <c r="T81" s="337">
        <f t="shared" si="147"/>
        <v>0.45550877812242452</v>
      </c>
      <c r="U81" s="337">
        <f t="shared" si="147"/>
        <v>0.44672328276529549</v>
      </c>
      <c r="V81" s="337">
        <f t="shared" si="147"/>
        <v>0.4373400627840599</v>
      </c>
      <c r="W81" s="337">
        <f t="shared" si="147"/>
        <v>0.42638279381822231</v>
      </c>
      <c r="X81" s="337">
        <f t="shared" si="147"/>
        <v>0.41458371545912492</v>
      </c>
      <c r="Y81" s="337">
        <f t="shared" si="147"/>
        <v>0.40243113526675189</v>
      </c>
      <c r="Z81" s="337">
        <f t="shared" si="147"/>
        <v>0.39329266614894937</v>
      </c>
      <c r="AA81" s="337">
        <f t="shared" si="147"/>
        <v>0.38746804731657125</v>
      </c>
      <c r="AB81" s="337">
        <f t="shared" si="147"/>
        <v>0.37988757085361669</v>
      </c>
      <c r="AC81" s="337">
        <f t="shared" si="147"/>
        <v>0.37205418377134214</v>
      </c>
      <c r="AD81" s="337">
        <f t="shared" si="147"/>
        <v>0.36458233727217787</v>
      </c>
      <c r="AE81" s="337">
        <f t="shared" si="147"/>
        <v>0.35689483240652098</v>
      </c>
      <c r="AF81" s="337">
        <f t="shared" si="147"/>
        <v>0.32046902857936499</v>
      </c>
      <c r="AG81" s="337">
        <f t="shared" si="147"/>
        <v>0.29576692241802899</v>
      </c>
    </row>
    <row r="82" spans="1:33">
      <c r="A82" s="337" t="s">
        <v>397</v>
      </c>
      <c r="K82" s="24">
        <f t="shared" ref="K82:K83" si="148">K70</f>
        <v>0.28597856802323129</v>
      </c>
      <c r="L82" s="337">
        <f t="shared" ref="L82:AA83" si="149">K82*L79</f>
        <v>0.27814411032044362</v>
      </c>
      <c r="M82" s="337">
        <f t="shared" si="149"/>
        <v>0.28958082658968065</v>
      </c>
      <c r="N82" s="337">
        <f t="shared" si="149"/>
        <v>0.29868834107340525</v>
      </c>
      <c r="O82" s="337">
        <f t="shared" si="149"/>
        <v>0.30129919965588731</v>
      </c>
      <c r="P82" s="337">
        <f t="shared" si="149"/>
        <v>0.30455050975427633</v>
      </c>
      <c r="Q82" s="337">
        <f t="shared" si="149"/>
        <v>0.30722656246227797</v>
      </c>
      <c r="R82" s="337">
        <f t="shared" si="149"/>
        <v>0.30965655900697897</v>
      </c>
      <c r="S82" s="337">
        <f t="shared" si="149"/>
        <v>0.3122151045815646</v>
      </c>
      <c r="T82" s="337">
        <f t="shared" si="149"/>
        <v>0.31336702513819231</v>
      </c>
      <c r="U82" s="337">
        <f t="shared" si="149"/>
        <v>0.31572333255162011</v>
      </c>
      <c r="V82" s="337">
        <f t="shared" si="149"/>
        <v>0.31786203776247612</v>
      </c>
      <c r="W82" s="337">
        <f t="shared" si="149"/>
        <v>0.32015879474660108</v>
      </c>
      <c r="X82" s="337">
        <f t="shared" si="149"/>
        <v>0.32301058098420748</v>
      </c>
      <c r="Y82" s="337">
        <f t="shared" si="149"/>
        <v>0.3256759193503414</v>
      </c>
      <c r="Z82" s="337">
        <f t="shared" si="149"/>
        <v>0.32974266468836955</v>
      </c>
      <c r="AA82" s="337">
        <f t="shared" si="149"/>
        <v>0.33203074395412474</v>
      </c>
      <c r="AB82" s="337">
        <f t="shared" si="147"/>
        <v>0.33339381464575185</v>
      </c>
      <c r="AC82" s="337">
        <f t="shared" si="147"/>
        <v>0.33604423056663513</v>
      </c>
      <c r="AD82" s="337">
        <f t="shared" si="147"/>
        <v>0.33761027149620687</v>
      </c>
      <c r="AE82" s="337">
        <f t="shared" si="147"/>
        <v>0.34013871530657858</v>
      </c>
      <c r="AF82" s="337">
        <f t="shared" si="147"/>
        <v>0.34906203535397101</v>
      </c>
      <c r="AG82" s="337">
        <f t="shared" si="147"/>
        <v>0.35745866867300641</v>
      </c>
    </row>
    <row r="83" spans="1:33">
      <c r="A83" s="337" t="s">
        <v>398</v>
      </c>
      <c r="K83" s="24">
        <f t="shared" si="148"/>
        <v>0.2</v>
      </c>
      <c r="L83" s="337">
        <f t="shared" si="149"/>
        <v>0.19999999999999998</v>
      </c>
      <c r="M83" s="337">
        <f t="shared" si="147"/>
        <v>0.20000000000000004</v>
      </c>
      <c r="N83" s="337">
        <f t="shared" si="147"/>
        <v>0.20000000000000004</v>
      </c>
      <c r="O83" s="337">
        <f t="shared" si="147"/>
        <v>0.20699366507538994</v>
      </c>
      <c r="P83" s="337">
        <f t="shared" si="147"/>
        <v>0.2135047903289243</v>
      </c>
      <c r="Q83" s="337">
        <f t="shared" si="147"/>
        <v>0.21918588506174014</v>
      </c>
      <c r="R83" s="337">
        <f t="shared" si="147"/>
        <v>0.22401870524587658</v>
      </c>
      <c r="S83" s="337">
        <f t="shared" si="147"/>
        <v>0.2256850748043939</v>
      </c>
      <c r="T83" s="337">
        <f t="shared" si="147"/>
        <v>0.23112419673938309</v>
      </c>
      <c r="U83" s="337">
        <f t="shared" si="147"/>
        <v>0.23755338468308435</v>
      </c>
      <c r="V83" s="337">
        <f t="shared" si="147"/>
        <v>0.24479789945346389</v>
      </c>
      <c r="W83" s="337">
        <f t="shared" si="147"/>
        <v>0.25345841143517656</v>
      </c>
      <c r="X83" s="337">
        <f t="shared" si="147"/>
        <v>0.26240570355666759</v>
      </c>
      <c r="Y83" s="337">
        <f t="shared" si="147"/>
        <v>0.27189294538290665</v>
      </c>
      <c r="Z83" s="337">
        <f t="shared" si="147"/>
        <v>0.27696466916268109</v>
      </c>
      <c r="AA83" s="337">
        <f t="shared" si="147"/>
        <v>0.28050120872930412</v>
      </c>
      <c r="AB83" s="337">
        <f t="shared" si="147"/>
        <v>0.28671861450063152</v>
      </c>
      <c r="AC83" s="337">
        <f t="shared" si="147"/>
        <v>0.29190158566202284</v>
      </c>
      <c r="AD83" s="337">
        <f t="shared" si="147"/>
        <v>0.29780739123161543</v>
      </c>
      <c r="AE83" s="337">
        <f t="shared" si="147"/>
        <v>0.30296645228690056</v>
      </c>
      <c r="AF83" s="337">
        <f t="shared" si="147"/>
        <v>0.33046893606666417</v>
      </c>
      <c r="AG83" s="337">
        <f t="shared" si="147"/>
        <v>0.34677440890896494</v>
      </c>
    </row>
    <row r="86" spans="1:33">
      <c r="A86" t="s">
        <v>714</v>
      </c>
    </row>
    <row r="87" spans="1:33">
      <c r="C87">
        <f>C5</f>
        <v>2012</v>
      </c>
      <c r="D87" s="365">
        <f>D5</f>
        <v>2013</v>
      </c>
      <c r="E87" s="365">
        <f t="shared" ref="E87:AG87" si="150">E5</f>
        <v>2014</v>
      </c>
      <c r="F87" s="365">
        <f t="shared" si="150"/>
        <v>2015</v>
      </c>
      <c r="G87" s="365">
        <f t="shared" si="150"/>
        <v>2016</v>
      </c>
      <c r="H87" s="365">
        <f t="shared" si="150"/>
        <v>2017</v>
      </c>
      <c r="I87" s="365">
        <f t="shared" si="150"/>
        <v>2018</v>
      </c>
      <c r="J87" s="365">
        <f t="shared" si="150"/>
        <v>2019</v>
      </c>
      <c r="K87" s="365">
        <f t="shared" si="150"/>
        <v>2020</v>
      </c>
      <c r="L87" s="365">
        <f t="shared" si="150"/>
        <v>2021</v>
      </c>
      <c r="M87" s="365">
        <f t="shared" si="150"/>
        <v>2022</v>
      </c>
      <c r="N87" s="365">
        <f t="shared" si="150"/>
        <v>2023</v>
      </c>
      <c r="O87" s="365">
        <f t="shared" si="150"/>
        <v>2024</v>
      </c>
      <c r="P87" s="365">
        <f t="shared" si="150"/>
        <v>2025</v>
      </c>
      <c r="Q87" s="365">
        <f t="shared" si="150"/>
        <v>2026</v>
      </c>
      <c r="R87" s="365">
        <f t="shared" si="150"/>
        <v>2027</v>
      </c>
      <c r="S87" s="365">
        <f t="shared" si="150"/>
        <v>2028</v>
      </c>
      <c r="T87" s="365">
        <f t="shared" si="150"/>
        <v>2029</v>
      </c>
      <c r="U87" s="365">
        <f t="shared" si="150"/>
        <v>2030</v>
      </c>
      <c r="V87" s="365">
        <f t="shared" si="150"/>
        <v>2031</v>
      </c>
      <c r="W87" s="365">
        <f t="shared" si="150"/>
        <v>2032</v>
      </c>
      <c r="X87" s="365">
        <f t="shared" si="150"/>
        <v>2033</v>
      </c>
      <c r="Y87" s="365">
        <f t="shared" si="150"/>
        <v>2034</v>
      </c>
      <c r="Z87" s="365">
        <f t="shared" si="150"/>
        <v>2035</v>
      </c>
      <c r="AA87" s="365">
        <f t="shared" si="150"/>
        <v>2036</v>
      </c>
      <c r="AB87" s="365">
        <f t="shared" si="150"/>
        <v>2037</v>
      </c>
      <c r="AC87" s="365">
        <f t="shared" si="150"/>
        <v>2038</v>
      </c>
      <c r="AD87" s="365">
        <f t="shared" si="150"/>
        <v>2039</v>
      </c>
      <c r="AE87" s="365">
        <f t="shared" si="150"/>
        <v>2040</v>
      </c>
      <c r="AF87" s="365">
        <f t="shared" si="150"/>
        <v>2045</v>
      </c>
      <c r="AG87" s="365">
        <f t="shared" si="150"/>
        <v>2050</v>
      </c>
    </row>
    <row r="88" spans="1:33">
      <c r="A88" t="s">
        <v>388</v>
      </c>
      <c r="C88" s="186">
        <v>117.12281075206418</v>
      </c>
      <c r="D88" s="186">
        <v>119.07275947417872</v>
      </c>
      <c r="E88" s="186">
        <v>120.12173328694826</v>
      </c>
      <c r="F88" s="186">
        <v>120.67779367214723</v>
      </c>
      <c r="G88" s="186">
        <v>119.95882677975034</v>
      </c>
      <c r="H88" s="186">
        <v>120.88915701956363</v>
      </c>
      <c r="I88" s="186">
        <v>121.14044942310186</v>
      </c>
      <c r="J88" s="186">
        <f>INDEX(DriversGams!$A$130:$AN$140,MATCH(Drivers!$A88,DriversGams!$A$130:$A$140,0),MATCH(Drivers!J$3,DriversGams!$A$130:$AN$130,0))</f>
        <v>118.31800019705032</v>
      </c>
      <c r="K88" s="186">
        <f>INDEX(DriversGams!$A$130:$AN$140,MATCH(Drivers!$A88,DriversGams!$A$130:$A$140,0),MATCH(Drivers!K$3,DriversGams!$A$130:$AN$130,0))</f>
        <v>107.4423666258986</v>
      </c>
      <c r="L88" s="186">
        <f>INDEX(DriversGams!$A$130:$AN$140,MATCH(Drivers!$A88,DriversGams!$A$130:$A$140,0),MATCH(Drivers!L$3,DriversGams!$A$130:$AN$130,0))</f>
        <v>109.26392171401808</v>
      </c>
      <c r="M88" s="186">
        <f>INDEX(DriversGams!$A$130:$AN$140,MATCH(Drivers!$A88,DriversGams!$A$130:$A$140,0),MATCH(Drivers!M$3,DriversGams!$A$130:$AN$130,0))</f>
        <v>110.18744256524128</v>
      </c>
      <c r="N88" s="186">
        <f>INDEX(DriversGams!$A$130:$AN$140,MATCH(Drivers!$A88,DriversGams!$A$130:$A$140,0),MATCH(Drivers!N$3,DriversGams!$A$130:$AN$130,0))</f>
        <v>112.22489722808622</v>
      </c>
      <c r="O88" s="186">
        <f>INDEX(DriversGams!$A$130:$AN$140,MATCH(Drivers!$A88,DriversGams!$A$130:$A$140,0),MATCH(Drivers!O$3,DriversGams!$A$130:$AN$130,0))</f>
        <v>115.16615442045317</v>
      </c>
      <c r="P88" s="186">
        <f>INDEX(DriversGams!$A$130:$AN$140,MATCH(Drivers!$A88,DriversGams!$A$130:$A$140,0),MATCH(Drivers!P$3,DriversGams!$A$130:$AN$130,0))</f>
        <v>118.47230248948129</v>
      </c>
      <c r="Q88" s="186">
        <f>INDEX(DriversGams!$A$130:$AN$140,MATCH(Drivers!$A88,DriversGams!$A$130:$A$140,0),MATCH(Drivers!Q$3,DriversGams!$A$130:$AN$130,0))</f>
        <v>122.66709772738669</v>
      </c>
      <c r="R88" s="186">
        <f>INDEX(DriversGams!$A$130:$AN$140,MATCH(Drivers!$A88,DriversGams!$A$130:$A$140,0),MATCH(Drivers!R$3,DriversGams!$A$130:$AN$130,0))</f>
        <v>126.12859809665078</v>
      </c>
      <c r="S88" s="186">
        <f>INDEX(DriversGams!$A$130:$AN$140,MATCH(Drivers!$A88,DriversGams!$A$130:$A$140,0),MATCH(Drivers!S$3,DriversGams!$A$130:$AN$130,0))</f>
        <v>133.14743223154625</v>
      </c>
      <c r="T88" s="186">
        <f>INDEX(DriversGams!$A$130:$AN$140,MATCH(Drivers!$A88,DriversGams!$A$130:$A$140,0),MATCH(Drivers!T$3,DriversGams!$A$130:$AN$130,0))</f>
        <v>138.01872969316048</v>
      </c>
      <c r="U88" s="186">
        <f>INDEX(DriversGams!$A$130:$AN$140,MATCH(Drivers!$A88,DriversGams!$A$130:$A$140,0),MATCH(Drivers!U$3,DriversGams!$A$130:$AN$130,0))</f>
        <v>140.98192171398557</v>
      </c>
      <c r="V88" s="186">
        <f>INDEX(DriversGams!$A$130:$AN$140,MATCH(Drivers!$A88,DriversGams!$A$130:$A$140,0),MATCH(Drivers!V$3,DriversGams!$A$130:$AN$130,0))</f>
        <v>144.1903949819943</v>
      </c>
      <c r="W88" s="186">
        <f>INDEX(DriversGams!$A$130:$AN$140,MATCH(Drivers!$A88,DriversGams!$A$130:$A$140,0),MATCH(Drivers!W$3,DriversGams!$A$130:$AN$130,0))</f>
        <v>147.86846348349997</v>
      </c>
      <c r="X88" s="186">
        <f>INDEX(DriversGams!$A$130:$AN$140,MATCH(Drivers!$A88,DriversGams!$A$130:$A$140,0),MATCH(Drivers!X$3,DriversGams!$A$130:$AN$130,0))</f>
        <v>151.85711073348193</v>
      </c>
      <c r="Y88" s="186">
        <f>INDEX(DriversGams!$A$130:$AN$140,MATCH(Drivers!$A88,DriversGams!$A$130:$A$140,0),MATCH(Drivers!Y$3,DriversGams!$A$130:$AN$130,0))</f>
        <v>157.01714409574589</v>
      </c>
      <c r="Z88" s="186">
        <f>INDEX(DriversGams!$A$130:$AN$140,MATCH(Drivers!$A88,DriversGams!$A$130:$A$140,0),MATCH(Drivers!Z$3,DriversGams!$A$130:$AN$130,0))</f>
        <v>168.02331924481018</v>
      </c>
      <c r="AA88" s="186">
        <f>INDEX(DriversGams!$A$130:$AN$140,MATCH(Drivers!$A88,DriversGams!$A$130:$A$140,0),MATCH(Drivers!AA$3,DriversGams!$A$130:$AN$130,0))</f>
        <v>177.51247111676867</v>
      </c>
      <c r="AB88" s="186">
        <f>INDEX(DriversGams!$A$130:$AN$140,MATCH(Drivers!$A88,DriversGams!$A$130:$A$140,0),MATCH(Drivers!AB$3,DriversGams!$A$130:$AN$130,0))</f>
        <v>181.74144042600301</v>
      </c>
      <c r="AC88" s="186">
        <f>INDEX(DriversGams!$A$130:$AN$140,MATCH(Drivers!$A88,DriversGams!$A$130:$A$140,0),MATCH(Drivers!AC$3,DriversGams!$A$130:$AN$130,0))</f>
        <v>186.7417740637751</v>
      </c>
      <c r="AD88" s="186">
        <f>INDEX(DriversGams!$A$130:$AN$140,MATCH(Drivers!$A88,DriversGams!$A$130:$A$140,0),MATCH(Drivers!AD$3,DriversGams!$A$130:$AN$130,0))</f>
        <v>191.37454388424504</v>
      </c>
      <c r="AE88" s="186">
        <f>INDEX(DriversGams!$A$130:$AN$140,MATCH(Drivers!$A88,DriversGams!$A$130:$A$140,0),MATCH(Drivers!AE$3,DriversGams!$A$130:$AN$130,0))</f>
        <v>197.60258144682422</v>
      </c>
      <c r="AF88" s="186">
        <f>INDEX(DriversGams!$A$130:$AN$140,MATCH(Drivers!$A88,DriversGams!$A$130:$A$140,0),MATCH(Drivers!AF$3,DriversGams!$A$130:$AN$130,0))</f>
        <v>212.75242481026032</v>
      </c>
      <c r="AG88" s="186">
        <f>INDEX(DriversGams!$A$130:$AN$140,MATCH(Drivers!$A88,DriversGams!$A$130:$A$140,0),MATCH(Drivers!AG$3,DriversGams!$A$130:$AN$130,0))</f>
        <v>229.55707837411364</v>
      </c>
    </row>
    <row r="89" spans="1:33">
      <c r="A89" t="s">
        <v>712</v>
      </c>
      <c r="C89" s="186">
        <v>8.9365799535127532</v>
      </c>
      <c r="D89" s="186">
        <v>9.0598644843951579</v>
      </c>
      <c r="E89" s="186">
        <v>9.1538107433496982</v>
      </c>
      <c r="F89" s="186">
        <v>9.1222677109859784</v>
      </c>
      <c r="G89" s="186">
        <v>9.1065639127530105</v>
      </c>
      <c r="H89" s="186">
        <v>9.1664973983391231</v>
      </c>
      <c r="I89" s="186">
        <v>9.2089562288318536</v>
      </c>
      <c r="J89" s="186">
        <f>INDEX(DriversGams!$A$130:$AN$140,MATCH(Drivers!$A89,DriversGams!$A$130:$A$140,0),MATCH(Drivers!J$3,DriversGams!$A$130:$AN$130,0))</f>
        <v>9.105219638317962</v>
      </c>
      <c r="K89" s="186">
        <f>INDEX(DriversGams!$A$130:$AN$140,MATCH(Drivers!$A89,DriversGams!$A$130:$A$140,0),MATCH(Drivers!K$3,DriversGams!$A$130:$AN$130,0))</f>
        <v>8.6711604919403165</v>
      </c>
      <c r="L89" s="186">
        <f>INDEX(DriversGams!$A$130:$AN$140,MATCH(Drivers!$A89,DriversGams!$A$130:$A$140,0),MATCH(Drivers!L$3,DriversGams!$A$130:$AN$130,0))</f>
        <v>8.7417756509500997</v>
      </c>
      <c r="M89" s="186">
        <f>INDEX(DriversGams!$A$130:$AN$140,MATCH(Drivers!$A89,DriversGams!$A$130:$A$140,0),MATCH(Drivers!M$3,DriversGams!$A$130:$AN$130,0))</f>
        <v>8.8582998472749175</v>
      </c>
      <c r="N89" s="186">
        <f>INDEX(DriversGams!$A$130:$AN$140,MATCH(Drivers!$A89,DriversGams!$A$130:$A$140,0),MATCH(Drivers!N$3,DriversGams!$A$130:$AN$130,0))</f>
        <v>8.9558774955620972</v>
      </c>
      <c r="O89" s="186">
        <f>INDEX(DriversGams!$A$130:$AN$140,MATCH(Drivers!$A89,DriversGams!$A$130:$A$140,0),MATCH(Drivers!O$3,DriversGams!$A$130:$AN$130,0))</f>
        <v>9.0568431711112076</v>
      </c>
      <c r="P89" s="186">
        <f>INDEX(DriversGams!$A$130:$AN$140,MATCH(Drivers!$A89,DriversGams!$A$130:$A$140,0),MATCH(Drivers!P$3,DriversGams!$A$130:$AN$130,0))</f>
        <v>9.1566121267658556</v>
      </c>
      <c r="Q89" s="186">
        <f>INDEX(DriversGams!$A$130:$AN$140,MATCH(Drivers!$A89,DriversGams!$A$130:$A$140,0),MATCH(Drivers!Q$3,DriversGams!$A$130:$AN$130,0))</f>
        <v>9.2424092687145674</v>
      </c>
      <c r="R89" s="186">
        <f>INDEX(DriversGams!$A$130:$AN$140,MATCH(Drivers!$A89,DriversGams!$A$130:$A$140,0),MATCH(Drivers!R$3,DriversGams!$A$130:$AN$130,0))</f>
        <v>9.34080207803866</v>
      </c>
      <c r="S89" s="186">
        <f>INDEX(DriversGams!$A$130:$AN$140,MATCH(Drivers!$A89,DriversGams!$A$130:$A$140,0),MATCH(Drivers!S$3,DriversGams!$A$130:$AN$130,0))</f>
        <v>9.3656791334933747</v>
      </c>
      <c r="T89" s="186">
        <f>INDEX(DriversGams!$A$130:$AN$140,MATCH(Drivers!$A89,DriversGams!$A$130:$A$140,0),MATCH(Drivers!T$3,DriversGams!$A$130:$AN$130,0))</f>
        <v>9.4168685780364072</v>
      </c>
      <c r="U89" s="186">
        <f>INDEX(DriversGams!$A$130:$AN$140,MATCH(Drivers!$A89,DriversGams!$A$130:$A$140,0),MATCH(Drivers!U$3,DriversGams!$A$130:$AN$130,0))</f>
        <v>9.5098624953834907</v>
      </c>
      <c r="V89" s="186">
        <f>INDEX(DriversGams!$A$130:$AN$140,MATCH(Drivers!$A89,DriversGams!$A$130:$A$140,0),MATCH(Drivers!V$3,DriversGams!$A$130:$AN$130,0))</f>
        <v>8.346432114155709</v>
      </c>
      <c r="W89" s="186">
        <f>INDEX(DriversGams!$A$130:$AN$140,MATCH(Drivers!$A89,DriversGams!$A$130:$A$140,0),MATCH(Drivers!W$3,DriversGams!$A$130:$AN$130,0))</f>
        <v>7.7064344440729453</v>
      </c>
      <c r="X89" s="186">
        <f>INDEX(DriversGams!$A$130:$AN$140,MATCH(Drivers!$A89,DriversGams!$A$130:$A$140,0),MATCH(Drivers!X$3,DriversGams!$A$130:$AN$130,0))</f>
        <v>7.6912046812181618</v>
      </c>
      <c r="Y89" s="186">
        <f>INDEX(DriversGams!$A$130:$AN$140,MATCH(Drivers!$A89,DriversGams!$A$130:$A$140,0),MATCH(Drivers!Y$3,DriversGams!$A$130:$AN$130,0))</f>
        <v>7.8302088569704873</v>
      </c>
      <c r="Z89" s="186">
        <f>INDEX(DriversGams!$A$130:$AN$140,MATCH(Drivers!$A89,DriversGams!$A$130:$A$140,0),MATCH(Drivers!Z$3,DriversGams!$A$130:$AN$130,0))</f>
        <v>8.0024164407161678</v>
      </c>
      <c r="AA89" s="186">
        <f>INDEX(DriversGams!$A$130:$AN$140,MATCH(Drivers!$A89,DriversGams!$A$130:$A$140,0),MATCH(Drivers!AA$3,DriversGams!$A$130:$AN$130,0))</f>
        <v>8.1918329825639393</v>
      </c>
      <c r="AB89" s="186">
        <f>INDEX(DriversGams!$A$130:$AN$140,MATCH(Drivers!$A89,DriversGams!$A$130:$A$140,0),MATCH(Drivers!AB$3,DriversGams!$A$130:$AN$130,0))</f>
        <v>8.4002216750999317</v>
      </c>
      <c r="AC89" s="186">
        <f>INDEX(DriversGams!$A$130:$AN$140,MATCH(Drivers!$A89,DriversGams!$A$130:$A$140,0),MATCH(Drivers!AC$3,DriversGams!$A$130:$AN$130,0))</f>
        <v>8.6065776639209872</v>
      </c>
      <c r="AD89" s="186">
        <f>INDEX(DriversGams!$A$130:$AN$140,MATCH(Drivers!$A89,DriversGams!$A$130:$A$140,0),MATCH(Drivers!AD$3,DriversGams!$A$130:$AN$130,0))</f>
        <v>8.8248272104100209</v>
      </c>
      <c r="AE89" s="186">
        <f>INDEX(DriversGams!$A$130:$AN$140,MATCH(Drivers!$A89,DriversGams!$A$130:$A$140,0),MATCH(Drivers!AE$3,DriversGams!$A$130:$AN$130,0))</f>
        <v>9.0536671266726607</v>
      </c>
      <c r="AF89" s="186">
        <f>INDEX(DriversGams!$A$130:$AN$140,MATCH(Drivers!$A89,DriversGams!$A$130:$A$140,0),MATCH(Drivers!AF$3,DriversGams!$A$130:$AN$130,0))</f>
        <v>10.703086637305075</v>
      </c>
      <c r="AG89" s="186">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M130" sqref="M130"/>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2.8392531836346362</v>
      </c>
      <c r="O5" s="202">
        <f ca="1">OFFSET(AGR!R$21,$E5,0)</f>
        <v>2.7947566681861411</v>
      </c>
      <c r="P5" s="126">
        <f ca="1">OFFSET(AGR!S$21,$E5,0)</f>
        <v>2.7619855123715737</v>
      </c>
      <c r="Q5" s="126">
        <f ca="1">OFFSET(AGR!T$21,$E5,0)</f>
        <v>2.8344541416186693</v>
      </c>
      <c r="R5" s="126">
        <f ca="1">OFFSET(AGR!U$21,$E5,0)</f>
        <v>2.9024699612512088</v>
      </c>
      <c r="S5" s="126">
        <f ca="1">OFFSET(AGR!V$21,$E5,0)</f>
        <v>2.9641795953136465</v>
      </c>
      <c r="T5" s="202">
        <f ca="1">OFFSET(AGR!W$21,$E5,0)</f>
        <v>3.0307683824584695</v>
      </c>
      <c r="U5" s="126">
        <f ca="1">OFFSET(AGR!X$21,$E5,0)</f>
        <v>3.092103300739744</v>
      </c>
      <c r="V5" s="126">
        <f ca="1">OFFSET(AGR!Y$21,$E5,0)</f>
        <v>3.1470258044265011</v>
      </c>
      <c r="W5" s="126">
        <f ca="1">OFFSET(AGR!Z$21,$E5,0)</f>
        <v>3.1951645858602147</v>
      </c>
      <c r="X5" s="126">
        <f ca="1">OFFSET(AGR!AA$21,$E5,0)</f>
        <v>3.2887413927242175</v>
      </c>
      <c r="Y5" s="204">
        <f ca="1">OFFSET(AGR!AB$21,$E5,0)</f>
        <v>3.374689448716206</v>
      </c>
      <c r="Z5" s="126">
        <f ca="1">OFFSET(AGR!AC$21,$E5,0)</f>
        <v>3.4385642971360131</v>
      </c>
      <c r="AA5" s="126">
        <f ca="1">OFFSET(AGR!AD$21,$E5,0)</f>
        <v>3.5064551435918463</v>
      </c>
      <c r="AB5" s="126">
        <f ca="1">OFFSET(AGR!AE$21,$E5,0)</f>
        <v>3.5786168241016312</v>
      </c>
      <c r="AC5" s="126">
        <f ca="1">OFFSET(AGR!AF$21,$E5,0)</f>
        <v>3.6495993497040176</v>
      </c>
      <c r="AD5" s="126">
        <f ca="1">OFFSET(AGR!AG$21,$E5,0)</f>
        <v>3.7293463988015727</v>
      </c>
      <c r="AE5" s="126">
        <f ca="1">OFFSET(AGR!AH$21,$E5,0)</f>
        <v>3.8583165733083415</v>
      </c>
      <c r="AF5" s="126">
        <f ca="1">OFFSET(AGR!AI$21,$E5,0)</f>
        <v>3.9955495937845265</v>
      </c>
      <c r="AG5" s="126">
        <f ca="1">OFFSET(AGR!AJ$21,$E5,0)</f>
        <v>4.0865435662200937</v>
      </c>
      <c r="AH5" s="126">
        <f ca="1">OFFSET(AGR!AK$21,$E5,0)</f>
        <v>4.1629019753153207</v>
      </c>
      <c r="AI5" s="126">
        <f ca="1">OFFSET(AGR!AL$21,$E5,0)</f>
        <v>4.2299634651055493</v>
      </c>
      <c r="AJ5" s="126">
        <f ca="1">OFFSET(AGR!AM$21,$E5,0)</f>
        <v>4.3052238717578497</v>
      </c>
      <c r="AK5" s="126">
        <f ca="1">OFFSET(AGR!AN$21,$E5,0)</f>
        <v>4.6335618080257017</v>
      </c>
      <c r="AL5" s="126">
        <f ca="1">OFFSET(AGR!AO$21,$E5,0)</f>
        <v>4.7298483780823339</v>
      </c>
      <c r="AM5" s="126">
        <f ca="1">OFFSET(AGR!AP$21,$E5,0)</f>
        <v>4.7298483780823339</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5.6915599391793839</v>
      </c>
      <c r="O6" s="202">
        <f ca="1">OFFSET(AGR!R$21,$E6,0)</f>
        <v>5.6023623339008255</v>
      </c>
      <c r="P6" s="126">
        <f ca="1">OFFSET(AGR!S$21,$E6,0)</f>
        <v>5.5366693556663069</v>
      </c>
      <c r="Q6" s="126">
        <f ca="1">OFFSET(AGR!T$21,$E6,0)</f>
        <v>5.6819397913736323</v>
      </c>
      <c r="R6" s="126">
        <f ca="1">OFFSET(AGR!U$21,$E6,0)</f>
        <v>5.8182841358943458</v>
      </c>
      <c r="S6" s="126">
        <f ca="1">OFFSET(AGR!V$21,$E6,0)</f>
        <v>5.9419871163525988</v>
      </c>
      <c r="T6" s="202">
        <f ca="1">OFFSET(AGR!W$21,$E6,0)</f>
        <v>6.0754708350630429</v>
      </c>
      <c r="U6" s="126">
        <f ca="1">OFFSET(AGR!X$21,$E6,0)</f>
        <v>6.1984226611892561</v>
      </c>
      <c r="V6" s="126">
        <f ca="1">OFFSET(AGR!Y$21,$E6,0)</f>
        <v>6.308520176812296</v>
      </c>
      <c r="W6" s="126">
        <f ca="1">OFFSET(AGR!Z$21,$E6,0)</f>
        <v>6.4050190595143661</v>
      </c>
      <c r="X6" s="126">
        <f ca="1">OFFSET(AGR!AA$21,$E6,0)</f>
        <v>6.5926028960856735</v>
      </c>
      <c r="Y6" s="204">
        <f ca="1">OFFSET(AGR!AB$21,$E6,0)</f>
        <v>6.7648941574476256</v>
      </c>
      <c r="Z6" s="126">
        <f ca="1">OFFSET(AGR!AC$21,$E6,0)</f>
        <v>6.8929375212740025</v>
      </c>
      <c r="AA6" s="126">
        <f ca="1">OFFSET(AGR!AD$21,$E6,0)</f>
        <v>7.0290313448724842</v>
      </c>
      <c r="AB6" s="126">
        <f ca="1">OFFSET(AGR!AE$21,$E6,0)</f>
        <v>7.1736864718969739</v>
      </c>
      <c r="AC6" s="126">
        <f ca="1">OFFSET(AGR!AF$21,$E6,0)</f>
        <v>7.3159778678982068</v>
      </c>
      <c r="AD6" s="126">
        <f ca="1">OFFSET(AGR!AG$21,$E6,0)</f>
        <v>7.4758386061119015</v>
      </c>
      <c r="AE6" s="126">
        <f ca="1">OFFSET(AGR!AH$21,$E6,0)</f>
        <v>7.7343719002903466</v>
      </c>
      <c r="AF6" s="126">
        <f ca="1">OFFSET(AGR!AI$21,$E6,0)</f>
        <v>8.0094688751487002</v>
      </c>
      <c r="AG6" s="126">
        <f ca="1">OFFSET(AGR!AJ$21,$E6,0)</f>
        <v>8.1918751681859732</v>
      </c>
      <c r="AH6" s="126">
        <f ca="1">OFFSET(AGR!AK$21,$E6,0)</f>
        <v>8.3449430469968089</v>
      </c>
      <c r="AI6" s="126">
        <f ca="1">OFFSET(AGR!AL$21,$E6,0)</f>
        <v>8.4793743442660254</v>
      </c>
      <c r="AJ6" s="126">
        <f ca="1">OFFSET(AGR!AM$21,$E6,0)</f>
        <v>8.630241170084016</v>
      </c>
      <c r="AK6" s="126">
        <f ca="1">OFFSET(AGR!AN$21,$E6,0)</f>
        <v>9.2884265884702248</v>
      </c>
      <c r="AL6" s="126">
        <f ca="1">OFFSET(AGR!AO$21,$E6,0)</f>
        <v>9.4814424096636607</v>
      </c>
      <c r="AM6" s="126">
        <f ca="1">OFFSET(AGR!AP$21,$E6,0)</f>
        <v>9.4814424096636607</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2">
        <f ca="1">OFFSET(AGR!R$21,$E7,0)</f>
        <v>9.4085550588661881</v>
      </c>
      <c r="P7" s="126">
        <f ca="1">OFFSET(AGR!S$21,$E7,0)</f>
        <v>9.2982308838373289</v>
      </c>
      <c r="Q7" s="126">
        <f ca="1">OFFSET(AGR!T$21,$E7,0)</f>
        <v>9.542196698848473</v>
      </c>
      <c r="R7" s="126">
        <f ca="1">OFFSET(AGR!U$21,$E7,0)</f>
        <v>9.7711721195608572</v>
      </c>
      <c r="S7" s="126">
        <f ca="1">OFFSET(AGR!V$21,$E7,0)</f>
        <v>9.9789177513534639</v>
      </c>
      <c r="T7" s="202">
        <f ca="1">OFFSET(AGR!W$21,$E7,0)</f>
        <v>10.203089063756773</v>
      </c>
      <c r="U7" s="126">
        <f ca="1">OFFSET(AGR!X$21,$E7,0)</f>
        <v>10.40957321396902</v>
      </c>
      <c r="V7" s="126">
        <f ca="1">OFFSET(AGR!Y$21,$E7,0)</f>
        <v>10.594469954994782</v>
      </c>
      <c r="W7" s="126">
        <f ca="1">OFFSET(AGR!Z$21,$E7,0)</f>
        <v>10.756529278706772</v>
      </c>
      <c r="X7" s="126">
        <f ca="1">OFFSET(AGR!AA$21,$E7,0)</f>
        <v>11.071555824536349</v>
      </c>
      <c r="Y7" s="204">
        <f ca="1">OFFSET(AGR!AB$21,$E7,0)</f>
        <v>11.360900162169854</v>
      </c>
      <c r="Z7" s="126">
        <f ca="1">OFFSET(AGR!AC$21,$E7,0)</f>
        <v>11.575934993314752</v>
      </c>
      <c r="AA7" s="126">
        <f ca="1">OFFSET(AGR!AD$21,$E7,0)</f>
        <v>11.804489691526566</v>
      </c>
      <c r="AB7" s="126">
        <f ca="1">OFFSET(AGR!AE$21,$E7,0)</f>
        <v>12.047422162873801</v>
      </c>
      <c r="AC7" s="126">
        <f ca="1">OFFSET(AGR!AF$21,$E7,0)</f>
        <v>12.286385006383492</v>
      </c>
      <c r="AD7" s="126">
        <f ca="1">OFFSET(AGR!AG$21,$E7,0)</f>
        <v>12.554853639362339</v>
      </c>
      <c r="AE7" s="126">
        <f ca="1">OFFSET(AGR!AH$21,$E7,0)</f>
        <v>12.989032042659987</v>
      </c>
      <c r="AF7" s="126">
        <f ca="1">OFFSET(AGR!AI$21,$E7,0)</f>
        <v>13.451027336827295</v>
      </c>
      <c r="AG7" s="126">
        <f ca="1">OFFSET(AGR!AJ$21,$E7,0)</f>
        <v>13.757358764328863</v>
      </c>
      <c r="AH7" s="126">
        <f ca="1">OFFSET(AGR!AK$21,$E7,0)</f>
        <v>14.014419532573188</v>
      </c>
      <c r="AI7" s="126">
        <f ca="1">OFFSET(AGR!AL$21,$E7,0)</f>
        <v>14.24018219957148</v>
      </c>
      <c r="AJ7" s="126">
        <f ca="1">OFFSET(AGR!AM$21,$E7,0)</f>
        <v>14.493546539945482</v>
      </c>
      <c r="AK7" s="126">
        <f ca="1">OFFSET(AGR!AN$21,$E7,0)</f>
        <v>15.598896993691973</v>
      </c>
      <c r="AL7" s="126">
        <f ca="1">OFFSET(AGR!AO$21,$E7,0)</f>
        <v>15.923045963840117</v>
      </c>
      <c r="AM7" s="126">
        <f ca="1">OFFSET(AGR!AP$21,$E7,0)</f>
        <v>15.923045963840117</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4.3477315855894236</v>
      </c>
      <c r="O8" s="202">
        <f ca="1">OFFSET(AGR!R$21,$E8,0)</f>
        <v>4.2795943349986061</v>
      </c>
      <c r="P8" s="126">
        <f ca="1">OFFSET(AGR!S$21,$E8,0)</f>
        <v>4.2294120581757717</v>
      </c>
      <c r="Q8" s="126">
        <f ca="1">OFFSET(AGR!T$21,$E8,0)</f>
        <v>4.3403828409710661</v>
      </c>
      <c r="R8" s="126">
        <f ca="1">OFFSET(AGR!U$21,$E8,0)</f>
        <v>4.4445350627738396</v>
      </c>
      <c r="S8" s="126">
        <f ca="1">OFFSET(AGR!V$21,$E8,0)</f>
        <v>4.5390306599593533</v>
      </c>
      <c r="T8" s="202">
        <f ca="1">OFFSET(AGR!W$21,$E8,0)</f>
        <v>4.6409976753648001</v>
      </c>
      <c r="U8" s="126">
        <f ca="1">OFFSET(AGR!X$21,$E8,0)</f>
        <v>4.7349194724937451</v>
      </c>
      <c r="V8" s="126">
        <f ca="1">OFFSET(AGR!Y$21,$E8,0)</f>
        <v>4.8190219771294478</v>
      </c>
      <c r="W8" s="126">
        <f ca="1">OFFSET(AGR!Z$21,$E8,0)</f>
        <v>4.8927366080533501</v>
      </c>
      <c r="X8" s="126">
        <f ca="1">OFFSET(AGR!AA$21,$E8,0)</f>
        <v>5.0360302182274195</v>
      </c>
      <c r="Y8" s="204">
        <f ca="1">OFFSET(AGR!AB$21,$E8,0)</f>
        <v>5.1676419673698533</v>
      </c>
      <c r="Z8" s="126">
        <f ca="1">OFFSET(AGR!AC$21,$E8,0)</f>
        <v>5.2654531444780615</v>
      </c>
      <c r="AA8" s="126">
        <f ca="1">OFFSET(AGR!AD$21,$E8,0)</f>
        <v>5.3694139955954556</v>
      </c>
      <c r="AB8" s="126">
        <f ca="1">OFFSET(AGR!AE$21,$E8,0)</f>
        <v>5.4799147496071061</v>
      </c>
      <c r="AC8" s="126">
        <f ca="1">OFFSET(AGR!AF$21,$E8,0)</f>
        <v>5.5886098706922001</v>
      </c>
      <c r="AD8" s="126">
        <f ca="1">OFFSET(AGR!AG$21,$E8,0)</f>
        <v>5.7107260547005394</v>
      </c>
      <c r="AE8" s="126">
        <f ca="1">OFFSET(AGR!AH$21,$E8,0)</f>
        <v>5.9082173191408067</v>
      </c>
      <c r="AF8" s="126">
        <f ca="1">OFFSET(AGR!AI$21,$E8,0)</f>
        <v>6.1183614306801495</v>
      </c>
      <c r="AG8" s="126">
        <f ca="1">OFFSET(AGR!AJ$21,$E8,0)</f>
        <v>6.2576999617899132</v>
      </c>
      <c r="AH8" s="126">
        <f ca="1">OFFSET(AGR!AK$21,$E8,0)</f>
        <v>6.3746271414307545</v>
      </c>
      <c r="AI8" s="126">
        <f ca="1">OFFSET(AGR!AL$21,$E8,0)</f>
        <v>6.4773180035976914</v>
      </c>
      <c r="AJ8" s="126">
        <f ca="1">OFFSET(AGR!AM$21,$E8,0)</f>
        <v>6.5925638186002242</v>
      </c>
      <c r="AK8" s="126">
        <f ca="1">OFFSET(AGR!AN$21,$E8,0)</f>
        <v>7.0953457559375481</v>
      </c>
      <c r="AL8" s="126">
        <f ca="1">OFFSET(AGR!AO$21,$E8,0)</f>
        <v>7.2427888104408407</v>
      </c>
      <c r="AM8" s="126">
        <f ca="1">OFFSET(AGR!AP$21,$E8,0)</f>
        <v>7.2427888104408407</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16.518557926690885</v>
      </c>
      <c r="O9" s="202">
        <f ca="1">OFFSET(AGR!R$21,$E9,0)</f>
        <v>16.259680602115363</v>
      </c>
      <c r="P9" s="126">
        <f ca="1">OFFSET(AGR!S$21,$E9,0)</f>
        <v>16.069020523342619</v>
      </c>
      <c r="Q9" s="126">
        <f ca="1">OFFSET(AGR!T$21,$E9,0)</f>
        <v>16.490637467187554</v>
      </c>
      <c r="R9" s="126">
        <f ca="1">OFFSET(AGR!U$21,$E9,0)</f>
        <v>16.886348305166855</v>
      </c>
      <c r="S9" s="126">
        <f ca="1">OFFSET(AGR!V$21,$E9,0)</f>
        <v>17.245370237684462</v>
      </c>
      <c r="T9" s="202">
        <f ca="1">OFFSET(AGR!W$21,$E9,0)</f>
        <v>17.632778709764349</v>
      </c>
      <c r="U9" s="126">
        <f ca="1">OFFSET(AGR!X$21,$E9,0)</f>
        <v>17.98962057451876</v>
      </c>
      <c r="V9" s="126">
        <f ca="1">OFFSET(AGR!Y$21,$E9,0)</f>
        <v>18.309155501469938</v>
      </c>
      <c r="W9" s="126">
        <f ca="1">OFFSET(AGR!Z$21,$E9,0)</f>
        <v>18.589223251051596</v>
      </c>
      <c r="X9" s="126">
        <f ca="1">OFFSET(AGR!AA$21,$E9,0)</f>
        <v>19.133645958292878</v>
      </c>
      <c r="Y9" s="204">
        <f ca="1">OFFSET(AGR!AB$21,$E9,0)</f>
        <v>19.633685176272259</v>
      </c>
      <c r="Z9" s="126">
        <f ca="1">OFFSET(AGR!AC$21,$E9,0)</f>
        <v>20.00530416036387</v>
      </c>
      <c r="AA9" s="126">
        <f ca="1">OFFSET(AGR!AD$21,$E9,0)</f>
        <v>20.400287913956827</v>
      </c>
      <c r="AB9" s="126">
        <f ca="1">OFFSET(AGR!AE$21,$E9,0)</f>
        <v>20.820119053518081</v>
      </c>
      <c r="AC9" s="126">
        <f ca="1">OFFSET(AGR!AF$21,$E9,0)</f>
        <v>21.233089959988931</v>
      </c>
      <c r="AD9" s="126">
        <f ca="1">OFFSET(AGR!AG$21,$E9,0)</f>
        <v>21.697052193999458</v>
      </c>
      <c r="AE9" s="126">
        <f ca="1">OFFSET(AGR!AH$21,$E9,0)</f>
        <v>22.447390807929718</v>
      </c>
      <c r="AF9" s="126">
        <f ca="1">OFFSET(AGR!AI$21,$E9,0)</f>
        <v>23.245802027914223</v>
      </c>
      <c r="AG9" s="126">
        <f ca="1">OFFSET(AGR!AJ$21,$E9,0)</f>
        <v>23.775198001940208</v>
      </c>
      <c r="AH9" s="126">
        <f ca="1">OFFSET(AGR!AK$21,$E9,0)</f>
        <v>24.219445387520242</v>
      </c>
      <c r="AI9" s="126">
        <f ca="1">OFFSET(AGR!AL$21,$E9,0)</f>
        <v>24.609604007447192</v>
      </c>
      <c r="AJ9" s="126">
        <f ca="1">OFFSET(AGR!AM$21,$E9,0)</f>
        <v>25.047463298770015</v>
      </c>
      <c r="AK9" s="126">
        <f ca="1">OFFSET(AGR!AN$21,$E9,0)</f>
        <v>26.957708306518008</v>
      </c>
      <c r="AL9" s="126">
        <f ca="1">OFFSET(AGR!AO$21,$E9,0)</f>
        <v>27.517896208819405</v>
      </c>
      <c r="AM9" s="126">
        <f ca="1">OFFSET(AGR!AP$21,$E9,0)</f>
        <v>27.517896208819405</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2">
        <f ca="1">OFFSET(IND!R$28,$E10,0)</f>
        <v>0.30176553966133579</v>
      </c>
      <c r="P10" s="126">
        <f ca="1">OFFSET(IND!S$28,$E10,0)</f>
        <v>0.31397439925307052</v>
      </c>
      <c r="Q10" s="126">
        <f ca="1">OFFSET(IND!T$28,$E10,0)</f>
        <v>0.31203126117603058</v>
      </c>
      <c r="R10" s="126">
        <f ca="1">OFFSET(IND!U$28,$E10,0)</f>
        <v>0.31127413282868194</v>
      </c>
      <c r="S10" s="126">
        <f ca="1">OFFSET(IND!V$28,$E10,0)</f>
        <v>0.3104577391222233</v>
      </c>
      <c r="T10" s="202">
        <f ca="1">OFFSET(IND!W$28,$E10,0)</f>
        <v>0.30951734473974496</v>
      </c>
      <c r="U10" s="126">
        <f ca="1">OFFSET(IND!X$28,$E10,0)</f>
        <v>0.3124188212345918</v>
      </c>
      <c r="V10" s="126">
        <f ca="1">OFFSET(IND!Y$28,$E10,0)</f>
        <v>0.31549316290435514</v>
      </c>
      <c r="W10" s="126">
        <f ca="1">OFFSET(IND!Z$28,$E10,0)</f>
        <v>0.31977445078564598</v>
      </c>
      <c r="X10" s="126">
        <f ca="1">OFFSET(IND!AA$28,$E10,0)</f>
        <v>0.32175049408370526</v>
      </c>
      <c r="Y10" s="204">
        <f ca="1">OFFSET(IND!AB$28,$E10,0)</f>
        <v>0.32436246294309323</v>
      </c>
      <c r="Z10" s="126">
        <f ca="1">OFFSET(IND!AC$28,$E10,0)</f>
        <v>0.32788327719339699</v>
      </c>
      <c r="AA10" s="126">
        <f ca="1">OFFSET(IND!AD$28,$E10,0)</f>
        <v>0.32964717645945757</v>
      </c>
      <c r="AB10" s="126">
        <f ca="1">OFFSET(IND!AE$28,$E10,0)</f>
        <v>0.33344432156620346</v>
      </c>
      <c r="AC10" s="126">
        <f ca="1">OFFSET(IND!AF$28,$E10,0)</f>
        <v>0.33813710350313297</v>
      </c>
      <c r="AD10" s="126">
        <f ca="1">OFFSET(IND!AG$28,$E10,0)</f>
        <v>0.26567264169522181</v>
      </c>
      <c r="AE10" s="126">
        <f ca="1">OFFSET(IND!AH$28,$E10,0)</f>
        <v>0.20460805170726401</v>
      </c>
      <c r="AF10" s="126">
        <f ca="1">OFFSET(IND!AI$28,$E10,0)</f>
        <v>0.19620328226978656</v>
      </c>
      <c r="AG10" s="126">
        <f ca="1">OFFSET(IND!AJ$28,$E10,0)</f>
        <v>0.20078300687389794</v>
      </c>
      <c r="AH10" s="126">
        <f ca="1">OFFSET(IND!AK$28,$E10,0)</f>
        <v>0.20683221209568947</v>
      </c>
      <c r="AI10" s="126">
        <f ca="1">OFFSET(IND!AL$28,$E10,0)</f>
        <v>0.20263707942815495</v>
      </c>
      <c r="AJ10" s="126">
        <f ca="1">OFFSET(IND!AM$28,$E10,0)</f>
        <v>0.22023578855773052</v>
      </c>
      <c r="AK10" s="126">
        <f ca="1">OFFSET(IND!AN$28,$E10,0)</f>
        <v>0.2355932099658597</v>
      </c>
      <c r="AL10" s="126">
        <f ca="1">OFFSET(IND!AO$28,$E10,0)</f>
        <v>0.26892288845713891</v>
      </c>
      <c r="AM10" s="126">
        <f ca="1">OFFSET(IND!AP$28,$E10,0)</f>
        <v>0.30187901899484376</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2">
        <f ca="1">OFFSET(IND!R$28,$E11,0)</f>
        <v>4.0235405288178114</v>
      </c>
      <c r="P11" s="126">
        <f ca="1">OFFSET(IND!S$28,$E11,0)</f>
        <v>4.186325323374275</v>
      </c>
      <c r="Q11" s="126">
        <f ca="1">OFFSET(IND!T$28,$E11,0)</f>
        <v>4.1604168156804091</v>
      </c>
      <c r="R11" s="126">
        <f ca="1">OFFSET(IND!U$28,$E11,0)</f>
        <v>4.1503217710490938</v>
      </c>
      <c r="S11" s="126">
        <f ca="1">OFFSET(IND!V$28,$E11,0)</f>
        <v>4.1394365216296451</v>
      </c>
      <c r="T11" s="202">
        <f ca="1">OFFSET(IND!W$28,$E11,0)</f>
        <v>4.1268979298632678</v>
      </c>
      <c r="U11" s="126">
        <f ca="1">OFFSET(IND!X$28,$E11,0)</f>
        <v>4.1655842831278926</v>
      </c>
      <c r="V11" s="126">
        <f ca="1">OFFSET(IND!Y$28,$E11,0)</f>
        <v>4.2065755053914033</v>
      </c>
      <c r="W11" s="126">
        <f ca="1">OFFSET(IND!Z$28,$E11,0)</f>
        <v>4.263659343808615</v>
      </c>
      <c r="X11" s="126">
        <f ca="1">OFFSET(IND!AA$28,$E11,0)</f>
        <v>4.2900065877827389</v>
      </c>
      <c r="Y11" s="204">
        <f ca="1">OFFSET(IND!AB$28,$E11,0)</f>
        <v>4.3248328392412452</v>
      </c>
      <c r="Z11" s="126">
        <f ca="1">OFFSET(IND!AC$28,$E11,0)</f>
        <v>4.3717770292452949</v>
      </c>
      <c r="AA11" s="126">
        <f ca="1">OFFSET(IND!AD$28,$E11,0)</f>
        <v>4.3952956861261026</v>
      </c>
      <c r="AB11" s="126">
        <f ca="1">OFFSET(IND!AE$28,$E11,0)</f>
        <v>4.4459242875493814</v>
      </c>
      <c r="AC11" s="126">
        <f ca="1">OFFSET(IND!AF$28,$E11,0)</f>
        <v>4.5084947133751081</v>
      </c>
      <c r="AD11" s="126">
        <f ca="1">OFFSET(IND!AG$28,$E11,0)</f>
        <v>3.5423018892696256</v>
      </c>
      <c r="AE11" s="126">
        <f ca="1">OFFSET(IND!AH$28,$E11,0)</f>
        <v>2.7281073560968547</v>
      </c>
      <c r="AF11" s="126">
        <f ca="1">OFFSET(IND!AI$28,$E11,0)</f>
        <v>2.6160437635971556</v>
      </c>
      <c r="AG11" s="126">
        <f ca="1">OFFSET(IND!AJ$28,$E11,0)</f>
        <v>2.6771067583186405</v>
      </c>
      <c r="AH11" s="126">
        <f ca="1">OFFSET(IND!AK$28,$E11,0)</f>
        <v>2.7577628279425279</v>
      </c>
      <c r="AI11" s="126">
        <f ca="1">OFFSET(IND!AL$28,$E11,0)</f>
        <v>2.7018277257087342</v>
      </c>
      <c r="AJ11" s="126">
        <f ca="1">OFFSET(IND!AM$28,$E11,0)</f>
        <v>2.9364771807697418</v>
      </c>
      <c r="AK11" s="126">
        <f ca="1">OFFSET(IND!AN$28,$E11,0)</f>
        <v>3.1412427995447976</v>
      </c>
      <c r="AL11" s="126">
        <f ca="1">OFFSET(IND!AO$28,$E11,0)</f>
        <v>3.5856385127618537</v>
      </c>
      <c r="AM11" s="126">
        <f ca="1">OFFSET(IND!AP$28,$E11,0)</f>
        <v>4.0250535865979185</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2">
        <f ca="1">OFFSET(IND!R$28,$E12,0)</f>
        <v>2.4463126415212293</v>
      </c>
      <c r="P12" s="126">
        <f ca="1">OFFSET(IND!S$28,$E12,0)</f>
        <v>2.5452857966115592</v>
      </c>
      <c r="Q12" s="126">
        <f ca="1">OFFSET(IND!T$28,$E12,0)</f>
        <v>2.5295334239336889</v>
      </c>
      <c r="R12" s="126">
        <f ca="1">OFFSET(IND!U$28,$E12,0)</f>
        <v>2.5233956367978494</v>
      </c>
      <c r="S12" s="126">
        <f ca="1">OFFSET(IND!V$28,$E12,0)</f>
        <v>2.5167774051508247</v>
      </c>
      <c r="T12" s="202">
        <f ca="1">OFFSET(IND!W$28,$E12,0)</f>
        <v>2.5091539413568671</v>
      </c>
      <c r="U12" s="126">
        <f ca="1">OFFSET(IND!X$28,$E12,0)</f>
        <v>2.532675244141759</v>
      </c>
      <c r="V12" s="126">
        <f ca="1">OFFSET(IND!Y$28,$E12,0)</f>
        <v>2.5575979072779735</v>
      </c>
      <c r="W12" s="126">
        <f ca="1">OFFSET(IND!Z$28,$E12,0)</f>
        <v>2.5923048810356382</v>
      </c>
      <c r="X12" s="126">
        <f ca="1">OFFSET(IND!AA$28,$E12,0)</f>
        <v>2.6083240053719057</v>
      </c>
      <c r="Y12" s="204">
        <f ca="1">OFFSET(IND!AB$28,$E12,0)</f>
        <v>2.6294983662586775</v>
      </c>
      <c r="Z12" s="126">
        <f ca="1">OFFSET(IND!AC$28,$E12,0)</f>
        <v>2.6580404337811396</v>
      </c>
      <c r="AA12" s="126">
        <f ca="1">OFFSET(IND!AD$28,$E12,0)</f>
        <v>2.6723397771646709</v>
      </c>
      <c r="AB12" s="126">
        <f ca="1">OFFSET(IND!AE$28,$E12,0)</f>
        <v>2.7031219668300244</v>
      </c>
      <c r="AC12" s="126">
        <f ca="1">OFFSET(IND!AF$28,$E12,0)</f>
        <v>2.7411647857320665</v>
      </c>
      <c r="AD12" s="126">
        <f ca="1">OFFSET(IND!AG$28,$E12,0)</f>
        <v>2.1537195486759328</v>
      </c>
      <c r="AE12" s="126">
        <f ca="1">OFFSET(IND!AH$28,$E12,0)</f>
        <v>1.658689272506888</v>
      </c>
      <c r="AF12" s="126">
        <f ca="1">OFFSET(IND!AI$28,$E12,0)</f>
        <v>1.590554608267071</v>
      </c>
      <c r="AG12" s="126">
        <f ca="1">OFFSET(IND!AJ$28,$E12,0)</f>
        <v>1.6276809090577338</v>
      </c>
      <c r="AH12" s="126">
        <f ca="1">OFFSET(IND!AK$28,$E12,0)</f>
        <v>1.6767197993890572</v>
      </c>
      <c r="AI12" s="126">
        <f ca="1">OFFSET(IND!AL$28,$E12,0)</f>
        <v>1.6427112572309106</v>
      </c>
      <c r="AJ12" s="126">
        <f ca="1">OFFSET(IND!AM$28,$E12,0)</f>
        <v>1.7853781259080033</v>
      </c>
      <c r="AK12" s="126">
        <f ca="1">OFFSET(IND!AN$28,$E12,0)</f>
        <v>1.9098756221232374</v>
      </c>
      <c r="AL12" s="126">
        <f ca="1">OFFSET(IND!AO$28,$E12,0)</f>
        <v>2.1800682157592077</v>
      </c>
      <c r="AM12" s="126">
        <f ca="1">OFFSET(IND!AP$28,$E12,0)</f>
        <v>2.4472325806515354</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2">
        <f ca="1">OFFSET(IND!R$28,$E13,0)</f>
        <v>2.5750659384433994</v>
      </c>
      <c r="P13" s="126">
        <f ca="1">OFFSET(IND!S$28,$E13,0)</f>
        <v>2.679248206959536</v>
      </c>
      <c r="Q13" s="126">
        <f ca="1">OFFSET(IND!T$28,$E13,0)</f>
        <v>2.662666762035462</v>
      </c>
      <c r="R13" s="126">
        <f ca="1">OFFSET(IND!U$28,$E13,0)</f>
        <v>2.6562059334714205</v>
      </c>
      <c r="S13" s="126">
        <f ca="1">OFFSET(IND!V$28,$E13,0)</f>
        <v>2.6492393738429731</v>
      </c>
      <c r="T13" s="202">
        <f ca="1">OFFSET(IND!W$28,$E13,0)</f>
        <v>2.6412146751124914</v>
      </c>
      <c r="U13" s="126">
        <f ca="1">OFFSET(IND!X$28,$E13,0)</f>
        <v>2.6659739412018513</v>
      </c>
      <c r="V13" s="126">
        <f ca="1">OFFSET(IND!Y$28,$E13,0)</f>
        <v>2.6922083234504983</v>
      </c>
      <c r="W13" s="126">
        <f ca="1">OFFSET(IND!Z$28,$E13,0)</f>
        <v>2.7287419800375137</v>
      </c>
      <c r="X13" s="126">
        <f ca="1">OFFSET(IND!AA$28,$E13,0)</f>
        <v>2.7456042161809529</v>
      </c>
      <c r="Y13" s="204">
        <f ca="1">OFFSET(IND!AB$28,$E13,0)</f>
        <v>2.7678930171143969</v>
      </c>
      <c r="Z13" s="126">
        <f ca="1">OFFSET(IND!AC$28,$E13,0)</f>
        <v>2.797937298716989</v>
      </c>
      <c r="AA13" s="126">
        <f ca="1">OFFSET(IND!AD$28,$E13,0)</f>
        <v>2.8129892391207059</v>
      </c>
      <c r="AB13" s="126">
        <f ca="1">OFFSET(IND!AE$28,$E13,0)</f>
        <v>2.845391544031604</v>
      </c>
      <c r="AC13" s="126">
        <f ca="1">OFFSET(IND!AF$28,$E13,0)</f>
        <v>2.8854366165600691</v>
      </c>
      <c r="AD13" s="126">
        <f ca="1">OFFSET(IND!AG$28,$E13,0)</f>
        <v>2.2670732091325605</v>
      </c>
      <c r="AE13" s="126">
        <f ca="1">OFFSET(IND!AH$28,$E13,0)</f>
        <v>1.7459887079019871</v>
      </c>
      <c r="AF13" s="126">
        <f ca="1">OFFSET(IND!AI$28,$E13,0)</f>
        <v>1.6742680087021795</v>
      </c>
      <c r="AG13" s="126">
        <f ca="1">OFFSET(IND!AJ$28,$E13,0)</f>
        <v>1.7133483253239299</v>
      </c>
      <c r="AH13" s="126">
        <f ca="1">OFFSET(IND!AK$28,$E13,0)</f>
        <v>1.7649682098832178</v>
      </c>
      <c r="AI13" s="126">
        <f ca="1">OFFSET(IND!AL$28,$E13,0)</f>
        <v>1.7291697444535898</v>
      </c>
      <c r="AJ13" s="126">
        <f ca="1">OFFSET(IND!AM$28,$E13,0)</f>
        <v>1.8793453956926347</v>
      </c>
      <c r="AK13" s="126">
        <f ca="1">OFFSET(IND!AN$28,$E13,0)</f>
        <v>2.0103953917086703</v>
      </c>
      <c r="AL13" s="126">
        <f ca="1">OFFSET(IND!AO$28,$E13,0)</f>
        <v>2.2948086481675865</v>
      </c>
      <c r="AM13" s="126">
        <f ca="1">OFFSET(IND!AP$28,$E13,0)</f>
        <v>2.576034295422668</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2">
        <f ca="1">OFFSET(IND!R$28,$E14,0)</f>
        <v>0.72423729518720592</v>
      </c>
      <c r="P14" s="126">
        <f ca="1">OFFSET(IND!S$28,$E14,0)</f>
        <v>0.75353855820736937</v>
      </c>
      <c r="Q14" s="126">
        <f ca="1">OFFSET(IND!T$28,$E14,0)</f>
        <v>0.74887502682247353</v>
      </c>
      <c r="R14" s="126">
        <f ca="1">OFFSET(IND!U$28,$E14,0)</f>
        <v>0.74705791878883676</v>
      </c>
      <c r="S14" s="126">
        <f ca="1">OFFSET(IND!V$28,$E14,0)</f>
        <v>0.745098573893336</v>
      </c>
      <c r="T14" s="202">
        <f ca="1">OFFSET(IND!W$28,$E14,0)</f>
        <v>0.74284162737538806</v>
      </c>
      <c r="U14" s="126">
        <f ca="1">OFFSET(IND!X$28,$E14,0)</f>
        <v>0.74980517096302057</v>
      </c>
      <c r="V14" s="126">
        <f ca="1">OFFSET(IND!Y$28,$E14,0)</f>
        <v>0.75718359097045251</v>
      </c>
      <c r="W14" s="126">
        <f ca="1">OFFSET(IND!Z$28,$E14,0)</f>
        <v>0.76745868188555055</v>
      </c>
      <c r="X14" s="126">
        <f ca="1">OFFSET(IND!AA$28,$E14,0)</f>
        <v>0.77220118580089281</v>
      </c>
      <c r="Y14" s="204">
        <f ca="1">OFFSET(IND!AB$28,$E14,0)</f>
        <v>0.77846991106342389</v>
      </c>
      <c r="Z14" s="126">
        <f ca="1">OFFSET(IND!AC$28,$E14,0)</f>
        <v>0.78691986526415292</v>
      </c>
      <c r="AA14" s="126">
        <f ca="1">OFFSET(IND!AD$28,$E14,0)</f>
        <v>0.79115322350269834</v>
      </c>
      <c r="AB14" s="126">
        <f ca="1">OFFSET(IND!AE$28,$E14,0)</f>
        <v>0.80026637175888848</v>
      </c>
      <c r="AC14" s="126">
        <f ca="1">OFFSET(IND!AF$28,$E14,0)</f>
        <v>0.81152904840751938</v>
      </c>
      <c r="AD14" s="126">
        <f ca="1">OFFSET(IND!AG$28,$E14,0)</f>
        <v>0.63761434006853257</v>
      </c>
      <c r="AE14" s="126">
        <f ca="1">OFFSET(IND!AH$28,$E14,0)</f>
        <v>0.4910593240974338</v>
      </c>
      <c r="AF14" s="126">
        <f ca="1">OFFSET(IND!AI$28,$E14,0)</f>
        <v>0.47088787744748795</v>
      </c>
      <c r="AG14" s="126">
        <f ca="1">OFFSET(IND!AJ$28,$E14,0)</f>
        <v>0.48187921649735527</v>
      </c>
      <c r="AH14" s="126">
        <f ca="1">OFFSET(IND!AK$28,$E14,0)</f>
        <v>0.49639730902965495</v>
      </c>
      <c r="AI14" s="126">
        <f ca="1">OFFSET(IND!AL$28,$E14,0)</f>
        <v>0.48632899062757207</v>
      </c>
      <c r="AJ14" s="126">
        <f ca="1">OFFSET(IND!AM$28,$E14,0)</f>
        <v>0.52856589253855346</v>
      </c>
      <c r="AK14" s="126">
        <f ca="1">OFFSET(IND!AN$28,$E14,0)</f>
        <v>0.56542370391806351</v>
      </c>
      <c r="AL14" s="126">
        <f ca="1">OFFSET(IND!AO$28,$E14,0)</f>
        <v>0.64541493229713365</v>
      </c>
      <c r="AM14" s="126">
        <f ca="1">OFFSET(IND!AP$28,$E14,0)</f>
        <v>0.72450964558762532</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2">
        <f ca="1">OFFSET(IND!R$28,$E15,0)</f>
        <v>0.80470810576356211</v>
      </c>
      <c r="P15" s="126">
        <f ca="1">OFFSET(IND!S$28,$E15,0)</f>
        <v>0.83726506467485484</v>
      </c>
      <c r="Q15" s="126">
        <f ca="1">OFFSET(IND!T$28,$E15,0)</f>
        <v>0.83208336313608167</v>
      </c>
      <c r="R15" s="126">
        <f ca="1">OFFSET(IND!U$28,$E15,0)</f>
        <v>0.83006435420981861</v>
      </c>
      <c r="S15" s="126">
        <f ca="1">OFFSET(IND!V$28,$E15,0)</f>
        <v>0.82788730432592883</v>
      </c>
      <c r="T15" s="202">
        <f ca="1">OFFSET(IND!W$28,$E15,0)</f>
        <v>0.82537958597265337</v>
      </c>
      <c r="U15" s="126">
        <f ca="1">OFFSET(IND!X$28,$E15,0)</f>
        <v>0.83311685662557833</v>
      </c>
      <c r="V15" s="126">
        <f ca="1">OFFSET(IND!Y$28,$E15,0)</f>
        <v>0.84131510107828045</v>
      </c>
      <c r="W15" s="126">
        <f ca="1">OFFSET(IND!Z$28,$E15,0)</f>
        <v>0.85273186876172269</v>
      </c>
      <c r="X15" s="126">
        <f ca="1">OFFSET(IND!AA$28,$E15,0)</f>
        <v>0.85800131755654752</v>
      </c>
      <c r="Y15" s="204">
        <f ca="1">OFFSET(IND!AB$28,$E15,0)</f>
        <v>0.86496656784824877</v>
      </c>
      <c r="Z15" s="126">
        <f ca="1">OFFSET(IND!AC$28,$E15,0)</f>
        <v>0.87435540584905869</v>
      </c>
      <c r="AA15" s="126">
        <f ca="1">OFFSET(IND!AD$28,$E15,0)</f>
        <v>0.87905913722522022</v>
      </c>
      <c r="AB15" s="126">
        <f ca="1">OFFSET(IND!AE$28,$E15,0)</f>
        <v>0.88918485750987597</v>
      </c>
      <c r="AC15" s="126">
        <f ca="1">OFFSET(IND!AF$28,$E15,0)</f>
        <v>0.90169894267502138</v>
      </c>
      <c r="AD15" s="126">
        <f ca="1">OFFSET(IND!AG$28,$E15,0)</f>
        <v>0.70846037785392491</v>
      </c>
      <c r="AE15" s="126">
        <f ca="1">OFFSET(IND!AH$28,$E15,0)</f>
        <v>0.54562147121937077</v>
      </c>
      <c r="AF15" s="126">
        <f ca="1">OFFSET(IND!AI$28,$E15,0)</f>
        <v>0.5232087527194309</v>
      </c>
      <c r="AG15" s="126">
        <f ca="1">OFFSET(IND!AJ$28,$E15,0)</f>
        <v>0.53542135166372795</v>
      </c>
      <c r="AH15" s="126">
        <f ca="1">OFFSET(IND!AK$28,$E15,0)</f>
        <v>0.55155256558850541</v>
      </c>
      <c r="AI15" s="126">
        <f ca="1">OFFSET(IND!AL$28,$E15,0)</f>
        <v>0.54036554514174662</v>
      </c>
      <c r="AJ15" s="126">
        <f ca="1">OFFSET(IND!AM$28,$E15,0)</f>
        <v>0.58729543615394808</v>
      </c>
      <c r="AK15" s="126">
        <f ca="1">OFFSET(IND!AN$28,$E15,0)</f>
        <v>0.62824855990895923</v>
      </c>
      <c r="AL15" s="126">
        <f ca="1">OFFSET(IND!AO$28,$E15,0)</f>
        <v>0.71712770255237046</v>
      </c>
      <c r="AM15" s="126">
        <f ca="1">OFFSET(IND!AP$28,$E15,0)</f>
        <v>0.8050107173195834</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2">
        <f ca="1">OFFSET(IND!R$28,$E16,0)</f>
        <v>0.48282486345813724</v>
      </c>
      <c r="P16" s="126">
        <f ca="1">OFFSET(IND!S$28,$E16,0)</f>
        <v>0.50235903880491284</v>
      </c>
      <c r="Q16" s="126">
        <f ca="1">OFFSET(IND!T$28,$E16,0)</f>
        <v>0.49925001788164897</v>
      </c>
      <c r="R16" s="126">
        <f ca="1">OFFSET(IND!U$28,$E16,0)</f>
        <v>0.49803861252589116</v>
      </c>
      <c r="S16" s="126">
        <f ca="1">OFFSET(IND!V$28,$E16,0)</f>
        <v>0.4967323825955573</v>
      </c>
      <c r="T16" s="202">
        <f ca="1">OFFSET(IND!W$28,$E16,0)</f>
        <v>0.495227751583592</v>
      </c>
      <c r="U16" s="126">
        <f ca="1">OFFSET(IND!X$28,$E16,0)</f>
        <v>0.49987011397534697</v>
      </c>
      <c r="V16" s="126">
        <f ca="1">OFFSET(IND!Y$28,$E16,0)</f>
        <v>0.50478906064696827</v>
      </c>
      <c r="W16" s="126">
        <f ca="1">OFFSET(IND!Z$28,$E16,0)</f>
        <v>0.51163912125703359</v>
      </c>
      <c r="X16" s="126">
        <f ca="1">OFFSET(IND!AA$28,$E16,0)</f>
        <v>0.51480079053392847</v>
      </c>
      <c r="Y16" s="204">
        <f ca="1">OFFSET(IND!AB$28,$E16,0)</f>
        <v>0.51897994070894915</v>
      </c>
      <c r="Z16" s="126">
        <f ca="1">OFFSET(IND!AC$28,$E16,0)</f>
        <v>0.52461324350943517</v>
      </c>
      <c r="AA16" s="126">
        <f ca="1">OFFSET(IND!AD$28,$E16,0)</f>
        <v>0.52743548233513216</v>
      </c>
      <c r="AB16" s="126">
        <f ca="1">OFFSET(IND!AE$28,$E16,0)</f>
        <v>0.53351091450592558</v>
      </c>
      <c r="AC16" s="126">
        <f ca="1">OFFSET(IND!AF$28,$E16,0)</f>
        <v>0.54101936560501285</v>
      </c>
      <c r="AD16" s="126">
        <f ca="1">OFFSET(IND!AG$28,$E16,0)</f>
        <v>0.42507622671235495</v>
      </c>
      <c r="AE16" s="126">
        <f ca="1">OFFSET(IND!AH$28,$E16,0)</f>
        <v>0.32737288273162246</v>
      </c>
      <c r="AF16" s="126">
        <f ca="1">OFFSET(IND!AI$28,$E16,0)</f>
        <v>0.31392525163165858</v>
      </c>
      <c r="AG16" s="126">
        <f ca="1">OFFSET(IND!AJ$28,$E16,0)</f>
        <v>0.32125281099823677</v>
      </c>
      <c r="AH16" s="126">
        <f ca="1">OFFSET(IND!AK$28,$E16,0)</f>
        <v>0.33093153935310321</v>
      </c>
      <c r="AI16" s="126">
        <f ca="1">OFFSET(IND!AL$28,$E16,0)</f>
        <v>0.32421932708504797</v>
      </c>
      <c r="AJ16" s="126">
        <f ca="1">OFFSET(IND!AM$28,$E16,0)</f>
        <v>0.35237726169236888</v>
      </c>
      <c r="AK16" s="126">
        <f ca="1">OFFSET(IND!AN$28,$E16,0)</f>
        <v>0.3769491359453756</v>
      </c>
      <c r="AL16" s="126">
        <f ca="1">OFFSET(IND!AO$28,$E16,0)</f>
        <v>0.43027662153142238</v>
      </c>
      <c r="AM16" s="126">
        <f ca="1">OFFSET(IND!AP$28,$E16,0)</f>
        <v>0.48300643039175012</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2">
        <f ca="1">OFFSET(IND!R$28,$E17,0)</f>
        <v>6.4376648461084969</v>
      </c>
      <c r="P17" s="126">
        <f ca="1">OFFSET(IND!S$28,$E17,0)</f>
        <v>6.6981205173988387</v>
      </c>
      <c r="Q17" s="126">
        <f ca="1">OFFSET(IND!T$28,$E17,0)</f>
        <v>6.6566669050886533</v>
      </c>
      <c r="R17" s="126">
        <f ca="1">OFFSET(IND!U$28,$E17,0)</f>
        <v>6.6405148336785489</v>
      </c>
      <c r="S17" s="126">
        <f ca="1">OFFSET(IND!V$28,$E17,0)</f>
        <v>6.6230984346074306</v>
      </c>
      <c r="T17" s="202">
        <f ca="1">OFFSET(IND!W$28,$E17,0)</f>
        <v>6.603036687781227</v>
      </c>
      <c r="U17" s="126">
        <f ca="1">OFFSET(IND!X$28,$E17,0)</f>
        <v>6.6649348530046266</v>
      </c>
      <c r="V17" s="126">
        <f ca="1">OFFSET(IND!Y$28,$E17,0)</f>
        <v>6.7305208086262436</v>
      </c>
      <c r="W17" s="126">
        <f ca="1">OFFSET(IND!Z$28,$E17,0)</f>
        <v>6.8218549500937815</v>
      </c>
      <c r="X17" s="126">
        <f ca="1">OFFSET(IND!AA$28,$E17,0)</f>
        <v>6.8640105404523801</v>
      </c>
      <c r="Y17" s="204">
        <f ca="1">OFFSET(IND!AB$28,$E17,0)</f>
        <v>6.9197325427859901</v>
      </c>
      <c r="Z17" s="126">
        <f ca="1">OFFSET(IND!AC$28,$E17,0)</f>
        <v>6.9948432467924695</v>
      </c>
      <c r="AA17" s="126">
        <f ca="1">OFFSET(IND!AD$28,$E17,0)</f>
        <v>7.0324730978017618</v>
      </c>
      <c r="AB17" s="126">
        <f ca="1">OFFSET(IND!AE$28,$E17,0)</f>
        <v>7.1134788600790078</v>
      </c>
      <c r="AC17" s="126">
        <f ca="1">OFFSET(IND!AF$28,$E17,0)</f>
        <v>7.213591541400171</v>
      </c>
      <c r="AD17" s="126">
        <f ca="1">OFFSET(IND!AG$28,$E17,0)</f>
        <v>5.6676830228313992</v>
      </c>
      <c r="AE17" s="126">
        <f ca="1">OFFSET(IND!AH$28,$E17,0)</f>
        <v>4.3649717697549661</v>
      </c>
      <c r="AF17" s="126">
        <f ca="1">OFFSET(IND!AI$28,$E17,0)</f>
        <v>4.1856700217554472</v>
      </c>
      <c r="AG17" s="126">
        <f ca="1">OFFSET(IND!AJ$28,$E17,0)</f>
        <v>4.2833708133098236</v>
      </c>
      <c r="AH17" s="126">
        <f ca="1">OFFSET(IND!AK$28,$E17,0)</f>
        <v>4.4124205247080432</v>
      </c>
      <c r="AI17" s="126">
        <f ca="1">OFFSET(IND!AL$28,$E17,0)</f>
        <v>4.3229243611339729</v>
      </c>
      <c r="AJ17" s="126">
        <f ca="1">OFFSET(IND!AM$28,$E17,0)</f>
        <v>4.6983634892315846</v>
      </c>
      <c r="AK17" s="126">
        <f ca="1">OFFSET(IND!AN$28,$E17,0)</f>
        <v>5.0259884792716738</v>
      </c>
      <c r="AL17" s="126">
        <f ca="1">OFFSET(IND!AO$28,$E17,0)</f>
        <v>5.7370216204189637</v>
      </c>
      <c r="AM17" s="126">
        <f ca="1">OFFSET(IND!AP$28,$E17,0)</f>
        <v>6.4400857385566672</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2">
        <f ca="1">OFFSET(IND!R$28,$E18,0)</f>
        <v>11.265913480689868</v>
      </c>
      <c r="P18" s="126">
        <f ca="1">OFFSET(IND!S$28,$E18,0)</f>
        <v>11.721710905447965</v>
      </c>
      <c r="Q18" s="126">
        <f ca="1">OFFSET(IND!T$28,$E18,0)</f>
        <v>11.649167083905141</v>
      </c>
      <c r="R18" s="126">
        <f ca="1">OFFSET(IND!U$28,$E18,0)</f>
        <v>11.620900958937458</v>
      </c>
      <c r="S18" s="126">
        <f ca="1">OFFSET(IND!V$28,$E18,0)</f>
        <v>11.590422260563001</v>
      </c>
      <c r="T18" s="202">
        <f ca="1">OFFSET(IND!W$28,$E18,0)</f>
        <v>11.555314203617144</v>
      </c>
      <c r="U18" s="126">
        <f ca="1">OFFSET(IND!X$28,$E18,0)</f>
        <v>11.663635992758094</v>
      </c>
      <c r="V18" s="126">
        <f ca="1">OFFSET(IND!Y$28,$E18,0)</f>
        <v>11.778411415095924</v>
      </c>
      <c r="W18" s="126">
        <f ca="1">OFFSET(IND!Z$28,$E18,0)</f>
        <v>11.938246162664116</v>
      </c>
      <c r="X18" s="126">
        <f ca="1">OFFSET(IND!AA$28,$E18,0)</f>
        <v>12.012018445791663</v>
      </c>
      <c r="Y18" s="204">
        <f ca="1">OFFSET(IND!AB$28,$E18,0)</f>
        <v>12.10953194987548</v>
      </c>
      <c r="Z18" s="126">
        <f ca="1">OFFSET(IND!AC$28,$E18,0)</f>
        <v>12.24097568188682</v>
      </c>
      <c r="AA18" s="126">
        <f ca="1">OFFSET(IND!AD$28,$E18,0)</f>
        <v>12.306827921153081</v>
      </c>
      <c r="AB18" s="126">
        <f ca="1">OFFSET(IND!AE$28,$E18,0)</f>
        <v>12.44858800513826</v>
      </c>
      <c r="AC18" s="126">
        <f ca="1">OFFSET(IND!AF$28,$E18,0)</f>
        <v>12.623785197450296</v>
      </c>
      <c r="AD18" s="126">
        <f ca="1">OFFSET(IND!AG$28,$E18,0)</f>
        <v>9.9184452899549456</v>
      </c>
      <c r="AE18" s="126">
        <f ca="1">OFFSET(IND!AH$28,$E18,0)</f>
        <v>7.6387005970711881</v>
      </c>
      <c r="AF18" s="126">
        <f ca="1">OFFSET(IND!AI$28,$E18,0)</f>
        <v>7.3249225380720304</v>
      </c>
      <c r="AG18" s="126">
        <f ca="1">OFFSET(IND!AJ$28,$E18,0)</f>
        <v>7.4958989232921889</v>
      </c>
      <c r="AH18" s="126">
        <f ca="1">OFFSET(IND!AK$28,$E18,0)</f>
        <v>7.721735918239073</v>
      </c>
      <c r="AI18" s="126">
        <f ca="1">OFFSET(IND!AL$28,$E18,0)</f>
        <v>7.5651176319844504</v>
      </c>
      <c r="AJ18" s="126">
        <f ca="1">OFFSET(IND!AM$28,$E18,0)</f>
        <v>8.222136106155272</v>
      </c>
      <c r="AK18" s="126">
        <f ca="1">OFFSET(IND!AN$28,$E18,0)</f>
        <v>8.7954798387254289</v>
      </c>
      <c r="AL18" s="126">
        <f ca="1">OFFSET(IND!AO$28,$E18,0)</f>
        <v>10.039787835733186</v>
      </c>
      <c r="AM18" s="126">
        <f ca="1">OFFSET(IND!AP$28,$E18,0)</f>
        <v>11.270150042474167</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2">
        <f ca="1">OFFSET(IND!R$28,$E19,0)</f>
        <v>19.200468265184636</v>
      </c>
      <c r="P19" s="126">
        <f ca="1">OFFSET(IND!S$28,$E19,0)</f>
        <v>19.977282680138302</v>
      </c>
      <c r="Q19" s="126">
        <f ca="1">OFFSET(IND!T$28,$E19,0)</f>
        <v>19.853646425896191</v>
      </c>
      <c r="R19" s="126">
        <f ca="1">OFFSET(IND!U$28,$E19,0)</f>
        <v>19.805472539566246</v>
      </c>
      <c r="S19" s="126">
        <f ca="1">OFFSET(IND!V$28,$E19,0)</f>
        <v>19.75352776989391</v>
      </c>
      <c r="T19" s="202">
        <f ca="1">OFFSET(IND!W$28,$E19,0)</f>
        <v>19.693693195946878</v>
      </c>
      <c r="U19" s="126">
        <f ca="1">OFFSET(IND!X$28,$E19,0)</f>
        <v>19.878305751190954</v>
      </c>
      <c r="V19" s="126">
        <f ca="1">OFFSET(IND!Y$28,$E19,0)</f>
        <v>20.073917217406983</v>
      </c>
      <c r="W19" s="126">
        <f ca="1">OFFSET(IND!Z$28,$E19,0)</f>
        <v>20.346323179304086</v>
      </c>
      <c r="X19" s="126">
        <f ca="1">OFFSET(IND!AA$28,$E19,0)</f>
        <v>20.472053097563137</v>
      </c>
      <c r="Y19" s="204">
        <f ca="1">OFFSET(IND!AB$28,$E19,0)</f>
        <v>20.63824511952367</v>
      </c>
      <c r="Z19" s="126">
        <f ca="1">OFFSET(IND!AC$28,$E19,0)</f>
        <v>20.862264344370995</v>
      </c>
      <c r="AA19" s="126">
        <f ca="1">OFFSET(IND!AD$28,$E19,0)</f>
        <v>20.974496151617732</v>
      </c>
      <c r="AB19" s="126">
        <f ca="1">OFFSET(IND!AE$28,$E19,0)</f>
        <v>21.216097509420869</v>
      </c>
      <c r="AC19" s="126">
        <f ca="1">OFFSET(IND!AF$28,$E19,0)</f>
        <v>21.51468564760447</v>
      </c>
      <c r="AD19" s="126">
        <f ca="1">OFFSET(IND!AG$28,$E19,0)</f>
        <v>16.903981586239599</v>
      </c>
      <c r="AE19" s="126">
        <f ca="1">OFFSET(IND!AH$28,$E19,0)</f>
        <v>13.01861838835382</v>
      </c>
      <c r="AF19" s="126">
        <f ca="1">OFFSET(IND!AI$28,$E19,0)</f>
        <v>12.483847224484059</v>
      </c>
      <c r="AG19" s="126">
        <f ca="1">OFFSET(IND!AJ$28,$E19,0)</f>
        <v>12.775241851661207</v>
      </c>
      <c r="AH19" s="126">
        <f ca="1">OFFSET(IND!AK$28,$E19,0)</f>
        <v>13.160135279257172</v>
      </c>
      <c r="AI19" s="126">
        <f ca="1">OFFSET(IND!AL$28,$E19,0)</f>
        <v>12.893211124359851</v>
      </c>
      <c r="AJ19" s="126">
        <f ca="1">OFFSET(IND!AM$28,$E19,0)</f>
        <v>14.012966072290128</v>
      </c>
      <c r="AK19" s="126">
        <f ca="1">OFFSET(IND!AN$28,$E19,0)</f>
        <v>14.990114366667203</v>
      </c>
      <c r="AL19" s="126">
        <f ca="1">OFFSET(IND!AO$28,$E19,0)</f>
        <v>17.110785384566757</v>
      </c>
      <c r="AM19" s="126">
        <f ca="1">OFFSET(IND!AP$28,$E19,0)</f>
        <v>19.207688626874113</v>
      </c>
      <c r="AQ19" s="4"/>
    </row>
    <row r="20" spans="1:43">
      <c r="A20" s="35" t="s">
        <v>320</v>
      </c>
      <c r="B20">
        <v>39.685391397639997</v>
      </c>
      <c r="E20" s="129">
        <f ca="1">MATCH(F20,IND!$D$29:$D$264,0)</f>
        <v>132</v>
      </c>
      <c r="F20" s="4" t="str">
        <f t="shared" si="0"/>
        <v>ICPT</v>
      </c>
      <c r="G20" s="126">
        <f ca="1">OFFSET(IND!J$28,$E20,0)</f>
        <v>26.6</v>
      </c>
      <c r="H20" s="126">
        <f ca="1">OFFSET(IND!K$28,$E20,0)</f>
        <v>27.396218001518768</v>
      </c>
      <c r="I20" s="126">
        <f ca="1">OFFSET(IND!L$28,$E20,0)</f>
        <v>27.962365875867597</v>
      </c>
      <c r="J20" s="126">
        <f ca="1">OFFSET(IND!M$28,$E20,0)</f>
        <v>26.6</v>
      </c>
      <c r="K20" s="126">
        <f ca="1">OFFSET(IND!N$28,$E20,0)</f>
        <v>26.6</v>
      </c>
      <c r="L20" s="126">
        <f ca="1">OFFSET(IND!O$28,$E20,0)</f>
        <v>26.6</v>
      </c>
      <c r="M20" s="126">
        <f ca="1">OFFSET(IND!P$28,$E20,0)</f>
        <v>26.901226800880782</v>
      </c>
      <c r="N20" s="126">
        <f ca="1">OFFSET(IND!Q$28,$E20,0)</f>
        <v>26.844514347628536</v>
      </c>
      <c r="O20" s="202">
        <f ca="1">OFFSET(IND!R$28,$E20,0)</f>
        <v>26.452996383141883</v>
      </c>
      <c r="P20" s="126">
        <f ca="1">OFFSET(IND!S$28,$E20,0)</f>
        <v>27.523234286995642</v>
      </c>
      <c r="Q20" s="126">
        <f ca="1">OFFSET(IND!T$28,$E20,0)</f>
        <v>27.35289732744231</v>
      </c>
      <c r="R20" s="126">
        <f ca="1">OFFSET(IND!U$28,$E20,0)</f>
        <v>27.286526881511126</v>
      </c>
      <c r="S20" s="126">
        <f ca="1">OFFSET(IND!V$28,$E20,0)</f>
        <v>27.214961189191161</v>
      </c>
      <c r="T20" s="202">
        <f ca="1">OFFSET(IND!W$28,$E20,0)</f>
        <v>27.13252550343876</v>
      </c>
      <c r="U20" s="126">
        <f ca="1">OFFSET(IND!X$28,$E20,0)</f>
        <v>27.386871136509033</v>
      </c>
      <c r="V20" s="126">
        <f ca="1">OFFSET(IND!Y$28,$E20,0)</f>
        <v>27.656370262095276</v>
      </c>
      <c r="W20" s="126">
        <f ca="1">OFFSET(IND!Z$28,$E20,0)</f>
        <v>28.031671209201686</v>
      </c>
      <c r="X20" s="126">
        <f ca="1">OFFSET(IND!AA$28,$E20,0)</f>
        <v>28.204892665419511</v>
      </c>
      <c r="Y20" s="204">
        <f ca="1">OFFSET(IND!AB$28,$E20,0)</f>
        <v>28.433859839298318</v>
      </c>
      <c r="Z20" s="126">
        <f ca="1">OFFSET(IND!AC$28,$E20,0)</f>
        <v>28.742497090369209</v>
      </c>
      <c r="AA20" s="126">
        <f ca="1">OFFSET(IND!AD$28,$E20,0)</f>
        <v>28.897121839628827</v>
      </c>
      <c r="AB20" s="126">
        <f ca="1">OFFSET(IND!AE$28,$E20,0)</f>
        <v>29.229982463435448</v>
      </c>
      <c r="AC20" s="126">
        <f ca="1">OFFSET(IND!AF$28,$E20,0)</f>
        <v>29.641355291969109</v>
      </c>
      <c r="AD20" s="126">
        <f ca="1">OFFSET(IND!AG$28,$E20,0)</f>
        <v>23.289065536610394</v>
      </c>
      <c r="AE20" s="126">
        <f ca="1">OFFSET(IND!AH$28,$E20,0)</f>
        <v>17.936097202643737</v>
      </c>
      <c r="AF20" s="126">
        <f ca="1">OFFSET(IND!AI$28,$E20,0)</f>
        <v>17.199328730735878</v>
      </c>
      <c r="AG20" s="126">
        <f ca="1">OFFSET(IND!AJ$28,$E20,0)</f>
        <v>17.600790867613089</v>
      </c>
      <c r="AH20" s="126">
        <f ca="1">OFFSET(IND!AK$28,$E20,0)</f>
        <v>18.131068791436071</v>
      </c>
      <c r="AI20" s="126">
        <f ca="1">OFFSET(IND!AL$28,$E20,0)</f>
        <v>17.763320275798286</v>
      </c>
      <c r="AJ20" s="126">
        <f ca="1">OFFSET(IND!AM$28,$E20,0)</f>
        <v>19.306036483470944</v>
      </c>
      <c r="AK20" s="126">
        <f ca="1">OFFSET(IND!AN$28,$E20,0)</f>
        <v>20.652279707331267</v>
      </c>
      <c r="AL20" s="126">
        <f ca="1">OFFSET(IND!AO$28,$E20,0)</f>
        <v>23.573984636166308</v>
      </c>
      <c r="AM20" s="126">
        <f ca="1">OFFSET(IND!AP$28,$E20,0)</f>
        <v>26.462944067699297</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3.0329173986535431E-2</v>
      </c>
      <c r="N21" s="126">
        <f ca="1">OFFSET(IND!Q$28,$E21,0)</f>
        <v>3.0231256879581961E-2</v>
      </c>
      <c r="O21" s="202">
        <f ca="1">OFFSET(IND!R$28,$E21,0)</f>
        <v>2.9773620615300728E-2</v>
      </c>
      <c r="P21" s="126">
        <f ca="1">OFFSET(IND!S$28,$E21,0)</f>
        <v>3.1751541619989804E-2</v>
      </c>
      <c r="Q21" s="126">
        <f ca="1">OFFSET(IND!T$28,$E21,0)</f>
        <v>3.2772528645179794E-2</v>
      </c>
      <c r="R21" s="126">
        <f ca="1">OFFSET(IND!U$28,$E21,0)</f>
        <v>3.36893170433301E-2</v>
      </c>
      <c r="S21" s="126">
        <f ca="1">OFFSET(IND!V$28,$E21,0)</f>
        <v>3.4653999258011513E-2</v>
      </c>
      <c r="T21" s="202">
        <f ca="1">OFFSET(IND!W$28,$E21,0)</f>
        <v>3.550856104356135E-2</v>
      </c>
      <c r="U21" s="126">
        <f ca="1">OFFSET(IND!X$28,$E21,0)</f>
        <v>3.6424463147523407E-2</v>
      </c>
      <c r="V21" s="126">
        <f ca="1">OFFSET(IND!Y$28,$E21,0)</f>
        <v>3.7277664264400198E-2</v>
      </c>
      <c r="W21" s="126">
        <f ca="1">OFFSET(IND!Z$28,$E21,0)</f>
        <v>3.8737907182877312E-2</v>
      </c>
      <c r="X21" s="126">
        <f ca="1">OFFSET(IND!AA$28,$E21,0)</f>
        <v>3.9914878234641196E-2</v>
      </c>
      <c r="Y21" s="204">
        <f ca="1">OFFSET(IND!AB$28,$E21,0)</f>
        <v>4.0813844941922091E-2</v>
      </c>
      <c r="Z21" s="126">
        <f ca="1">OFFSET(IND!AC$28,$E21,0)</f>
        <v>4.1801288550164441E-2</v>
      </c>
      <c r="AA21" s="126">
        <f ca="1">OFFSET(IND!AD$28,$E21,0)</f>
        <v>4.286310587787933E-2</v>
      </c>
      <c r="AB21" s="126">
        <f ca="1">OFFSET(IND!AE$28,$E21,0)</f>
        <v>4.390350063932745E-2</v>
      </c>
      <c r="AC21" s="126">
        <f ca="1">OFFSET(IND!AF$28,$E21,0)</f>
        <v>4.5091883661589317E-2</v>
      </c>
      <c r="AD21" s="126">
        <f ca="1">OFFSET(IND!AG$28,$E21,0)</f>
        <v>4.7238571661343237E-2</v>
      </c>
      <c r="AE21" s="126">
        <f ca="1">OFFSET(IND!AH$28,$E21,0)</f>
        <v>4.941594636527015E-2</v>
      </c>
      <c r="AF21" s="126">
        <f ca="1">OFFSET(IND!AI$28,$E21,0)</f>
        <v>5.0657141506636305E-2</v>
      </c>
      <c r="AG21" s="126">
        <f ca="1">OFFSET(IND!AJ$28,$E21,0)</f>
        <v>5.1634900110218408E-2</v>
      </c>
      <c r="AH21" s="126">
        <f ca="1">OFFSET(IND!AK$28,$E21,0)</f>
        <v>5.2444975569550266E-2</v>
      </c>
      <c r="AI21" s="126">
        <f ca="1">OFFSET(IND!AL$28,$E21,0)</f>
        <v>5.3473880161386676E-2</v>
      </c>
      <c r="AJ21" s="126">
        <f ca="1">OFFSET(IND!AM$28,$E21,0)</f>
        <v>5.7620586216215089E-2</v>
      </c>
      <c r="AK21" s="126">
        <f ca="1">OFFSET(IND!AN$28,$E21,0)</f>
        <v>5.8722263979956189E-2</v>
      </c>
      <c r="AL21" s="126">
        <f ca="1">OFFSET(IND!AO$28,$E21,0)</f>
        <v>6.4478152513706796E-2</v>
      </c>
      <c r="AM21" s="126">
        <f ca="1">OFFSET(IND!AP$28,$E21,0)</f>
        <v>6.9726536332276462E-2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6.9757100169031494</v>
      </c>
      <c r="N22" s="126">
        <f ca="1">OFFSET(IND!Q$28,$E22,0)</f>
        <v>6.9531890823038509</v>
      </c>
      <c r="O22" s="202">
        <f ca="1">OFFSET(IND!R$28,$E22,0)</f>
        <v>6.847932741519168</v>
      </c>
      <c r="P22" s="126">
        <f ca="1">OFFSET(IND!S$28,$E22,0)</f>
        <v>7.3028545725976546</v>
      </c>
      <c r="Q22" s="126">
        <f ca="1">OFFSET(IND!T$28,$E22,0)</f>
        <v>7.5376815883913517</v>
      </c>
      <c r="R22" s="126">
        <f ca="1">OFFSET(IND!U$28,$E22,0)</f>
        <v>7.7485429199659217</v>
      </c>
      <c r="S22" s="126">
        <f ca="1">OFFSET(IND!V$28,$E22,0)</f>
        <v>7.9704198293426467</v>
      </c>
      <c r="T22" s="202">
        <f ca="1">OFFSET(IND!W$28,$E22,0)</f>
        <v>8.1669690400191097</v>
      </c>
      <c r="U22" s="126">
        <f ca="1">OFFSET(IND!X$28,$E22,0)</f>
        <v>8.3776265239303829</v>
      </c>
      <c r="V22" s="126">
        <f ca="1">OFFSET(IND!Y$28,$E22,0)</f>
        <v>8.5738627808120444</v>
      </c>
      <c r="W22" s="126">
        <f ca="1">OFFSET(IND!Z$28,$E22,0)</f>
        <v>8.9097186520617804</v>
      </c>
      <c r="X22" s="126">
        <f ca="1">OFFSET(IND!AA$28,$E22,0)</f>
        <v>9.1804219939674727</v>
      </c>
      <c r="Y22" s="204">
        <f ca="1">OFFSET(IND!AB$28,$E22,0)</f>
        <v>9.3871843366420791</v>
      </c>
      <c r="Z22" s="126">
        <f ca="1">OFFSET(IND!AC$28,$E22,0)</f>
        <v>9.6142963665378183</v>
      </c>
      <c r="AA22" s="126">
        <f ca="1">OFFSET(IND!AD$28,$E22,0)</f>
        <v>9.8585143519122429</v>
      </c>
      <c r="AB22" s="126">
        <f ca="1">OFFSET(IND!AE$28,$E22,0)</f>
        <v>10.09780514704531</v>
      </c>
      <c r="AC22" s="126">
        <f ca="1">OFFSET(IND!AF$28,$E22,0)</f>
        <v>10.37113324216554</v>
      </c>
      <c r="AD22" s="126">
        <f ca="1">OFFSET(IND!AG$28,$E22,0)</f>
        <v>10.864871482108942</v>
      </c>
      <c r="AE22" s="126">
        <f ca="1">OFFSET(IND!AH$28,$E22,0)</f>
        <v>11.365667664012131</v>
      </c>
      <c r="AF22" s="126">
        <f ca="1">OFFSET(IND!AI$28,$E22,0)</f>
        <v>11.651142546526348</v>
      </c>
      <c r="AG22" s="126">
        <f ca="1">OFFSET(IND!AJ$28,$E22,0)</f>
        <v>11.876027025350233</v>
      </c>
      <c r="AH22" s="126">
        <f ca="1">OFFSET(IND!AK$28,$E22,0)</f>
        <v>12.06234438099656</v>
      </c>
      <c r="AI22" s="126">
        <f ca="1">OFFSET(IND!AL$28,$E22,0)</f>
        <v>12.298992437118933</v>
      </c>
      <c r="AJ22" s="126">
        <f ca="1">OFFSET(IND!AM$28,$E22,0)</f>
        <v>13.252734829729468</v>
      </c>
      <c r="AK22" s="126">
        <f ca="1">OFFSET(IND!AN$28,$E22,0)</f>
        <v>13.506120715389919</v>
      </c>
      <c r="AL22" s="126">
        <f ca="1">OFFSET(IND!AO$28,$E22,0)</f>
        <v>14.829975078152559</v>
      </c>
      <c r="AM22" s="126">
        <f ca="1">OFFSET(IND!AP$28,$E22,0)</f>
        <v>16.037103356423582</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2">
        <f ca="1">OFFSET(IND!R$28,$E23,0)</f>
        <v>0</v>
      </c>
      <c r="P23" s="126">
        <f ca="1">OFFSET(IND!S$28,$E23,0)</f>
        <v>0</v>
      </c>
      <c r="Q23" s="126">
        <f ca="1">OFFSET(IND!T$28,$E23,0)</f>
        <v>0</v>
      </c>
      <c r="R23" s="126">
        <f ca="1">OFFSET(IND!U$28,$E23,0)</f>
        <v>0</v>
      </c>
      <c r="S23" s="126">
        <f ca="1">OFFSET(IND!V$28,$E23,0)</f>
        <v>0</v>
      </c>
      <c r="T23" s="202">
        <f ca="1">OFFSET(IND!W$28,$E23,0)</f>
        <v>0</v>
      </c>
      <c r="U23" s="126">
        <f ca="1">OFFSET(IND!X$28,$E23,0)</f>
        <v>0</v>
      </c>
      <c r="V23" s="126">
        <f ca="1">OFFSET(IND!Y$28,$E23,0)</f>
        <v>0</v>
      </c>
      <c r="W23" s="126">
        <f ca="1">OFFSET(IND!Z$28,$E23,0)</f>
        <v>0</v>
      </c>
      <c r="X23" s="126">
        <f ca="1">OFFSET(IND!AA$28,$E23,0)</f>
        <v>0</v>
      </c>
      <c r="Y23" s="204">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0.48526678378456689</v>
      </c>
      <c r="N24" s="126">
        <f ca="1">OFFSET(IND!Q$28,$E24,0)</f>
        <v>0.48370011007331137</v>
      </c>
      <c r="O24" s="202">
        <f ca="1">OFFSET(IND!R$28,$E24,0)</f>
        <v>0.47637792984481164</v>
      </c>
      <c r="P24" s="126">
        <f ca="1">OFFSET(IND!S$28,$E24,0)</f>
        <v>0.50802466591983686</v>
      </c>
      <c r="Q24" s="126">
        <f ca="1">OFFSET(IND!T$28,$E24,0)</f>
        <v>0.5243604583228767</v>
      </c>
      <c r="R24" s="126">
        <f ca="1">OFFSET(IND!U$28,$E24,0)</f>
        <v>0.5390290726932816</v>
      </c>
      <c r="S24" s="126">
        <f ca="1">OFFSET(IND!V$28,$E24,0)</f>
        <v>0.5544639881281842</v>
      </c>
      <c r="T24" s="202">
        <f ca="1">OFFSET(IND!W$28,$E24,0)</f>
        <v>0.5681369766969816</v>
      </c>
      <c r="U24" s="126">
        <f ca="1">OFFSET(IND!X$28,$E24,0)</f>
        <v>0.58279141036037452</v>
      </c>
      <c r="V24" s="126">
        <f ca="1">OFFSET(IND!Y$28,$E24,0)</f>
        <v>0.59644262823040317</v>
      </c>
      <c r="W24" s="126">
        <f ca="1">OFFSET(IND!Z$28,$E24,0)</f>
        <v>0.619806514926037</v>
      </c>
      <c r="X24" s="126">
        <f ca="1">OFFSET(IND!AA$28,$E24,0)</f>
        <v>0.63863805175425914</v>
      </c>
      <c r="Y24" s="204">
        <f ca="1">OFFSET(IND!AB$28,$E24,0)</f>
        <v>0.65302151907075345</v>
      </c>
      <c r="Z24" s="126">
        <f ca="1">OFFSET(IND!AC$28,$E24,0)</f>
        <v>0.66882061680263105</v>
      </c>
      <c r="AA24" s="126">
        <f ca="1">OFFSET(IND!AD$28,$E24,0)</f>
        <v>0.68580969404606928</v>
      </c>
      <c r="AB24" s="126">
        <f ca="1">OFFSET(IND!AE$28,$E24,0)</f>
        <v>0.7024560102292392</v>
      </c>
      <c r="AC24" s="126">
        <f ca="1">OFFSET(IND!AF$28,$E24,0)</f>
        <v>0.72147013858542908</v>
      </c>
      <c r="AD24" s="126">
        <f ca="1">OFFSET(IND!AG$28,$E24,0)</f>
        <v>0.75581714658149179</v>
      </c>
      <c r="AE24" s="126">
        <f ca="1">OFFSET(IND!AH$28,$E24,0)</f>
        <v>0.7906551418443224</v>
      </c>
      <c r="AF24" s="126">
        <f ca="1">OFFSET(IND!AI$28,$E24,0)</f>
        <v>0.81051426410618088</v>
      </c>
      <c r="AG24" s="126">
        <f ca="1">OFFSET(IND!AJ$28,$E24,0)</f>
        <v>0.82615840176349453</v>
      </c>
      <c r="AH24" s="126">
        <f ca="1">OFFSET(IND!AK$28,$E24,0)</f>
        <v>0.83911960911280425</v>
      </c>
      <c r="AI24" s="126">
        <f ca="1">OFFSET(IND!AL$28,$E24,0)</f>
        <v>0.85558208258218682</v>
      </c>
      <c r="AJ24" s="126">
        <f ca="1">OFFSET(IND!AM$28,$E24,0)</f>
        <v>0.92192937945944142</v>
      </c>
      <c r="AK24" s="126">
        <f ca="1">OFFSET(IND!AN$28,$E24,0)</f>
        <v>0.93955622367929903</v>
      </c>
      <c r="AL24" s="126">
        <f ca="1">OFFSET(IND!AO$28,$E24,0)</f>
        <v>1.0316504402193087</v>
      </c>
      <c r="AM24" s="126">
        <f ca="1">OFFSET(IND!AP$28,$E24,0)</f>
        <v>1.1156245813164234</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0.81888769763645652</v>
      </c>
      <c r="N25" s="126">
        <f ca="1">OFFSET(IND!Q$28,$E25,0)</f>
        <v>0.81624393574871279</v>
      </c>
      <c r="O25" s="202">
        <f ca="1">OFFSET(IND!R$28,$E25,0)</f>
        <v>0.80388775661311951</v>
      </c>
      <c r="P25" s="126">
        <f ca="1">OFFSET(IND!S$28,$E25,0)</f>
        <v>0.85729162373972445</v>
      </c>
      <c r="Q25" s="126">
        <f ca="1">OFFSET(IND!T$28,$E25,0)</f>
        <v>0.88485827341985412</v>
      </c>
      <c r="R25" s="126">
        <f ca="1">OFFSET(IND!U$28,$E25,0)</f>
        <v>0.90961156016991229</v>
      </c>
      <c r="S25" s="126">
        <f ca="1">OFFSET(IND!V$28,$E25,0)</f>
        <v>0.93565797996631039</v>
      </c>
      <c r="T25" s="202">
        <f ca="1">OFFSET(IND!W$28,$E25,0)</f>
        <v>0.95873114817615601</v>
      </c>
      <c r="U25" s="126">
        <f ca="1">OFFSET(IND!X$28,$E25,0)</f>
        <v>0.98346050498313164</v>
      </c>
      <c r="V25" s="126">
        <f ca="1">OFFSET(IND!Y$28,$E25,0)</f>
        <v>1.0064969351388051</v>
      </c>
      <c r="W25" s="126">
        <f ca="1">OFFSET(IND!Z$28,$E25,0)</f>
        <v>1.0459234939376871</v>
      </c>
      <c r="X25" s="126">
        <f ca="1">OFFSET(IND!AA$28,$E25,0)</f>
        <v>1.0777017123353119</v>
      </c>
      <c r="Y25" s="204">
        <f ca="1">OFFSET(IND!AB$28,$E25,0)</f>
        <v>1.1019738134318959</v>
      </c>
      <c r="Z25" s="126">
        <f ca="1">OFFSET(IND!AC$28,$E25,0)</f>
        <v>1.1286347908544392</v>
      </c>
      <c r="AA25" s="126">
        <f ca="1">OFFSET(IND!AD$28,$E25,0)</f>
        <v>1.1573038587027411</v>
      </c>
      <c r="AB25" s="126">
        <f ca="1">OFFSET(IND!AE$28,$E25,0)</f>
        <v>1.1853945172618403</v>
      </c>
      <c r="AC25" s="126">
        <f ca="1">OFFSET(IND!AF$28,$E25,0)</f>
        <v>1.2174808588629107</v>
      </c>
      <c r="AD25" s="126">
        <f ca="1">OFFSET(IND!AG$28,$E25,0)</f>
        <v>1.2754414348562666</v>
      </c>
      <c r="AE25" s="126">
        <f ca="1">OFFSET(IND!AH$28,$E25,0)</f>
        <v>1.334230551862293</v>
      </c>
      <c r="AF25" s="126">
        <f ca="1">OFFSET(IND!AI$28,$E25,0)</f>
        <v>1.3677428206791793</v>
      </c>
      <c r="AG25" s="126">
        <f ca="1">OFFSET(IND!AJ$28,$E25,0)</f>
        <v>1.3941423029758961</v>
      </c>
      <c r="AH25" s="126">
        <f ca="1">OFFSET(IND!AK$28,$E25,0)</f>
        <v>1.4160143403778562</v>
      </c>
      <c r="AI25" s="126">
        <f ca="1">OFFSET(IND!AL$28,$E25,0)</f>
        <v>1.4437947643574391</v>
      </c>
      <c r="AJ25" s="126">
        <f ca="1">OFFSET(IND!AM$28,$E25,0)</f>
        <v>1.5557558278378061</v>
      </c>
      <c r="AK25" s="126">
        <f ca="1">OFFSET(IND!AN$28,$E25,0)</f>
        <v>1.5855011274588158</v>
      </c>
      <c r="AL25" s="126">
        <f ca="1">OFFSET(IND!AO$28,$E25,0)</f>
        <v>1.7409101178700821</v>
      </c>
      <c r="AM25" s="126">
        <f ca="1">OFFSET(IND!AP$28,$E25,0)</f>
        <v>1.8826164809714629</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1.0615210895287399</v>
      </c>
      <c r="N26" s="126">
        <f ca="1">OFFSET(IND!Q$28,$E26,0)</f>
        <v>1.0580939907853684</v>
      </c>
      <c r="O26" s="202">
        <f ca="1">OFFSET(IND!R$28,$E26,0)</f>
        <v>1.0420767215355253</v>
      </c>
      <c r="P26" s="126">
        <f ca="1">OFFSET(IND!S$28,$E26,0)</f>
        <v>1.1113039566996428</v>
      </c>
      <c r="Q26" s="126">
        <f ca="1">OFFSET(IND!T$28,$E26,0)</f>
        <v>1.1470385025812924</v>
      </c>
      <c r="R26" s="126">
        <f ca="1">OFFSET(IND!U$28,$E26,0)</f>
        <v>1.1791260965165531</v>
      </c>
      <c r="S26" s="126">
        <f ca="1">OFFSET(IND!V$28,$E26,0)</f>
        <v>1.2128899740304024</v>
      </c>
      <c r="T26" s="202">
        <f ca="1">OFFSET(IND!W$28,$E26,0)</f>
        <v>1.2427996365246468</v>
      </c>
      <c r="U26" s="126">
        <f ca="1">OFFSET(IND!X$28,$E26,0)</f>
        <v>1.2748562101633187</v>
      </c>
      <c r="V26" s="126">
        <f ca="1">OFFSET(IND!Y$28,$E26,0)</f>
        <v>1.3047182492540064</v>
      </c>
      <c r="W26" s="126">
        <f ca="1">OFFSET(IND!Z$28,$E26,0)</f>
        <v>1.3558267514007052</v>
      </c>
      <c r="X26" s="126">
        <f ca="1">OFFSET(IND!AA$28,$E26,0)</f>
        <v>1.3970207382124411</v>
      </c>
      <c r="Y26" s="204">
        <f ca="1">OFFSET(IND!AB$28,$E26,0)</f>
        <v>1.4284845729672724</v>
      </c>
      <c r="Z26" s="126">
        <f ca="1">OFFSET(IND!AC$28,$E26,0)</f>
        <v>1.4630450992557544</v>
      </c>
      <c r="AA26" s="126">
        <f ca="1">OFFSET(IND!AD$28,$E26,0)</f>
        <v>1.5002087057257756</v>
      </c>
      <c r="AB26" s="126">
        <f ca="1">OFFSET(IND!AE$28,$E26,0)</f>
        <v>1.5366225223764598</v>
      </c>
      <c r="AC26" s="126">
        <f ca="1">OFFSET(IND!AF$28,$E26,0)</f>
        <v>1.5782159281556252</v>
      </c>
      <c r="AD26" s="126">
        <f ca="1">OFFSET(IND!AG$28,$E26,0)</f>
        <v>1.6533500081470125</v>
      </c>
      <c r="AE26" s="126">
        <f ca="1">OFFSET(IND!AH$28,$E26,0)</f>
        <v>1.7295581227844543</v>
      </c>
      <c r="AF26" s="126">
        <f ca="1">OFFSET(IND!AI$28,$E26,0)</f>
        <v>1.7729999527322697</v>
      </c>
      <c r="AG26" s="126">
        <f ca="1">OFFSET(IND!AJ$28,$E26,0)</f>
        <v>1.8072215038576434</v>
      </c>
      <c r="AH26" s="126">
        <f ca="1">OFFSET(IND!AK$28,$E26,0)</f>
        <v>1.8355741449342584</v>
      </c>
      <c r="AI26" s="126">
        <f ca="1">OFFSET(IND!AL$28,$E26,0)</f>
        <v>1.8715858056485326</v>
      </c>
      <c r="AJ26" s="126">
        <f ca="1">OFFSET(IND!AM$28,$E26,0)</f>
        <v>2.0167205175675269</v>
      </c>
      <c r="AK26" s="126">
        <f ca="1">OFFSET(IND!AN$28,$E26,0)</f>
        <v>2.0552792392984651</v>
      </c>
      <c r="AL26" s="126">
        <f ca="1">OFFSET(IND!AO$28,$E26,0)</f>
        <v>2.2567353379797366</v>
      </c>
      <c r="AM26" s="126">
        <f ca="1">OFFSET(IND!AP$28,$E26,0)</f>
        <v>2.4404287716296746</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0.22746880489901572</v>
      </c>
      <c r="N27" s="126">
        <f ca="1">OFFSET(IND!Q$28,$E27,0)</f>
        <v>0.22673442659686469</v>
      </c>
      <c r="O27" s="202">
        <f ca="1">OFFSET(IND!R$28,$E27,0)</f>
        <v>0.22330215461475544</v>
      </c>
      <c r="P27" s="126">
        <f ca="1">OFFSET(IND!S$28,$E27,0)</f>
        <v>0.23813656214992349</v>
      </c>
      <c r="Q27" s="126">
        <f ca="1">OFFSET(IND!T$28,$E27,0)</f>
        <v>0.24579396483884838</v>
      </c>
      <c r="R27" s="126">
        <f ca="1">OFFSET(IND!U$28,$E27,0)</f>
        <v>0.25266987782497569</v>
      </c>
      <c r="S27" s="126">
        <f ca="1">OFFSET(IND!V$28,$E27,0)</f>
        <v>0.25990499443508625</v>
      </c>
      <c r="T27" s="202">
        <f ca="1">OFFSET(IND!W$28,$E27,0)</f>
        <v>0.26631420782671006</v>
      </c>
      <c r="U27" s="126">
        <f ca="1">OFFSET(IND!X$28,$E27,0)</f>
        <v>0.27318347360642548</v>
      </c>
      <c r="V27" s="126">
        <f ca="1">OFFSET(IND!Y$28,$E27,0)</f>
        <v>0.2795824819830014</v>
      </c>
      <c r="W27" s="126">
        <f ca="1">OFFSET(IND!Z$28,$E27,0)</f>
        <v>0.29053430387157975</v>
      </c>
      <c r="X27" s="126">
        <f ca="1">OFFSET(IND!AA$28,$E27,0)</f>
        <v>0.2993615867598089</v>
      </c>
      <c r="Y27" s="204">
        <f ca="1">OFFSET(IND!AB$28,$E27,0)</f>
        <v>0.30610383706441563</v>
      </c>
      <c r="Z27" s="126">
        <f ca="1">OFFSET(IND!AC$28,$E27,0)</f>
        <v>0.31350966412623321</v>
      </c>
      <c r="AA27" s="126">
        <f ca="1">OFFSET(IND!AD$28,$E27,0)</f>
        <v>0.32147329408409486</v>
      </c>
      <c r="AB27" s="126">
        <f ca="1">OFFSET(IND!AE$28,$E27,0)</f>
        <v>0.32927625479495576</v>
      </c>
      <c r="AC27" s="126">
        <f ca="1">OFFSET(IND!AF$28,$E27,0)</f>
        <v>0.33818912746191976</v>
      </c>
      <c r="AD27" s="126">
        <f ca="1">OFFSET(IND!AG$28,$E27,0)</f>
        <v>0.35428928746007415</v>
      </c>
      <c r="AE27" s="126">
        <f ca="1">OFFSET(IND!AH$28,$E27,0)</f>
        <v>0.37061959773952596</v>
      </c>
      <c r="AF27" s="126">
        <f ca="1">OFFSET(IND!AI$28,$E27,0)</f>
        <v>0.37992856129977215</v>
      </c>
      <c r="AG27" s="126">
        <f ca="1">OFFSET(IND!AJ$28,$E27,0)</f>
        <v>0.38726175082663794</v>
      </c>
      <c r="AH27" s="126">
        <f ca="1">OFFSET(IND!AK$28,$E27,0)</f>
        <v>0.39333731677162687</v>
      </c>
      <c r="AI27" s="126">
        <f ca="1">OFFSET(IND!AL$28,$E27,0)</f>
        <v>0.40105410121039992</v>
      </c>
      <c r="AJ27" s="126">
        <f ca="1">OFFSET(IND!AM$28,$E27,0)</f>
        <v>0.43215439662161298</v>
      </c>
      <c r="AK27" s="126">
        <f ca="1">OFFSET(IND!AN$28,$E27,0)</f>
        <v>0.44041697984967121</v>
      </c>
      <c r="AL27" s="126">
        <f ca="1">OFFSET(IND!AO$28,$E27,0)</f>
        <v>0.4835861438528008</v>
      </c>
      <c r="AM27" s="126">
        <f ca="1">OFFSET(IND!AP$28,$E27,0)</f>
        <v>0.52294902249207331</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2.5476506148689766</v>
      </c>
      <c r="N28" s="126">
        <f ca="1">OFFSET(IND!Q$28,$E28,0)</f>
        <v>2.5394255778848853</v>
      </c>
      <c r="O28" s="202">
        <f ca="1">OFFSET(IND!R$28,$E28,0)</f>
        <v>2.5009841316852617</v>
      </c>
      <c r="P28" s="126">
        <f ca="1">OFFSET(IND!S$28,$E28,0)</f>
        <v>2.6671294960791436</v>
      </c>
      <c r="Q28" s="126">
        <f ca="1">OFFSET(IND!T$28,$E28,0)</f>
        <v>2.7528924061951026</v>
      </c>
      <c r="R28" s="126">
        <f ca="1">OFFSET(IND!U$28,$E28,0)</f>
        <v>2.8299026316397282</v>
      </c>
      <c r="S28" s="126">
        <f ca="1">OFFSET(IND!V$28,$E28,0)</f>
        <v>2.9109359376729667</v>
      </c>
      <c r="T28" s="202">
        <f ca="1">OFFSET(IND!W$28,$E28,0)</f>
        <v>2.9827191276591534</v>
      </c>
      <c r="U28" s="126">
        <f ca="1">OFFSET(IND!X$28,$E28,0)</f>
        <v>3.0596549043919663</v>
      </c>
      <c r="V28" s="126">
        <f ca="1">OFFSET(IND!Y$28,$E28,0)</f>
        <v>3.1313237982096167</v>
      </c>
      <c r="W28" s="126">
        <f ca="1">OFFSET(IND!Z$28,$E28,0)</f>
        <v>3.2539842033616941</v>
      </c>
      <c r="X28" s="126">
        <f ca="1">OFFSET(IND!AA$28,$E28,0)</f>
        <v>3.3528497717098604</v>
      </c>
      <c r="Y28" s="204">
        <f ca="1">OFFSET(IND!AB$28,$E28,0)</f>
        <v>3.4283629751214555</v>
      </c>
      <c r="Z28" s="126">
        <f ca="1">OFFSET(IND!AC$28,$E28,0)</f>
        <v>3.5113082382138128</v>
      </c>
      <c r="AA28" s="126">
        <f ca="1">OFFSET(IND!AD$28,$E28,0)</f>
        <v>3.6005008937418634</v>
      </c>
      <c r="AB28" s="126">
        <f ca="1">OFFSET(IND!AE$28,$E28,0)</f>
        <v>3.6878940537035056</v>
      </c>
      <c r="AC28" s="126">
        <f ca="1">OFFSET(IND!AF$28,$E28,0)</f>
        <v>3.7877182275735026</v>
      </c>
      <c r="AD28" s="126">
        <f ca="1">OFFSET(IND!AG$28,$E28,0)</f>
        <v>3.968040019552832</v>
      </c>
      <c r="AE28" s="126">
        <f ca="1">OFFSET(IND!AH$28,$E28,0)</f>
        <v>4.1509394946826923</v>
      </c>
      <c r="AF28" s="126">
        <f ca="1">OFFSET(IND!AI$28,$E28,0)</f>
        <v>4.2551998865574499</v>
      </c>
      <c r="AG28" s="126">
        <f ca="1">OFFSET(IND!AJ$28,$E28,0)</f>
        <v>4.3373316092583467</v>
      </c>
      <c r="AH28" s="126">
        <f ca="1">OFFSET(IND!AK$28,$E28,0)</f>
        <v>4.405377947842223</v>
      </c>
      <c r="AI28" s="126">
        <f ca="1">OFFSET(IND!AL$28,$E28,0)</f>
        <v>4.4918059335564813</v>
      </c>
      <c r="AJ28" s="126">
        <f ca="1">OFFSET(IND!AM$28,$E28,0)</f>
        <v>4.8401292421620683</v>
      </c>
      <c r="AK28" s="126">
        <f ca="1">OFFSET(IND!AN$28,$E28,0)</f>
        <v>4.9326701743163204</v>
      </c>
      <c r="AL28" s="126">
        <f ca="1">OFFSET(IND!AO$28,$E28,0)</f>
        <v>5.416164811151372</v>
      </c>
      <c r="AM28" s="126">
        <f ca="1">OFFSET(IND!AP$28,$E28,0)</f>
        <v>5.8570290519112245</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3.3968674864919683</v>
      </c>
      <c r="N29" s="126">
        <f ca="1">OFFSET(IND!Q$28,$E29,0)</f>
        <v>3.3859007705131798</v>
      </c>
      <c r="O29" s="202">
        <f ca="1">OFFSET(IND!R$28,$E29,0)</f>
        <v>3.3346455089136819</v>
      </c>
      <c r="P29" s="126">
        <f ca="1">OFFSET(IND!S$28,$E29,0)</f>
        <v>3.556172661438858</v>
      </c>
      <c r="Q29" s="126">
        <f ca="1">OFFSET(IND!T$28,$E29,0)</f>
        <v>3.6705232082601364</v>
      </c>
      <c r="R29" s="126">
        <f ca="1">OFFSET(IND!U$28,$E29,0)</f>
        <v>3.7732035088529705</v>
      </c>
      <c r="S29" s="126">
        <f ca="1">OFFSET(IND!V$28,$E29,0)</f>
        <v>3.8812479168972884</v>
      </c>
      <c r="T29" s="202">
        <f ca="1">OFFSET(IND!W$28,$E29,0)</f>
        <v>3.9769588368788704</v>
      </c>
      <c r="U29" s="126">
        <f ca="1">OFFSET(IND!X$28,$E29,0)</f>
        <v>4.0795398725226208</v>
      </c>
      <c r="V29" s="126">
        <f ca="1">OFFSET(IND!Y$28,$E29,0)</f>
        <v>4.175098397612822</v>
      </c>
      <c r="W29" s="126">
        <f ca="1">OFFSET(IND!Z$28,$E29,0)</f>
        <v>4.3386456044822586</v>
      </c>
      <c r="X29" s="126">
        <f ca="1">OFFSET(IND!AA$28,$E29,0)</f>
        <v>4.4704663622798133</v>
      </c>
      <c r="Y29" s="204">
        <f ca="1">OFFSET(IND!AB$28,$E29,0)</f>
        <v>4.5711506334952734</v>
      </c>
      <c r="Z29" s="126">
        <f ca="1">OFFSET(IND!AC$28,$E29,0)</f>
        <v>4.6817443176184161</v>
      </c>
      <c r="AA29" s="126">
        <f ca="1">OFFSET(IND!AD$28,$E29,0)</f>
        <v>4.800667858322484</v>
      </c>
      <c r="AB29" s="126">
        <f ca="1">OFFSET(IND!AE$28,$E29,0)</f>
        <v>4.9171920716046733</v>
      </c>
      <c r="AC29" s="126">
        <f ca="1">OFFSET(IND!AF$28,$E29,0)</f>
        <v>5.0502909700980023</v>
      </c>
      <c r="AD29" s="126">
        <f ca="1">OFFSET(IND!AG$28,$E29,0)</f>
        <v>5.2907200260704412</v>
      </c>
      <c r="AE29" s="126">
        <f ca="1">OFFSET(IND!AH$28,$E29,0)</f>
        <v>5.5345859929102552</v>
      </c>
      <c r="AF29" s="126">
        <f ca="1">OFFSET(IND!AI$28,$E29,0)</f>
        <v>5.6735998487432653</v>
      </c>
      <c r="AG29" s="126">
        <f ca="1">OFFSET(IND!AJ$28,$E29,0)</f>
        <v>5.7831088123444614</v>
      </c>
      <c r="AH29" s="126">
        <f ca="1">OFFSET(IND!AK$28,$E29,0)</f>
        <v>5.8738372637896292</v>
      </c>
      <c r="AI29" s="126">
        <f ca="1">OFFSET(IND!AL$28,$E29,0)</f>
        <v>5.9890745780753072</v>
      </c>
      <c r="AJ29" s="126">
        <f ca="1">OFFSET(IND!AM$28,$E29,0)</f>
        <v>6.4535056562160893</v>
      </c>
      <c r="AK29" s="126">
        <f ca="1">OFFSET(IND!AN$28,$E29,0)</f>
        <v>6.5768935657550918</v>
      </c>
      <c r="AL29" s="126">
        <f ca="1">OFFSET(IND!AO$28,$E29,0)</f>
        <v>7.2215530815351601</v>
      </c>
      <c r="AM29" s="126">
        <f ca="1">OFFSET(IND!AP$28,$E29,0)</f>
        <v>7.8093720692149624</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40.544747177343751</v>
      </c>
      <c r="K30" s="126">
        <f ca="1">OFFSET(IND!N$28,$E30,0)</f>
        <v>40.544747177343751</v>
      </c>
      <c r="L30" s="126">
        <f ca="1">OFFSET(IND!O$28,$E30,0)</f>
        <v>40.544747177343751</v>
      </c>
      <c r="M30" s="126">
        <f ca="1">OFFSET(IND!P$28,$E30,0)</f>
        <v>41.121210921005549</v>
      </c>
      <c r="N30" s="126">
        <f ca="1">OFFSET(IND!Q$28,$E30,0)</f>
        <v>40.988451947431265</v>
      </c>
      <c r="O30" s="202">
        <f ca="1">OFFSET(IND!R$28,$E30,0)</f>
        <v>40.367974866289394</v>
      </c>
      <c r="P30" s="126">
        <f ca="1">OFFSET(IND!S$28,$E30,0)</f>
        <v>43.049699955637848</v>
      </c>
      <c r="Q30" s="126">
        <f ca="1">OFFSET(IND!T$28,$E30,0)</f>
        <v>44.43398502812569</v>
      </c>
      <c r="R30" s="126">
        <f ca="1">OFFSET(IND!U$28,$E30,0)</f>
        <v>45.676994452220328</v>
      </c>
      <c r="S30" s="126">
        <f ca="1">OFFSET(IND!V$28,$E30,0)</f>
        <v>46.984939760564963</v>
      </c>
      <c r="T30" s="202">
        <f ca="1">OFFSET(IND!W$28,$E30,0)</f>
        <v>48.143580462228208</v>
      </c>
      <c r="U30" s="126">
        <f ca="1">OFFSET(IND!X$28,$E30,0)</f>
        <v>49.385388221870357</v>
      </c>
      <c r="V30" s="126">
        <f ca="1">OFFSET(IND!Y$28,$E30,0)</f>
        <v>50.542184087814611</v>
      </c>
      <c r="W30" s="126">
        <f ca="1">OFFSET(IND!Z$28,$E30,0)</f>
        <v>52.522025578824547</v>
      </c>
      <c r="X30" s="126">
        <f ca="1">OFFSET(IND!AA$28,$E30,0)</f>
        <v>54.117798509831069</v>
      </c>
      <c r="Y30" s="204">
        <f ca="1">OFFSET(IND!AB$28,$E30,0)</f>
        <v>55.336644746707506</v>
      </c>
      <c r="Z30" s="126">
        <f ca="1">OFFSET(IND!AC$28,$E30,0)</f>
        <v>56.675450640503321</v>
      </c>
      <c r="AA30" s="126">
        <f ca="1">OFFSET(IND!AD$28,$E30,0)</f>
        <v>58.115094671426377</v>
      </c>
      <c r="AB30" s="126">
        <f ca="1">OFFSET(IND!AE$28,$E30,0)</f>
        <v>59.525693339415504</v>
      </c>
      <c r="AC30" s="126">
        <f ca="1">OFFSET(IND!AF$28,$E30,0)</f>
        <v>61.13693896499921</v>
      </c>
      <c r="AD30" s="126">
        <f ca="1">OFFSET(IND!AG$28,$E30,0)</f>
        <v>64.047483447966727</v>
      </c>
      <c r="AE30" s="126">
        <f ca="1">OFFSET(IND!AH$28,$E30,0)</f>
        <v>66.999633892089932</v>
      </c>
      <c r="AF30" s="126">
        <f ca="1">OFFSET(IND!AI$28,$E30,0)</f>
        <v>68.682483785229252</v>
      </c>
      <c r="AG30" s="126">
        <f ca="1">OFFSET(IND!AJ$28,$E30,0)</f>
        <v>70.008158456935689</v>
      </c>
      <c r="AH30" s="126">
        <f ca="1">OFFSET(IND!AK$28,$E30,0)</f>
        <v>71.10648325272156</v>
      </c>
      <c r="AI30" s="126">
        <f ca="1">OFFSET(IND!AL$28,$E30,0)</f>
        <v>72.501503201411211</v>
      </c>
      <c r="AJ30" s="126">
        <f ca="1">OFFSET(IND!AM$28,$E30,0)</f>
        <v>78.123732622618363</v>
      </c>
      <c r="AK30" s="126">
        <f ca="1">OFFSET(IND!AN$28,$E30,0)</f>
        <v>79.617420637659308</v>
      </c>
      <c r="AL30" s="126">
        <f ca="1">OFFSET(IND!AO$28,$E30,0)</f>
        <v>87.421428308268275</v>
      </c>
      <c r="AM30" s="126">
        <f ca="1">OFFSET(IND!AP$28,$E30,0)</f>
        <v>94.537345744516571</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0.71721143396735509</v>
      </c>
      <c r="N31" s="126">
        <f ca="1">OFFSET(IND!Q$28,$E31,0)</f>
        <v>0.70991521323736095</v>
      </c>
      <c r="O31" s="202">
        <f ca="1">OFFSET(IND!R$28,$E31,0)</f>
        <v>0.68333358670962907</v>
      </c>
      <c r="P31" s="126">
        <f ca="1">OFFSET(IND!S$28,$E31,0)</f>
        <v>0.74509608952457285</v>
      </c>
      <c r="Q31" s="126">
        <f ca="1">OFFSET(IND!T$28,$E31,0)</f>
        <v>0.75325480248080312</v>
      </c>
      <c r="R31" s="126">
        <f ca="1">OFFSET(IND!U$28,$E31,0)</f>
        <v>0.76162517439635202</v>
      </c>
      <c r="S31" s="126">
        <f ca="1">OFFSET(IND!V$28,$E31,0)</f>
        <v>0.77095683676526316</v>
      </c>
      <c r="T31" s="202">
        <f ca="1">OFFSET(IND!W$28,$E31,0)</f>
        <v>0.78006287938142305</v>
      </c>
      <c r="U31" s="126">
        <f ca="1">OFFSET(IND!X$28,$E31,0)</f>
        <v>0.79198958914631679</v>
      </c>
      <c r="V31" s="126">
        <f ca="1">OFFSET(IND!Y$28,$E31,0)</f>
        <v>0.80302153943426247</v>
      </c>
      <c r="W31" s="126">
        <f ca="1">OFFSET(IND!Z$28,$E31,0)</f>
        <v>0.82771291267733982</v>
      </c>
      <c r="X31" s="126">
        <f ca="1">OFFSET(IND!AA$28,$E31,0)</f>
        <v>0.84668074569591423</v>
      </c>
      <c r="Y31" s="204">
        <f ca="1">OFFSET(IND!AB$28,$E31,0)</f>
        <v>0.85887831635934686</v>
      </c>
      <c r="Z31" s="126">
        <f ca="1">OFFSET(IND!AC$28,$E31,0)</f>
        <v>0.86860575106813998</v>
      </c>
      <c r="AA31" s="126">
        <f ca="1">OFFSET(IND!AD$28,$E31,0)</f>
        <v>0.8789844561449951</v>
      </c>
      <c r="AB31" s="126">
        <f ca="1">OFFSET(IND!AE$28,$E31,0)</f>
        <v>0.88849800786529076</v>
      </c>
      <c r="AC31" s="126">
        <f ca="1">OFFSET(IND!AF$28,$E31,0)</f>
        <v>0.89972718080301961</v>
      </c>
      <c r="AD31" s="126">
        <f ca="1">OFFSET(IND!AG$28,$E31,0)</f>
        <v>0.92708854785054495</v>
      </c>
      <c r="AE31" s="126">
        <f ca="1">OFFSET(IND!AH$28,$E31,0)</f>
        <v>0.95565546556908676</v>
      </c>
      <c r="AF31" s="126">
        <f ca="1">OFFSET(IND!AI$28,$E31,0)</f>
        <v>0.96941045319875541</v>
      </c>
      <c r="AG31" s="126">
        <f ca="1">OFFSET(IND!AJ$28,$E31,0)</f>
        <v>0.98056505335516486</v>
      </c>
      <c r="AH31" s="126">
        <f ca="1">OFFSET(IND!AK$28,$E31,0)</f>
        <v>0.98730390538781798</v>
      </c>
      <c r="AI31" s="126">
        <f ca="1">OFFSET(IND!AL$28,$E31,0)</f>
        <v>0.99770726436481261</v>
      </c>
      <c r="AJ31" s="126">
        <f ca="1">OFFSET(IND!AM$28,$E31,0)</f>
        <v>1.0131662295760515</v>
      </c>
      <c r="AK31" s="126">
        <f ca="1">OFFSET(IND!AN$28,$E31,0)</f>
        <v>0.9937811682167017</v>
      </c>
      <c r="AL31" s="126">
        <f ca="1">OFFSET(IND!AO$28,$E31,0)</f>
        <v>0.99566240983035559</v>
      </c>
      <c r="AM31" s="126">
        <f ca="1">OFFSET(IND!AP$28,$E31,0)</f>
        <v>0.9917363136822448</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12.531399189637963</v>
      </c>
      <c r="N32" s="126">
        <f ca="1">OFFSET(IND!Q$28,$E32,0)</f>
        <v>12.403916762262956</v>
      </c>
      <c r="O32" s="202">
        <f ca="1">OFFSET(IND!R$28,$E32,0)</f>
        <v>11.939472168447347</v>
      </c>
      <c r="P32" s="126">
        <f ca="1">OFFSET(IND!S$28,$E32,0)</f>
        <v>13.018610817205181</v>
      </c>
      <c r="Q32" s="126">
        <f ca="1">OFFSET(IND!T$28,$E32,0)</f>
        <v>13.161163046695775</v>
      </c>
      <c r="R32" s="126">
        <f ca="1">OFFSET(IND!U$28,$E32,0)</f>
        <v>13.307413464455083</v>
      </c>
      <c r="S32" s="126">
        <f ca="1">OFFSET(IND!V$28,$E32,0)</f>
        <v>13.470459925665113</v>
      </c>
      <c r="T32" s="202">
        <f ca="1">OFFSET(IND!W$28,$E32,0)</f>
        <v>13.629564270153503</v>
      </c>
      <c r="U32" s="126">
        <f ca="1">OFFSET(IND!X$28,$E32,0)</f>
        <v>13.837952416248843</v>
      </c>
      <c r="V32" s="126">
        <f ca="1">OFFSET(IND!Y$28,$E32,0)</f>
        <v>14.03070697418131</v>
      </c>
      <c r="W32" s="126">
        <f ca="1">OFFSET(IND!Z$28,$E32,0)</f>
        <v>14.46212432197478</v>
      </c>
      <c r="X32" s="126">
        <f ca="1">OFFSET(IND!AA$28,$E32,0)</f>
        <v>14.793537732387547</v>
      </c>
      <c r="Y32" s="204">
        <f ca="1">OFFSET(IND!AB$28,$E32,0)</f>
        <v>15.006658466229959</v>
      </c>
      <c r="Z32" s="126">
        <f ca="1">OFFSET(IND!AC$28,$E32,0)</f>
        <v>15.176620016832588</v>
      </c>
      <c r="AA32" s="126">
        <f ca="1">OFFSET(IND!AD$28,$E32,0)</f>
        <v>15.357960818484552</v>
      </c>
      <c r="AB32" s="126">
        <f ca="1">OFFSET(IND!AE$28,$E32,0)</f>
        <v>15.524185321709242</v>
      </c>
      <c r="AC32" s="126">
        <f ca="1">OFFSET(IND!AF$28,$E32,0)</f>
        <v>15.720385831053832</v>
      </c>
      <c r="AD32" s="126">
        <f ca="1">OFFSET(IND!AG$28,$E32,0)</f>
        <v>16.198454356746566</v>
      </c>
      <c r="AE32" s="126">
        <f ca="1">OFFSET(IND!AH$28,$E32,0)</f>
        <v>16.69758673611809</v>
      </c>
      <c r="AF32" s="126">
        <f ca="1">OFFSET(IND!AI$28,$E32,0)</f>
        <v>16.93791926941643</v>
      </c>
      <c r="AG32" s="126">
        <f ca="1">OFFSET(IND!AJ$28,$E32,0)</f>
        <v>17.132816813906953</v>
      </c>
      <c r="AH32" s="126">
        <f ca="1">OFFSET(IND!AK$28,$E32,0)</f>
        <v>17.250560677015699</v>
      </c>
      <c r="AI32" s="126">
        <f ca="1">OFFSET(IND!AL$28,$E32,0)</f>
        <v>17.432332241270707</v>
      </c>
      <c r="AJ32" s="126">
        <f ca="1">OFFSET(IND!AM$28,$E32,0)</f>
        <v>17.702437338520983</v>
      </c>
      <c r="AK32" s="126">
        <f ca="1">OFFSET(IND!AN$28,$E32,0)</f>
        <v>17.363733951061189</v>
      </c>
      <c r="AL32" s="126">
        <f ca="1">OFFSET(IND!AO$28,$E32,0)</f>
        <v>17.396603741636682</v>
      </c>
      <c r="AM32" s="126">
        <f ca="1">OFFSET(IND!AP$28,$E32,0)</f>
        <v>17.328005451427163</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2">
        <f ca="1">OFFSET(IND!R$28,$E33,0)</f>
        <v>0.12854355715003829</v>
      </c>
      <c r="P33" s="126">
        <f ca="1">OFFSET(IND!S$28,$E33,0)</f>
        <v>0.14016185305226467</v>
      </c>
      <c r="Q33" s="126">
        <f ca="1">OFFSET(IND!T$28,$E33,0)</f>
        <v>0.14169660855902946</v>
      </c>
      <c r="R33" s="126">
        <f ca="1">OFFSET(IND!U$28,$E33,0)</f>
        <v>0.14327117975181156</v>
      </c>
      <c r="S33" s="126">
        <f ca="1">OFFSET(IND!V$28,$E33,0)</f>
        <v>0.14502658164973217</v>
      </c>
      <c r="T33" s="202">
        <f ca="1">OFFSET(IND!W$28,$E33,0)</f>
        <v>0.14673954166253836</v>
      </c>
      <c r="U33" s="126">
        <f ca="1">OFFSET(IND!X$28,$E33,0)</f>
        <v>0.14898310429152853</v>
      </c>
      <c r="V33" s="126">
        <f ca="1">OFFSET(IND!Y$28,$E33,0)</f>
        <v>0.15105835152054775</v>
      </c>
      <c r="W33" s="126">
        <f ca="1">OFFSET(IND!Z$28,$E33,0)</f>
        <v>0.15570310630695802</v>
      </c>
      <c r="X33" s="126">
        <f ca="1">OFFSET(IND!AA$28,$E33,0)</f>
        <v>0.1592711919024222</v>
      </c>
      <c r="Y33" s="204">
        <f ca="1">OFFSET(IND!AB$28,$E33,0)</f>
        <v>0.16156570683943325</v>
      </c>
      <c r="Z33" s="126">
        <f ca="1">OFFSET(IND!AC$28,$E33,0)</f>
        <v>0.16339555844300202</v>
      </c>
      <c r="AA33" s="126">
        <f ca="1">OFFSET(IND!AD$28,$E33,0)</f>
        <v>0.16534792211301291</v>
      </c>
      <c r="AB33" s="126">
        <f ca="1">OFFSET(IND!AE$28,$E33,0)</f>
        <v>0.16713753966298023</v>
      </c>
      <c r="AC33" s="126">
        <f ca="1">OFFSET(IND!AF$28,$E33,0)</f>
        <v>0.16924988692841908</v>
      </c>
      <c r="AD33" s="126">
        <f ca="1">OFFSET(IND!AG$28,$E33,0)</f>
        <v>0.17439690079863193</v>
      </c>
      <c r="AE33" s="126">
        <f ca="1">OFFSET(IND!AH$28,$E33,0)</f>
        <v>0.17977069376267399</v>
      </c>
      <c r="AF33" s="126">
        <f ca="1">OFFSET(IND!AI$28,$E33,0)</f>
        <v>0.18235817822540348</v>
      </c>
      <c r="AG33" s="126">
        <f ca="1">OFFSET(IND!AJ$28,$E33,0)</f>
        <v>0.18445649742202821</v>
      </c>
      <c r="AH33" s="126">
        <f ca="1">OFFSET(IND!AK$28,$E33,0)</f>
        <v>0.1857241594076714</v>
      </c>
      <c r="AI33" s="126">
        <f ca="1">OFFSET(IND!AL$28,$E33,0)</f>
        <v>0.18768116078331126</v>
      </c>
      <c r="AJ33" s="126">
        <f ca="1">OFFSET(IND!AM$28,$E33,0)</f>
        <v>0.19058918464860936</v>
      </c>
      <c r="AK33" s="126">
        <f ca="1">OFFSET(IND!AN$28,$E33,0)</f>
        <v>0.18694261320653938</v>
      </c>
      <c r="AL33" s="126">
        <f ca="1">OFFSET(IND!AO$28,$E33,0)</f>
        <v>0.1872964981809955</v>
      </c>
      <c r="AM33" s="126">
        <f ca="1">OFFSET(IND!AP$28,$E33,0)</f>
        <v>0.18655795060422362</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2">
        <f ca="1">OFFSET(IND!R$28,$E34,0)</f>
        <v>4.051717853098677</v>
      </c>
      <c r="P34" s="126">
        <f ca="1">OFFSET(IND!S$28,$E34,0)</f>
        <v>4.4179287933692049</v>
      </c>
      <c r="Q34" s="126">
        <f ca="1">OFFSET(IND!T$28,$E34,0)</f>
        <v>4.4663045846166982</v>
      </c>
      <c r="R34" s="126">
        <f ca="1">OFFSET(IND!U$28,$E34,0)</f>
        <v>4.5159353740099268</v>
      </c>
      <c r="S34" s="126">
        <f ca="1">OFFSET(IND!V$28,$E34,0)</f>
        <v>4.5712659823022319</v>
      </c>
      <c r="T34" s="202">
        <f ca="1">OFFSET(IND!W$28,$E34,0)</f>
        <v>4.6252588141438933</v>
      </c>
      <c r="U34" s="126">
        <f ca="1">OFFSET(IND!X$28,$E34,0)</f>
        <v>4.695976343360968</v>
      </c>
      <c r="V34" s="126">
        <f ca="1">OFFSET(IND!Y$28,$E34,0)</f>
        <v>4.761388538525261</v>
      </c>
      <c r="W34" s="126">
        <f ca="1">OFFSET(IND!Z$28,$E34,0)</f>
        <v>4.9077921102686339</v>
      </c>
      <c r="X34" s="126">
        <f ca="1">OFFSET(IND!AA$28,$E34,0)</f>
        <v>5.0202588602874787</v>
      </c>
      <c r="Y34" s="204">
        <f ca="1">OFFSET(IND!AB$28,$E34,0)</f>
        <v>5.0925824161358513</v>
      </c>
      <c r="Z34" s="126">
        <f ca="1">OFFSET(IND!AC$28,$E34,0)</f>
        <v>5.1502596935901153</v>
      </c>
      <c r="AA34" s="126">
        <f ca="1">OFFSET(IND!AD$28,$E34,0)</f>
        <v>5.2117985751405245</v>
      </c>
      <c r="AB34" s="126">
        <f ca="1">OFFSET(IND!AE$28,$E34,0)</f>
        <v>5.2682076674216551</v>
      </c>
      <c r="AC34" s="126">
        <f ca="1">OFFSET(IND!AF$28,$E34,0)</f>
        <v>5.3347892629296512</v>
      </c>
      <c r="AD34" s="126">
        <f ca="1">OFFSET(IND!AG$28,$E34,0)</f>
        <v>5.4970241384103913</v>
      </c>
      <c r="AE34" s="126">
        <f ca="1">OFFSET(IND!AH$28,$E34,0)</f>
        <v>5.6664071349136798</v>
      </c>
      <c r="AF34" s="126">
        <f ca="1">OFFSET(IND!AI$28,$E34,0)</f>
        <v>5.7479651470357478</v>
      </c>
      <c r="AG34" s="126">
        <f ca="1">OFFSET(IND!AJ$28,$E34,0)</f>
        <v>5.8141045750939009</v>
      </c>
      <c r="AH34" s="126">
        <f ca="1">OFFSET(IND!AK$28,$E34,0)</f>
        <v>5.8540615267513836</v>
      </c>
      <c r="AI34" s="126">
        <f ca="1">OFFSET(IND!AL$28,$E34,0)</f>
        <v>5.9157465896827262</v>
      </c>
      <c r="AJ34" s="126">
        <f ca="1">OFFSET(IND!AM$28,$E34,0)</f>
        <v>6.0074080659441353</v>
      </c>
      <c r="AK34" s="126">
        <f ca="1">OFFSET(IND!AN$28,$E34,0)</f>
        <v>5.8924674268175146</v>
      </c>
      <c r="AL34" s="126">
        <f ca="1">OFFSET(IND!AO$28,$E34,0)</f>
        <v>5.9036219498503071</v>
      </c>
      <c r="AM34" s="126">
        <f ca="1">OFFSET(IND!AP$28,$E34,0)</f>
        <v>5.8803427869850955</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5.5571973403763719</v>
      </c>
      <c r="N35" s="126">
        <f ca="1">OFFSET(IND!Q$28,$E35,0)</f>
        <v>5.5006637485856871</v>
      </c>
      <c r="O35" s="202">
        <f ca="1">OFFSET(IND!R$28,$E35,0)</f>
        <v>5.2947002945095862</v>
      </c>
      <c r="P35" s="126">
        <f ca="1">OFFSET(IND!S$28,$E35,0)</f>
        <v>5.7732571051276063</v>
      </c>
      <c r="Q35" s="126">
        <f ca="1">OFFSET(IND!T$28,$E35,0)</f>
        <v>5.8364735790904581</v>
      </c>
      <c r="R35" s="126">
        <f ca="1">OFFSET(IND!U$28,$E35,0)</f>
        <v>5.9013300584270194</v>
      </c>
      <c r="S35" s="126">
        <f ca="1">OFFSET(IND!V$28,$E35,0)</f>
        <v>5.9736349420942307</v>
      </c>
      <c r="T35" s="202">
        <f ca="1">OFFSET(IND!W$28,$E35,0)</f>
        <v>6.0441916474272093</v>
      </c>
      <c r="U35" s="126">
        <f ca="1">OFFSET(IND!X$28,$E35,0)</f>
        <v>6.136603838094997</v>
      </c>
      <c r="V35" s="126">
        <f ca="1">OFFSET(IND!Y$28,$E35,0)</f>
        <v>6.2220831289928142</v>
      </c>
      <c r="W35" s="126">
        <f ca="1">OFFSET(IND!Z$28,$E35,0)</f>
        <v>6.4134002597831685</v>
      </c>
      <c r="X35" s="126">
        <f ca="1">OFFSET(IND!AA$28,$E35,0)</f>
        <v>6.5603694605116702</v>
      </c>
      <c r="Y35" s="204">
        <f ca="1">OFFSET(IND!AB$28,$E35,0)</f>
        <v>6.6548803732489681</v>
      </c>
      <c r="Z35" s="126">
        <f ca="1">OFFSET(IND!AC$28,$E35,0)</f>
        <v>6.7302518351808631</v>
      </c>
      <c r="AA35" s="126">
        <f ca="1">OFFSET(IND!AD$28,$E35,0)</f>
        <v>6.8106695607190693</v>
      </c>
      <c r="AB35" s="126">
        <f ca="1">OFFSET(IND!AE$28,$E35,0)</f>
        <v>6.8843837847451832</v>
      </c>
      <c r="AC35" s="126">
        <f ca="1">OFFSET(IND!AF$28,$E35,0)</f>
        <v>6.9713912235962114</v>
      </c>
      <c r="AD35" s="126">
        <f ca="1">OFFSET(IND!AG$28,$E35,0)</f>
        <v>7.1833963715683646</v>
      </c>
      <c r="AE35" s="126">
        <f ca="1">OFFSET(IND!AH$28,$E35,0)</f>
        <v>7.4047425348469842</v>
      </c>
      <c r="AF35" s="126">
        <f ca="1">OFFSET(IND!AI$28,$E35,0)</f>
        <v>7.5113208422362998</v>
      </c>
      <c r="AG35" s="126">
        <f ca="1">OFFSET(IND!AJ$28,$E35,0)</f>
        <v>7.5977504658958992</v>
      </c>
      <c r="AH35" s="126">
        <f ca="1">OFFSET(IND!AK$28,$E35,0)</f>
        <v>7.6499653760596917</v>
      </c>
      <c r="AI35" s="126">
        <f ca="1">OFFSET(IND!AL$28,$E35,0)</f>
        <v>7.7305741283743776</v>
      </c>
      <c r="AJ35" s="126">
        <f ca="1">OFFSET(IND!AM$28,$E35,0)</f>
        <v>7.8503554317505007</v>
      </c>
      <c r="AK35" s="126">
        <f ca="1">OFFSET(IND!AN$28,$E35,0)</f>
        <v>7.7001534043883506</v>
      </c>
      <c r="AL35" s="126">
        <f ca="1">OFFSET(IND!AO$28,$E35,0)</f>
        <v>7.714729902192035</v>
      </c>
      <c r="AM35" s="126">
        <f ca="1">OFFSET(IND!AP$28,$E35,0)</f>
        <v>7.684309178206008</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1.5436659278823255</v>
      </c>
      <c r="N36" s="126">
        <f ca="1">OFFSET(IND!Q$28,$E36,0)</f>
        <v>1.527962152384913</v>
      </c>
      <c r="O36" s="202">
        <f ca="1">OFFSET(IND!R$28,$E36,0)</f>
        <v>1.4707500818082182</v>
      </c>
      <c r="P36" s="126">
        <f ca="1">OFFSET(IND!S$28,$E36,0)</f>
        <v>1.6036825292021126</v>
      </c>
      <c r="Q36" s="126">
        <f ca="1">OFFSET(IND!T$28,$E36,0)</f>
        <v>1.6212426608584605</v>
      </c>
      <c r="R36" s="126">
        <f ca="1">OFFSET(IND!U$28,$E36,0)</f>
        <v>1.6392583495630608</v>
      </c>
      <c r="S36" s="126">
        <f ca="1">OFFSET(IND!V$28,$E36,0)</f>
        <v>1.6593430394706195</v>
      </c>
      <c r="T36" s="202">
        <f ca="1">OFFSET(IND!W$28,$E36,0)</f>
        <v>1.6789421242853357</v>
      </c>
      <c r="U36" s="126">
        <f ca="1">OFFSET(IND!X$28,$E36,0)</f>
        <v>1.70461217724861</v>
      </c>
      <c r="V36" s="126">
        <f ca="1">OFFSET(IND!Y$28,$E36,0)</f>
        <v>1.7283564247202259</v>
      </c>
      <c r="W36" s="126">
        <f ca="1">OFFSET(IND!Z$28,$E36,0)</f>
        <v>1.7815000721619909</v>
      </c>
      <c r="X36" s="126">
        <f ca="1">OFFSET(IND!AA$28,$E36,0)</f>
        <v>1.8223248501421303</v>
      </c>
      <c r="Y36" s="204">
        <f ca="1">OFFSET(IND!AB$28,$E36,0)</f>
        <v>1.8485778814580462</v>
      </c>
      <c r="Z36" s="126">
        <f ca="1">OFFSET(IND!AC$28,$E36,0)</f>
        <v>1.8695143986613503</v>
      </c>
      <c r="AA36" s="126">
        <f ca="1">OFFSET(IND!AD$28,$E36,0)</f>
        <v>1.8918526557552964</v>
      </c>
      <c r="AB36" s="126">
        <f ca="1">OFFSET(IND!AE$28,$E36,0)</f>
        <v>1.9123288290958835</v>
      </c>
      <c r="AC36" s="126">
        <f ca="1">OFFSET(IND!AF$28,$E36,0)</f>
        <v>1.936497562110058</v>
      </c>
      <c r="AD36" s="126">
        <f ca="1">OFFSET(IND!AG$28,$E36,0)</f>
        <v>1.9953878809912118</v>
      </c>
      <c r="AE36" s="126">
        <f ca="1">OFFSET(IND!AH$28,$E36,0)</f>
        <v>2.0568729263463839</v>
      </c>
      <c r="AF36" s="126">
        <f ca="1">OFFSET(IND!AI$28,$E36,0)</f>
        <v>2.086478011732305</v>
      </c>
      <c r="AG36" s="126">
        <f ca="1">OFFSET(IND!AJ$28,$E36,0)</f>
        <v>2.110486240526638</v>
      </c>
      <c r="AH36" s="126">
        <f ca="1">OFFSET(IND!AK$28,$E36,0)</f>
        <v>2.1249903822388023</v>
      </c>
      <c r="AI36" s="126">
        <f ca="1">OFFSET(IND!AL$28,$E36,0)</f>
        <v>2.1473817023262152</v>
      </c>
      <c r="AJ36" s="126">
        <f ca="1">OFFSET(IND!AM$28,$E36,0)</f>
        <v>2.1806542865973606</v>
      </c>
      <c r="AK36" s="126">
        <f ca="1">OFFSET(IND!AN$28,$E36,0)</f>
        <v>2.1389315012189853</v>
      </c>
      <c r="AL36" s="126">
        <f ca="1">OFFSET(IND!AO$28,$E36,0)</f>
        <v>2.1429805283866754</v>
      </c>
      <c r="AM36" s="126">
        <f ca="1">OFFSET(IND!AP$28,$E36,0)</f>
        <v>2.1345303272794456</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1.0419745013205697</v>
      </c>
      <c r="N37" s="126">
        <f ca="1">OFFSET(IND!Q$28,$E37,0)</f>
        <v>1.0313744528598161</v>
      </c>
      <c r="O37" s="202">
        <f ca="1">OFFSET(IND!R$28,$E37,0)</f>
        <v>0.99275630522054714</v>
      </c>
      <c r="P37" s="126">
        <f ca="1">OFFSET(IND!S$28,$E37,0)</f>
        <v>1.0824857072114258</v>
      </c>
      <c r="Q37" s="126">
        <f ca="1">OFFSET(IND!T$28,$E37,0)</f>
        <v>1.0943387960794606</v>
      </c>
      <c r="R37" s="126">
        <f ca="1">OFFSET(IND!U$28,$E37,0)</f>
        <v>1.1064993859550658</v>
      </c>
      <c r="S37" s="126">
        <f ca="1">OFFSET(IND!V$28,$E37,0)</f>
        <v>1.1200565516426679</v>
      </c>
      <c r="T37" s="202">
        <f ca="1">OFFSET(IND!W$28,$E37,0)</f>
        <v>1.1332859338926013</v>
      </c>
      <c r="U37" s="126">
        <f ca="1">OFFSET(IND!X$28,$E37,0)</f>
        <v>1.1506132196428116</v>
      </c>
      <c r="V37" s="126">
        <f ca="1">OFFSET(IND!Y$28,$E37,0)</f>
        <v>1.1666405866861522</v>
      </c>
      <c r="W37" s="126">
        <f ca="1">OFFSET(IND!Z$28,$E37,0)</f>
        <v>1.2025125487093435</v>
      </c>
      <c r="X37" s="126">
        <f ca="1">OFFSET(IND!AA$28,$E37,0)</f>
        <v>1.2300692738459376</v>
      </c>
      <c r="Y37" s="204">
        <f ca="1">OFFSET(IND!AB$28,$E37,0)</f>
        <v>1.2477900699841808</v>
      </c>
      <c r="Z37" s="126">
        <f ca="1">OFFSET(IND!AC$28,$E37,0)</f>
        <v>1.261922219096411</v>
      </c>
      <c r="AA37" s="126">
        <f ca="1">OFFSET(IND!AD$28,$E37,0)</f>
        <v>1.2770005426348248</v>
      </c>
      <c r="AB37" s="126">
        <f ca="1">OFFSET(IND!AE$28,$E37,0)</f>
        <v>1.290821959639721</v>
      </c>
      <c r="AC37" s="126">
        <f ca="1">OFFSET(IND!AF$28,$E37,0)</f>
        <v>1.3071358544242888</v>
      </c>
      <c r="AD37" s="126">
        <f ca="1">OFFSET(IND!AG$28,$E37,0)</f>
        <v>1.3468868196690675</v>
      </c>
      <c r="AE37" s="126">
        <f ca="1">OFFSET(IND!AH$28,$E37,0)</f>
        <v>1.3883892252838088</v>
      </c>
      <c r="AF37" s="126">
        <f ca="1">OFFSET(IND!AI$28,$E37,0)</f>
        <v>1.4083726579193054</v>
      </c>
      <c r="AG37" s="126">
        <f ca="1">OFFSET(IND!AJ$28,$E37,0)</f>
        <v>1.4245782123554804</v>
      </c>
      <c r="AH37" s="126">
        <f ca="1">OFFSET(IND!AK$28,$E37,0)</f>
        <v>1.4343685080111914</v>
      </c>
      <c r="AI37" s="126">
        <f ca="1">OFFSET(IND!AL$28,$E37,0)</f>
        <v>1.4494826490701951</v>
      </c>
      <c r="AJ37" s="126">
        <f ca="1">OFFSET(IND!AM$28,$E37,0)</f>
        <v>1.4719416434532182</v>
      </c>
      <c r="AK37" s="126">
        <f ca="1">OFFSET(IND!AN$28,$E37,0)</f>
        <v>1.443778763322815</v>
      </c>
      <c r="AL37" s="126">
        <f ca="1">OFFSET(IND!AO$28,$E37,0)</f>
        <v>1.4465118566610058</v>
      </c>
      <c r="AM37" s="126">
        <f ca="1">OFFSET(IND!AP$28,$E37,0)</f>
        <v>1.4408079709136257</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2">
        <f ca="1">OFFSET(IND!R$28,$E38,0)</f>
        <v>19.880481469428194</v>
      </c>
      <c r="P38" s="126">
        <f ca="1">OFFSET(IND!S$28,$E38,0)</f>
        <v>21.67736123152272</v>
      </c>
      <c r="Q38" s="126">
        <f ca="1">OFFSET(IND!T$28,$E38,0)</f>
        <v>21.914725741178593</v>
      </c>
      <c r="R38" s="126">
        <f ca="1">OFFSET(IND!U$28,$E38,0)</f>
        <v>22.1582481246759</v>
      </c>
      <c r="S38" s="126">
        <f ca="1">OFFSET(IND!V$28,$E38,0)</f>
        <v>22.429737693478451</v>
      </c>
      <c r="T38" s="202">
        <f ca="1">OFFSET(IND!W$28,$E38,0)</f>
        <v>22.694663221816803</v>
      </c>
      <c r="U38" s="126">
        <f ca="1">OFFSET(IND!X$28,$E38,0)</f>
        <v>23.041651482139173</v>
      </c>
      <c r="V38" s="126">
        <f ca="1">OFFSET(IND!Y$28,$E38,0)</f>
        <v>23.362608167917234</v>
      </c>
      <c r="W38" s="126">
        <f ca="1">OFFSET(IND!Z$28,$E38,0)</f>
        <v>24.080963591623817</v>
      </c>
      <c r="X38" s="126">
        <f ca="1">OFFSET(IND!AA$28,$E38,0)</f>
        <v>24.632801903357812</v>
      </c>
      <c r="Y38" s="204">
        <f ca="1">OFFSET(IND!AB$28,$E38,0)</f>
        <v>24.987670421842413</v>
      </c>
      <c r="Z38" s="126">
        <f ca="1">OFFSET(IND!AC$28,$E38,0)</f>
        <v>25.270674344427899</v>
      </c>
      <c r="AA38" s="126">
        <f ca="1">OFFSET(IND!AD$28,$E38,0)</f>
        <v>25.572625921183569</v>
      </c>
      <c r="AB38" s="126">
        <f ca="1">OFFSET(IND!AE$28,$E38,0)</f>
        <v>25.849407265408864</v>
      </c>
      <c r="AC38" s="126">
        <f ca="1">OFFSET(IND!AF$28,$E38,0)</f>
        <v>26.176101824036472</v>
      </c>
      <c r="AD38" s="126">
        <f ca="1">OFFSET(IND!AG$28,$E38,0)</f>
        <v>26.972136383358809</v>
      </c>
      <c r="AE38" s="126">
        <f ca="1">OFFSET(IND!AH$28,$E38,0)</f>
        <v>27.803244482518409</v>
      </c>
      <c r="AF38" s="126">
        <f ca="1">OFFSET(IND!AI$28,$E38,0)</f>
        <v>28.203423519525177</v>
      </c>
      <c r="AG38" s="126">
        <f ca="1">OFFSET(IND!AJ$28,$E38,0)</f>
        <v>28.527948504132162</v>
      </c>
      <c r="AH38" s="126">
        <f ca="1">OFFSET(IND!AK$28,$E38,0)</f>
        <v>28.724004465036231</v>
      </c>
      <c r="AI38" s="126">
        <f ca="1">OFFSET(IND!AL$28,$E38,0)</f>
        <v>29.026673306996486</v>
      </c>
      <c r="AJ38" s="126">
        <f ca="1">OFFSET(IND!AM$28,$E38,0)</f>
        <v>29.476426805720919</v>
      </c>
      <c r="AK38" s="126">
        <f ca="1">OFFSET(IND!AN$28,$E38,0)</f>
        <v>28.91244991268691</v>
      </c>
      <c r="AL38" s="126">
        <f ca="1">OFFSET(IND!AO$28,$E38,0)</f>
        <v>28.967181583670403</v>
      </c>
      <c r="AM38" s="126">
        <f ca="1">OFFSET(IND!AP$28,$E38,0)</f>
        <v>28.852958189360827</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11.044721244554777</v>
      </c>
      <c r="N39" s="126">
        <f ca="1">OFFSET(IND!Q$28,$E39,0)</f>
        <v>10.932362851638812</v>
      </c>
      <c r="O39" s="202">
        <f ca="1">OFFSET(IND!R$28,$E39,0)</f>
        <v>10.523018213054836</v>
      </c>
      <c r="P39" s="126">
        <f ca="1">OFFSET(IND!S$28,$E39,0)</f>
        <v>11.474131921858499</v>
      </c>
      <c r="Q39" s="126">
        <f ca="1">OFFSET(IND!T$28,$E39,0)</f>
        <v>11.599772292393922</v>
      </c>
      <c r="R39" s="126">
        <f ca="1">OFFSET(IND!U$28,$E39,0)</f>
        <v>11.728672112087393</v>
      </c>
      <c r="S39" s="126">
        <f ca="1">OFFSET(IND!V$28,$E39,0)</f>
        <v>11.872375355972956</v>
      </c>
      <c r="T39" s="202">
        <f ca="1">OFFSET(IND!W$28,$E39,0)</f>
        <v>12.012604160999368</v>
      </c>
      <c r="U39" s="126">
        <f ca="1">OFFSET(IND!X$28,$E39,0)</f>
        <v>12.196269923254849</v>
      </c>
      <c r="V39" s="126">
        <f ca="1">OFFSET(IND!Y$28,$E39,0)</f>
        <v>12.366156807294253</v>
      </c>
      <c r="W39" s="126">
        <f ca="1">OFFSET(IND!Z$28,$E39,0)</f>
        <v>12.746392427781391</v>
      </c>
      <c r="X39" s="126">
        <f ca="1">OFFSET(IND!AA$28,$E39,0)</f>
        <v>13.038488200912848</v>
      </c>
      <c r="Y39" s="204">
        <f ca="1">OFFSET(IND!AB$28,$E39,0)</f>
        <v>13.226325094551251</v>
      </c>
      <c r="Z39" s="126">
        <f ca="1">OFFSET(IND!AC$28,$E39,0)</f>
        <v>13.376123047700053</v>
      </c>
      <c r="AA39" s="126">
        <f ca="1">OFFSET(IND!AD$28,$E39,0)</f>
        <v>13.535950260463826</v>
      </c>
      <c r="AB39" s="126">
        <f ca="1">OFFSET(IND!AE$28,$E39,0)</f>
        <v>13.68245451544354</v>
      </c>
      <c r="AC39" s="126">
        <f ca="1">OFFSET(IND!AF$28,$E39,0)</f>
        <v>13.855378536213903</v>
      </c>
      <c r="AD39" s="126">
        <f ca="1">OFFSET(IND!AG$28,$E39,0)</f>
        <v>14.276730814771721</v>
      </c>
      <c r="AE39" s="126">
        <f ca="1">OFFSET(IND!AH$28,$E39,0)</f>
        <v>14.716648010837767</v>
      </c>
      <c r="AF39" s="126">
        <f ca="1">OFFSET(IND!AI$28,$E39,0)</f>
        <v>14.928468398657888</v>
      </c>
      <c r="AG39" s="126">
        <f ca="1">OFFSET(IND!AJ$28,$E39,0)</f>
        <v>15.100244033411107</v>
      </c>
      <c r="AH39" s="126">
        <f ca="1">OFFSET(IND!AK$28,$E39,0)</f>
        <v>15.204019208602114</v>
      </c>
      <c r="AI39" s="126">
        <f ca="1">OFFSET(IND!AL$28,$E39,0)</f>
        <v>15.364226079918073</v>
      </c>
      <c r="AJ39" s="126">
        <f ca="1">OFFSET(IND!AM$28,$E39,0)</f>
        <v>15.602286926972521</v>
      </c>
      <c r="AK39" s="126">
        <f ca="1">OFFSET(IND!AN$28,$E39,0)</f>
        <v>15.30376603218105</v>
      </c>
      <c r="AL39" s="126">
        <f ca="1">OFFSET(IND!AO$28,$E39,0)</f>
        <v>15.33273627475168</v>
      </c>
      <c r="AM39" s="126">
        <f ca="1">OFFSET(IND!AP$28,$E39,0)</f>
        <v>15.272276227014657</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2">
        <f ca="1">OFFSET(IND!R$28,$E40,0)</f>
        <v>24.132772779317964</v>
      </c>
      <c r="P40" s="126">
        <f ca="1">OFFSET(IND!S$28,$E40,0)</f>
        <v>26.313992136458079</v>
      </c>
      <c r="Q40" s="126">
        <f ca="1">OFFSET(IND!T$28,$E40,0)</f>
        <v>26.602127199293868</v>
      </c>
      <c r="R40" s="126">
        <f ca="1">OFFSET(IND!U$28,$E40,0)</f>
        <v>26.89773726068276</v>
      </c>
      <c r="S40" s="126">
        <f ca="1">OFFSET(IND!V$28,$E40,0)</f>
        <v>27.227296486194589</v>
      </c>
      <c r="T40" s="202">
        <f ca="1">OFFSET(IND!W$28,$E40,0)</f>
        <v>27.548887670425305</v>
      </c>
      <c r="U40" s="126">
        <f ca="1">OFFSET(IND!X$28,$E40,0)</f>
        <v>27.970094211943309</v>
      </c>
      <c r="V40" s="126">
        <f ca="1">OFFSET(IND!Y$28,$E40,0)</f>
        <v>28.3597012132524</v>
      </c>
      <c r="W40" s="126">
        <f ca="1">OFFSET(IND!Z$28,$E40,0)</f>
        <v>29.231707670528621</v>
      </c>
      <c r="X40" s="126">
        <f ca="1">OFFSET(IND!AA$28,$E40,0)</f>
        <v>29.901580209002006</v>
      </c>
      <c r="Y40" s="204">
        <f ca="1">OFFSET(IND!AB$28,$E40,0)</f>
        <v>30.332352538952442</v>
      </c>
      <c r="Z40" s="126">
        <f ca="1">OFFSET(IND!AC$28,$E40,0)</f>
        <v>30.675888955307034</v>
      </c>
      <c r="AA40" s="126">
        <f ca="1">OFFSET(IND!AD$28,$E40,0)</f>
        <v>31.042425792123939</v>
      </c>
      <c r="AB40" s="126">
        <f ca="1">OFFSET(IND!AE$28,$E40,0)</f>
        <v>31.378408665577727</v>
      </c>
      <c r="AC40" s="126">
        <f ca="1">OFFSET(IND!AF$28,$E40,0)</f>
        <v>31.774980829271225</v>
      </c>
      <c r="AD40" s="126">
        <f ca="1">OFFSET(IND!AG$28,$E40,0)</f>
        <v>32.741281427883585</v>
      </c>
      <c r="AE40" s="126">
        <f ca="1">OFFSET(IND!AH$28,$E40,0)</f>
        <v>33.750157543027612</v>
      </c>
      <c r="AF40" s="126">
        <f ca="1">OFFSET(IND!AI$28,$E40,0)</f>
        <v>34.235931983952582</v>
      </c>
      <c r="AG40" s="126">
        <f ca="1">OFFSET(IND!AJ$28,$E40,0)</f>
        <v>34.629870517421978</v>
      </c>
      <c r="AH40" s="126">
        <f ca="1">OFFSET(IND!AK$28,$E40,0)</f>
        <v>34.867861431465208</v>
      </c>
      <c r="AI40" s="126">
        <f ca="1">OFFSET(IND!AL$28,$E40,0)</f>
        <v>35.235268951330283</v>
      </c>
      <c r="AJ40" s="126">
        <f ca="1">OFFSET(IND!AM$28,$E40,0)</f>
        <v>35.781221473059233</v>
      </c>
      <c r="AK40" s="126">
        <f ca="1">OFFSET(IND!AN$28,$E40,0)</f>
        <v>35.096613998471398</v>
      </c>
      <c r="AL40" s="126">
        <f ca="1">OFFSET(IND!AO$28,$E40,0)</f>
        <v>35.163052378331976</v>
      </c>
      <c r="AM40" s="126">
        <f ca="1">OFFSET(IND!AP$28,$E40,0)</f>
        <v>35.024397425473097</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25.233177191199999</v>
      </c>
      <c r="K41" s="126">
        <f ca="1">OFFSET(IND!N$28,$E41,0)</f>
        <v>25.233177191199999</v>
      </c>
      <c r="L41" s="126">
        <f ca="1">OFFSET(IND!O$28,$E41,0)</f>
        <v>25.233177191199999</v>
      </c>
      <c r="M41" s="126">
        <f ca="1">OFFSET(IND!P$28,$E41,0)</f>
        <v>25.156562920629973</v>
      </c>
      <c r="N41" s="126">
        <f ca="1">OFFSET(IND!Q$28,$E41,0)</f>
        <v>24.900644195433998</v>
      </c>
      <c r="O41" s="202">
        <f ca="1">OFFSET(IND!R$28,$E41,0)</f>
        <v>23.968279862396869</v>
      </c>
      <c r="P41" s="126">
        <f ca="1">OFFSET(IND!S$28,$E41,0)</f>
        <v>26.134631672497044</v>
      </c>
      <c r="Q41" s="126">
        <f ca="1">OFFSET(IND!T$28,$E41,0)</f>
        <v>26.420802759730584</v>
      </c>
      <c r="R41" s="126">
        <f ca="1">OFFSET(IND!U$28,$E41,0)</f>
        <v>26.714397894707428</v>
      </c>
      <c r="S41" s="126">
        <f ca="1">OFFSET(IND!V$28,$E41,0)</f>
        <v>27.04171079076518</v>
      </c>
      <c r="T41" s="202">
        <f ca="1">OFFSET(IND!W$28,$E41,0)</f>
        <v>27.361109957011308</v>
      </c>
      <c r="U41" s="126">
        <f ca="1">OFFSET(IND!X$28,$E41,0)</f>
        <v>27.779445486015575</v>
      </c>
      <c r="V41" s="126">
        <f ca="1">OFFSET(IND!Y$28,$E41,0)</f>
        <v>28.166396862432979</v>
      </c>
      <c r="W41" s="126">
        <f ca="1">OFFSET(IND!Z$28,$E41,0)</f>
        <v>29.032459581414265</v>
      </c>
      <c r="X41" s="126">
        <f ca="1">OFFSET(IND!AA$28,$E41,0)</f>
        <v>29.697766159364736</v>
      </c>
      <c r="Y41" s="204">
        <f ca="1">OFFSET(IND!AB$28,$E41,0)</f>
        <v>30.125602274826665</v>
      </c>
      <c r="Z41" s="126">
        <f ca="1">OFFSET(IND!AC$28,$E41,0)</f>
        <v>30.46679709091379</v>
      </c>
      <c r="AA41" s="126">
        <f ca="1">OFFSET(IND!AD$28,$E41,0)</f>
        <v>30.830835552844462</v>
      </c>
      <c r="AB41" s="126">
        <f ca="1">OFFSET(IND!AE$28,$E41,0)</f>
        <v>31.164528312211679</v>
      </c>
      <c r="AC41" s="126">
        <f ca="1">OFFSET(IND!AF$28,$E41,0)</f>
        <v>31.558397375330198</v>
      </c>
      <c r="AD41" s="126">
        <f ca="1">OFFSET(IND!AG$28,$E41,0)</f>
        <v>32.518111511394643</v>
      </c>
      <c r="AE41" s="126">
        <f ca="1">OFFSET(IND!AH$28,$E41,0)</f>
        <v>33.52011096232318</v>
      </c>
      <c r="AF41" s="126">
        <f ca="1">OFFSET(IND!AI$28,$E41,0)</f>
        <v>34.002574285396747</v>
      </c>
      <c r="AG41" s="126">
        <f ca="1">OFFSET(IND!AJ$28,$E41,0)</f>
        <v>34.393827669544486</v>
      </c>
      <c r="AH41" s="126">
        <f ca="1">OFFSET(IND!AK$28,$E41,0)</f>
        <v>34.630196398685477</v>
      </c>
      <c r="AI41" s="126">
        <f ca="1">OFFSET(IND!AL$28,$E41,0)</f>
        <v>34.995099608946596</v>
      </c>
      <c r="AJ41" s="126">
        <f ca="1">OFFSET(IND!AM$28,$E41,0)</f>
        <v>35.537330829206347</v>
      </c>
      <c r="AK41" s="126">
        <f ca="1">OFFSET(IND!AN$28,$E41,0)</f>
        <v>34.857389750870226</v>
      </c>
      <c r="AL41" s="126">
        <f ca="1">OFFSET(IND!AO$28,$E41,0)</f>
        <v>34.923375275893164</v>
      </c>
      <c r="AM41" s="126">
        <f ca="1">OFFSET(IND!AP$28,$E41,0)</f>
        <v>34.785665417816794</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2">
        <f ca="1">OFFSET(IND!R$28,$E42,0)</f>
        <v>0</v>
      </c>
      <c r="P42" s="126">
        <f ca="1">OFFSET(IND!S$28,$E42,0)</f>
        <v>0</v>
      </c>
      <c r="Q42" s="126">
        <f ca="1">OFFSET(IND!T$28,$E42,0)</f>
        <v>0</v>
      </c>
      <c r="R42" s="126">
        <f ca="1">OFFSET(IND!U$28,$E42,0)</f>
        <v>0</v>
      </c>
      <c r="S42" s="126">
        <f ca="1">OFFSET(IND!V$28,$E42,0)</f>
        <v>0</v>
      </c>
      <c r="T42" s="202">
        <f ca="1">OFFSET(IND!W$28,$E42,0)</f>
        <v>0</v>
      </c>
      <c r="U42" s="126">
        <f ca="1">OFFSET(IND!X$28,$E42,0)</f>
        <v>0</v>
      </c>
      <c r="V42" s="126">
        <f ca="1">OFFSET(IND!Y$28,$E42,0)</f>
        <v>0</v>
      </c>
      <c r="W42" s="126">
        <f ca="1">OFFSET(IND!Z$28,$E42,0)</f>
        <v>0</v>
      </c>
      <c r="X42" s="126">
        <f ca="1">OFFSET(IND!AA$28,$E42,0)</f>
        <v>0</v>
      </c>
      <c r="Y42" s="204">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2">
        <f ca="1">OFFSET(IND!R$28,$E43,0)</f>
        <v>0</v>
      </c>
      <c r="P43" s="126">
        <f ca="1">OFFSET(IND!S$28,$E43,0)</f>
        <v>0</v>
      </c>
      <c r="Q43" s="126">
        <f ca="1">OFFSET(IND!T$28,$E43,0)</f>
        <v>0</v>
      </c>
      <c r="R43" s="126">
        <f ca="1">OFFSET(IND!U$28,$E43,0)</f>
        <v>0</v>
      </c>
      <c r="S43" s="126">
        <f ca="1">OFFSET(IND!V$28,$E43,0)</f>
        <v>0</v>
      </c>
      <c r="T43" s="202">
        <f ca="1">OFFSET(IND!W$28,$E43,0)</f>
        <v>0</v>
      </c>
      <c r="U43" s="126">
        <f ca="1">OFFSET(IND!X$28,$E43,0)</f>
        <v>0</v>
      </c>
      <c r="V43" s="126">
        <f ca="1">OFFSET(IND!Y$28,$E43,0)</f>
        <v>0</v>
      </c>
      <c r="W43" s="126">
        <f ca="1">OFFSET(IND!Z$28,$E43,0)</f>
        <v>0</v>
      </c>
      <c r="X43" s="126">
        <f ca="1">OFFSET(IND!AA$28,$E43,0)</f>
        <v>0</v>
      </c>
      <c r="Y43" s="204">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6.4876332638678731</v>
      </c>
      <c r="O44" s="202">
        <f ca="1">OFFSET(IND!R$28,$E44,0)</f>
        <v>6.115635943691963</v>
      </c>
      <c r="P44" s="126">
        <f ca="1">OFFSET(IND!S$28,$E44,0)</f>
        <v>6.3412576003954815</v>
      </c>
      <c r="Q44" s="126">
        <f ca="1">OFFSET(IND!T$28,$E44,0)</f>
        <v>5.8249956873554289</v>
      </c>
      <c r="R44" s="126">
        <f ca="1">OFFSET(IND!U$28,$E44,0)</f>
        <v>5.580078656588161</v>
      </c>
      <c r="S44" s="126">
        <f ca="1">OFFSET(IND!V$28,$E44,0)</f>
        <v>5.4710814896239848</v>
      </c>
      <c r="T44" s="202">
        <f ca="1">OFFSET(IND!W$28,$E44,0)</f>
        <v>5.4688573893252368</v>
      </c>
      <c r="U44" s="126">
        <f ca="1">OFFSET(IND!X$28,$E44,0)</f>
        <v>5.8553202669562054</v>
      </c>
      <c r="V44" s="126">
        <f ca="1">OFFSET(IND!Y$28,$E44,0)</f>
        <v>6.1217707356470434</v>
      </c>
      <c r="W44" s="126">
        <f ca="1">OFFSET(IND!Z$28,$E44,0)</f>
        <v>7.0274281329357651</v>
      </c>
      <c r="X44" s="126">
        <f ca="1">OFFSET(IND!AA$28,$E44,0)</f>
        <v>7.5050236294815562</v>
      </c>
      <c r="Y44" s="204">
        <f ca="1">OFFSET(IND!AB$28,$E44,0)</f>
        <v>7.6000102725660614</v>
      </c>
      <c r="Z44" s="126">
        <f ca="1">OFFSET(IND!AC$28,$E44,0)</f>
        <v>7.6376191540369112</v>
      </c>
      <c r="AA44" s="126">
        <f ca="1">OFFSET(IND!AD$28,$E44,0)</f>
        <v>7.6633891981821618</v>
      </c>
      <c r="AB44" s="126">
        <f ca="1">OFFSET(IND!AE$28,$E44,0)</f>
        <v>7.7088381631112339</v>
      </c>
      <c r="AC44" s="126">
        <f ca="1">OFFSET(IND!AF$28,$E44,0)</f>
        <v>7.8884885834704237</v>
      </c>
      <c r="AD44" s="126">
        <f ca="1">OFFSET(IND!AG$28,$E44,0)</f>
        <v>9.4775650046676851</v>
      </c>
      <c r="AE44" s="126">
        <f ca="1">OFFSET(IND!AH$28,$E44,0)</f>
        <v>11.003745384924851</v>
      </c>
      <c r="AF44" s="126">
        <f ca="1">OFFSET(IND!AI$28,$E44,0)</f>
        <v>11.179738510181549</v>
      </c>
      <c r="AG44" s="126">
        <f ca="1">OFFSET(IND!AJ$28,$E44,0)</f>
        <v>11.463759161832103</v>
      </c>
      <c r="AH44" s="126">
        <f ca="1">OFFSET(IND!AK$28,$E44,0)</f>
        <v>11.51866075900136</v>
      </c>
      <c r="AI44" s="126">
        <f ca="1">OFFSET(IND!AL$28,$E44,0)</f>
        <v>11.996287803176816</v>
      </c>
      <c r="AJ44" s="126">
        <f ca="1">OFFSET(IND!AM$28,$E44,0)</f>
        <v>9.7149514647836313</v>
      </c>
      <c r="AK44" s="126">
        <f ca="1">OFFSET(IND!AN$28,$E44,0)</f>
        <v>8.9789547437426922</v>
      </c>
      <c r="AL44" s="126">
        <f ca="1">OFFSET(IND!AO$28,$E44,0)</f>
        <v>5.7040650814166058</v>
      </c>
      <c r="AM44" s="126">
        <f ca="1">OFFSET(IND!AP$28,$E44,0)</f>
        <v>2.6867320219824586</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2">
        <f ca="1">OFFSET(IND!R$28,$E45,0)</f>
        <v>0</v>
      </c>
      <c r="P45" s="126">
        <f ca="1">OFFSET(IND!S$28,$E45,0)</f>
        <v>0</v>
      </c>
      <c r="Q45" s="126">
        <f ca="1">OFFSET(IND!T$28,$E45,0)</f>
        <v>0</v>
      </c>
      <c r="R45" s="126">
        <f ca="1">OFFSET(IND!U$28,$E45,0)</f>
        <v>0</v>
      </c>
      <c r="S45" s="126">
        <f ca="1">OFFSET(IND!V$28,$E45,0)</f>
        <v>0</v>
      </c>
      <c r="T45" s="202">
        <f ca="1">OFFSET(IND!W$28,$E45,0)</f>
        <v>0</v>
      </c>
      <c r="U45" s="126">
        <f ca="1">OFFSET(IND!X$28,$E45,0)</f>
        <v>0</v>
      </c>
      <c r="V45" s="126">
        <f ca="1">OFFSET(IND!Y$28,$E45,0)</f>
        <v>0</v>
      </c>
      <c r="W45" s="126">
        <f ca="1">OFFSET(IND!Z$28,$E45,0)</f>
        <v>0</v>
      </c>
      <c r="X45" s="126">
        <f ca="1">OFFSET(IND!AA$28,$E45,0)</f>
        <v>0</v>
      </c>
      <c r="Y45" s="204">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8.5363595577208864E-2</v>
      </c>
      <c r="O46" s="202">
        <f ca="1">OFFSET(IND!R$28,$E46,0)</f>
        <v>8.046889399594688E-2</v>
      </c>
      <c r="P46" s="126">
        <f ca="1">OFFSET(IND!S$28,$E46,0)</f>
        <v>8.3437600005203713E-2</v>
      </c>
      <c r="Q46" s="126">
        <f ca="1">OFFSET(IND!T$28,$E46,0)</f>
        <v>7.6644680096781978E-2</v>
      </c>
      <c r="R46" s="126">
        <f ca="1">OFFSET(IND!U$28,$E46,0)</f>
        <v>7.3422087586686349E-2</v>
      </c>
      <c r="S46" s="126">
        <f ca="1">OFFSET(IND!V$28,$E46,0)</f>
        <v>7.1987914337157718E-2</v>
      </c>
      <c r="T46" s="202">
        <f ca="1">OFFSET(IND!W$28,$E46,0)</f>
        <v>7.1958649859542603E-2</v>
      </c>
      <c r="U46" s="126">
        <f ca="1">OFFSET(IND!X$28,$E46,0)</f>
        <v>7.704368772310799E-2</v>
      </c>
      <c r="V46" s="126">
        <f ca="1">OFFSET(IND!Y$28,$E46,0)</f>
        <v>8.0549614942724279E-2</v>
      </c>
      <c r="W46" s="126">
        <f ca="1">OFFSET(IND!Z$28,$E46,0)</f>
        <v>9.2466159643891682E-2</v>
      </c>
      <c r="X46" s="126">
        <f ca="1">OFFSET(IND!AA$28,$E46,0)</f>
        <v>9.8750310914231046E-2</v>
      </c>
      <c r="Y46" s="204">
        <f ca="1">OFFSET(IND!AB$28,$E46,0)</f>
        <v>0.10000013516534297</v>
      </c>
      <c r="Z46" s="126">
        <f ca="1">OFFSET(IND!AC$28,$E46,0)</f>
        <v>0.10049498886890677</v>
      </c>
      <c r="AA46" s="126">
        <f ca="1">OFFSET(IND!AD$28,$E46,0)</f>
        <v>0.10083406839713376</v>
      </c>
      <c r="AB46" s="126">
        <f ca="1">OFFSET(IND!AE$28,$E46,0)</f>
        <v>0.10143208109356891</v>
      </c>
      <c r="AC46" s="126">
        <f ca="1">OFFSET(IND!AF$28,$E46,0)</f>
        <v>0.10379590241408457</v>
      </c>
      <c r="AD46" s="126">
        <f ca="1">OFFSET(IND!AG$28,$E46,0)</f>
        <v>0.12470480269299591</v>
      </c>
      <c r="AE46" s="126">
        <f ca="1">OFFSET(IND!AH$28,$E46,0)</f>
        <v>0.14478612348585337</v>
      </c>
      <c r="AF46" s="126">
        <f ca="1">OFFSET(IND!AI$28,$E46,0)</f>
        <v>0.14710182250238887</v>
      </c>
      <c r="AG46" s="126">
        <f ca="1">OFFSET(IND!AJ$28,$E46,0)</f>
        <v>0.15083893633989615</v>
      </c>
      <c r="AH46" s="126">
        <f ca="1">OFFSET(IND!AK$28,$E46,0)</f>
        <v>0.15156132577633374</v>
      </c>
      <c r="AI46" s="126">
        <f ca="1">OFFSET(IND!AL$28,$E46,0)</f>
        <v>0.15784589214706343</v>
      </c>
      <c r="AJ46" s="126">
        <f ca="1">OFFSET(IND!AM$28,$E46,0)</f>
        <v>0.12782830874715309</v>
      </c>
      <c r="AK46" s="126">
        <f ca="1">OFFSET(IND!AN$28,$E46,0)</f>
        <v>0.11814414136503547</v>
      </c>
      <c r="AL46" s="126">
        <f ca="1">OFFSET(IND!AO$28,$E46,0)</f>
        <v>7.5053487913376418E-2</v>
      </c>
      <c r="AM46" s="126">
        <f ca="1">OFFSET(IND!AP$28,$E46,0)</f>
        <v>3.5351737131348149E-2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9.4848439530232059E-2</v>
      </c>
      <c r="O47" s="202">
        <f ca="1">OFFSET(IND!R$28,$E47,0)</f>
        <v>8.9409882217718756E-2</v>
      </c>
      <c r="P47" s="126">
        <f ca="1">OFFSET(IND!S$28,$E47,0)</f>
        <v>9.2708444450226343E-2</v>
      </c>
      <c r="Q47" s="126">
        <f ca="1">OFFSET(IND!T$28,$E47,0)</f>
        <v>8.5160755663091073E-2</v>
      </c>
      <c r="R47" s="126">
        <f ca="1">OFFSET(IND!U$28,$E47,0)</f>
        <v>8.1580097318540379E-2</v>
      </c>
      <c r="S47" s="126">
        <f ca="1">OFFSET(IND!V$28,$E47,0)</f>
        <v>7.9986571485730795E-2</v>
      </c>
      <c r="T47" s="202">
        <f ca="1">OFFSET(IND!W$28,$E47,0)</f>
        <v>7.9954055399491783E-2</v>
      </c>
      <c r="U47" s="126">
        <f ca="1">OFFSET(IND!X$28,$E47,0)</f>
        <v>8.5604097470119989E-2</v>
      </c>
      <c r="V47" s="126">
        <f ca="1">OFFSET(IND!Y$28,$E47,0)</f>
        <v>8.9499572158582535E-2</v>
      </c>
      <c r="W47" s="126">
        <f ca="1">OFFSET(IND!Z$28,$E47,0)</f>
        <v>0.10274017738210187</v>
      </c>
      <c r="X47" s="126">
        <f ca="1">OFFSET(IND!AA$28,$E47,0)</f>
        <v>0.10972256768247893</v>
      </c>
      <c r="Y47" s="204">
        <f ca="1">OFFSET(IND!AB$28,$E47,0)</f>
        <v>0.1111112612948255</v>
      </c>
      <c r="Z47" s="126">
        <f ca="1">OFFSET(IND!AC$28,$E47,0)</f>
        <v>0.11166109874322973</v>
      </c>
      <c r="AA47" s="126">
        <f ca="1">OFFSET(IND!AD$28,$E47,0)</f>
        <v>0.11203785377459304</v>
      </c>
      <c r="AB47" s="126">
        <f ca="1">OFFSET(IND!AE$28,$E47,0)</f>
        <v>0.11270231232618766</v>
      </c>
      <c r="AC47" s="126">
        <f ca="1">OFFSET(IND!AF$28,$E47,0)</f>
        <v>0.11532878046009394</v>
      </c>
      <c r="AD47" s="126">
        <f ca="1">OFFSET(IND!AG$28,$E47,0)</f>
        <v>0.13856089188110654</v>
      </c>
      <c r="AE47" s="126">
        <f ca="1">OFFSET(IND!AH$28,$E47,0)</f>
        <v>0.16087347053983703</v>
      </c>
      <c r="AF47" s="126">
        <f ca="1">OFFSET(IND!AI$28,$E47,0)</f>
        <v>0.1634464694470987</v>
      </c>
      <c r="AG47" s="126">
        <f ca="1">OFFSET(IND!AJ$28,$E47,0)</f>
        <v>0.16759881815544012</v>
      </c>
      <c r="AH47" s="126">
        <f ca="1">OFFSET(IND!AK$28,$E47,0)</f>
        <v>0.16840147308481523</v>
      </c>
      <c r="AI47" s="126">
        <f ca="1">OFFSET(IND!AL$28,$E47,0)</f>
        <v>0.1753843246078482</v>
      </c>
      <c r="AJ47" s="126">
        <f ca="1">OFFSET(IND!AM$28,$E47,0)</f>
        <v>0.14203145416350338</v>
      </c>
      <c r="AK47" s="126">
        <f ca="1">OFFSET(IND!AN$28,$E47,0)</f>
        <v>0.13127126818337267</v>
      </c>
      <c r="AL47" s="126">
        <f ca="1">OFFSET(IND!AO$28,$E47,0)</f>
        <v>8.339276434819598E-2</v>
      </c>
      <c r="AM47" s="126">
        <f ca="1">OFFSET(IND!AP$28,$E47,0)</f>
        <v>3.9279707923720153E-2</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2.8454531859069619E-2</v>
      </c>
      <c r="O48" s="202">
        <f ca="1">OFFSET(IND!R$28,$E48,0)</f>
        <v>2.6822964665315627E-2</v>
      </c>
      <c r="P48" s="126">
        <f ca="1">OFFSET(IND!S$28,$E48,0)</f>
        <v>2.7812533335067904E-2</v>
      </c>
      <c r="Q48" s="126">
        <f ca="1">OFFSET(IND!T$28,$E48,0)</f>
        <v>2.5548226698927326E-2</v>
      </c>
      <c r="R48" s="126">
        <f ca="1">OFFSET(IND!U$28,$E48,0)</f>
        <v>2.4474029195562116E-2</v>
      </c>
      <c r="S48" s="126">
        <f ca="1">OFFSET(IND!V$28,$E48,0)</f>
        <v>2.3995971445719241E-2</v>
      </c>
      <c r="T48" s="202">
        <f ca="1">OFFSET(IND!W$28,$E48,0)</f>
        <v>2.3986216619847536E-2</v>
      </c>
      <c r="U48" s="126">
        <f ca="1">OFFSET(IND!X$28,$E48,0)</f>
        <v>2.5681229241035997E-2</v>
      </c>
      <c r="V48" s="126">
        <f ca="1">OFFSET(IND!Y$28,$E48,0)</f>
        <v>2.6849871647574759E-2</v>
      </c>
      <c r="W48" s="126">
        <f ca="1">OFFSET(IND!Z$28,$E48,0)</f>
        <v>3.0822053214630558E-2</v>
      </c>
      <c r="X48" s="126">
        <f ca="1">OFFSET(IND!AA$28,$E48,0)</f>
        <v>3.291677030474368E-2</v>
      </c>
      <c r="Y48" s="204">
        <f ca="1">OFFSET(IND!AB$28,$E48,0)</f>
        <v>3.3333378388447653E-2</v>
      </c>
      <c r="Z48" s="126">
        <f ca="1">OFFSET(IND!AC$28,$E48,0)</f>
        <v>3.349832962296892E-2</v>
      </c>
      <c r="AA48" s="126">
        <f ca="1">OFFSET(IND!AD$28,$E48,0)</f>
        <v>3.3611356132377916E-2</v>
      </c>
      <c r="AB48" s="126">
        <f ca="1">OFFSET(IND!AE$28,$E48,0)</f>
        <v>3.3810693697856303E-2</v>
      </c>
      <c r="AC48" s="126">
        <f ca="1">OFFSET(IND!AF$28,$E48,0)</f>
        <v>3.4598634138028189E-2</v>
      </c>
      <c r="AD48" s="126">
        <f ca="1">OFFSET(IND!AG$28,$E48,0)</f>
        <v>4.1568267564331969E-2</v>
      </c>
      <c r="AE48" s="126">
        <f ca="1">OFFSET(IND!AH$28,$E48,0)</f>
        <v>4.8262041161951118E-2</v>
      </c>
      <c r="AF48" s="126">
        <f ca="1">OFFSET(IND!AI$28,$E48,0)</f>
        <v>4.9033940834129618E-2</v>
      </c>
      <c r="AG48" s="126">
        <f ca="1">OFFSET(IND!AJ$28,$E48,0)</f>
        <v>5.0279645446632049E-2</v>
      </c>
      <c r="AH48" s="126">
        <f ca="1">OFFSET(IND!AK$28,$E48,0)</f>
        <v>5.0520441925444581E-2</v>
      </c>
      <c r="AI48" s="126">
        <f ca="1">OFFSET(IND!AL$28,$E48,0)</f>
        <v>5.2615297382354473E-2</v>
      </c>
      <c r="AJ48" s="126">
        <f ca="1">OFFSET(IND!AM$28,$E48,0)</f>
        <v>4.2609436249051023E-2</v>
      </c>
      <c r="AK48" s="126">
        <f ca="1">OFFSET(IND!AN$28,$E48,0)</f>
        <v>3.9381380455011814E-2</v>
      </c>
      <c r="AL48" s="126">
        <f ca="1">OFFSET(IND!AO$28,$E48,0)</f>
        <v>2.50178293044588E-2</v>
      </c>
      <c r="AM48" s="126">
        <f ca="1">OFFSET(IND!AP$28,$E48,0)</f>
        <v>1.1783912377116047E-2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2">
        <f ca="1">OFFSET(IND!R$28,$E49,0)</f>
        <v>0.50069534041922514</v>
      </c>
      <c r="P49" s="126">
        <f ca="1">OFFSET(IND!S$28,$E49,0)</f>
        <v>0.51916728892126762</v>
      </c>
      <c r="Q49" s="126">
        <f ca="1">OFFSET(IND!T$28,$E49,0)</f>
        <v>0.47690023171331014</v>
      </c>
      <c r="R49" s="126">
        <f ca="1">OFFSET(IND!U$28,$E49,0)</f>
        <v>0.45684854498382621</v>
      </c>
      <c r="S49" s="126">
        <f ca="1">OFFSET(IND!V$28,$E49,0)</f>
        <v>0.44792480032009252</v>
      </c>
      <c r="T49" s="202">
        <f ca="1">OFFSET(IND!W$28,$E49,0)</f>
        <v>0.44774271023715406</v>
      </c>
      <c r="U49" s="126">
        <f ca="1">OFFSET(IND!X$28,$E49,0)</f>
        <v>0.47938294583267199</v>
      </c>
      <c r="V49" s="126">
        <f ca="1">OFFSET(IND!Y$28,$E49,0)</f>
        <v>0.50119760408806224</v>
      </c>
      <c r="W49" s="126">
        <f ca="1">OFFSET(IND!Z$28,$E49,0)</f>
        <v>0.57534499333977052</v>
      </c>
      <c r="X49" s="126">
        <f ca="1">OFFSET(IND!AA$28,$E49,0)</f>
        <v>0.61444637902188204</v>
      </c>
      <c r="Y49" s="204">
        <f ca="1">OFFSET(IND!AB$28,$E49,0)</f>
        <v>0.62222306325102283</v>
      </c>
      <c r="Z49" s="126">
        <f ca="1">OFFSET(IND!AC$28,$E49,0)</f>
        <v>0.62530215296208658</v>
      </c>
      <c r="AA49" s="126">
        <f ca="1">OFFSET(IND!AD$28,$E49,0)</f>
        <v>0.62741198113772112</v>
      </c>
      <c r="AB49" s="126">
        <f ca="1">OFFSET(IND!AE$28,$E49,0)</f>
        <v>0.63113294902665096</v>
      </c>
      <c r="AC49" s="126">
        <f ca="1">OFFSET(IND!AF$28,$E49,0)</f>
        <v>0.64584117057652612</v>
      </c>
      <c r="AD49" s="126">
        <f ca="1">OFFSET(IND!AG$28,$E49,0)</f>
        <v>0.77594099453419674</v>
      </c>
      <c r="AE49" s="126">
        <f ca="1">OFFSET(IND!AH$28,$E49,0)</f>
        <v>0.90089143502308755</v>
      </c>
      <c r="AF49" s="126">
        <f ca="1">OFFSET(IND!AI$28,$E49,0)</f>
        <v>0.91530022890375284</v>
      </c>
      <c r="AG49" s="126">
        <f ca="1">OFFSET(IND!AJ$28,$E49,0)</f>
        <v>0.93855338167046487</v>
      </c>
      <c r="AH49" s="126">
        <f ca="1">OFFSET(IND!AK$28,$E49,0)</f>
        <v>0.94304824927496556</v>
      </c>
      <c r="AI49" s="126">
        <f ca="1">OFFSET(IND!AL$28,$E49,0)</f>
        <v>0.98215221780395023</v>
      </c>
      <c r="AJ49" s="126">
        <f ca="1">OFFSET(IND!AM$28,$E49,0)</f>
        <v>0.79537614331561923</v>
      </c>
      <c r="AK49" s="126">
        <f ca="1">OFFSET(IND!AN$28,$E49,0)</f>
        <v>0.73511910182688733</v>
      </c>
      <c r="AL49" s="126">
        <f ca="1">OFFSET(IND!AO$28,$E49,0)</f>
        <v>0.46699948034989769</v>
      </c>
      <c r="AM49" s="126">
        <f ca="1">OFFSET(IND!AP$28,$E49,0)</f>
        <v>0.21996636437283293</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2">
        <f ca="1">OFFSET(IND!R$28,$E50,0)</f>
        <v>0</v>
      </c>
      <c r="P50" s="126">
        <f ca="1">OFFSET(IND!S$28,$E50,0)</f>
        <v>0</v>
      </c>
      <c r="Q50" s="126">
        <f ca="1">OFFSET(IND!T$28,$E50,0)</f>
        <v>0</v>
      </c>
      <c r="R50" s="126">
        <f ca="1">OFFSET(IND!U$28,$E50,0)</f>
        <v>0</v>
      </c>
      <c r="S50" s="126">
        <f ca="1">OFFSET(IND!V$28,$E50,0)</f>
        <v>0</v>
      </c>
      <c r="T50" s="202">
        <f ca="1">OFFSET(IND!W$28,$E50,0)</f>
        <v>0</v>
      </c>
      <c r="U50" s="126">
        <f ca="1">OFFSET(IND!X$28,$E50,0)</f>
        <v>0</v>
      </c>
      <c r="V50" s="126">
        <f ca="1">OFFSET(IND!Y$28,$E50,0)</f>
        <v>0</v>
      </c>
      <c r="W50" s="126">
        <f ca="1">OFFSET(IND!Z$28,$E50,0)</f>
        <v>0</v>
      </c>
      <c r="X50" s="126">
        <f ca="1">OFFSET(IND!AA$28,$E50,0)</f>
        <v>0</v>
      </c>
      <c r="Y50" s="204">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1.9115199999999999</v>
      </c>
      <c r="K51" s="126">
        <f ca="1">OFFSET(IND!N$28,$E51,0)</f>
        <v>1.9115199999999999</v>
      </c>
      <c r="L51" s="126">
        <f ca="1">OFFSET(IND!O$28,$E51,0)</f>
        <v>1.9115199999999999</v>
      </c>
      <c r="M51" s="126">
        <f ca="1">OFFSET(IND!P$28,$E51,0)</f>
        <v>1.8762775470941881</v>
      </c>
      <c r="N51" s="126">
        <f ca="1">OFFSET(IND!Q$28,$E51,0)</f>
        <v>1.8017065597862387</v>
      </c>
      <c r="O51" s="202">
        <f ca="1">OFFSET(IND!R$28,$E51,0)</f>
        <v>1.6983976974131745</v>
      </c>
      <c r="P51" s="126">
        <f ca="1">OFFSET(IND!S$28,$E51,0)</f>
        <v>1.7610559893324398</v>
      </c>
      <c r="Q51" s="126">
        <f ca="1">OFFSET(IND!T$28,$E51,0)</f>
        <v>1.6176828303605182</v>
      </c>
      <c r="R51" s="126">
        <f ca="1">OFFSET(IND!U$28,$E51,0)</f>
        <v>1.5496659430012483</v>
      </c>
      <c r="S51" s="126">
        <f ca="1">OFFSET(IND!V$28,$E51,0)</f>
        <v>1.5193959041858311</v>
      </c>
      <c r="T51" s="202">
        <f ca="1">OFFSET(IND!W$28,$E51,0)</f>
        <v>1.5187782404038483</v>
      </c>
      <c r="U51" s="126">
        <f ca="1">OFFSET(IND!X$28,$E51,0)</f>
        <v>1.626104390545458</v>
      </c>
      <c r="V51" s="126">
        <f ca="1">OFFSET(IND!Y$28,$E51,0)</f>
        <v>1.7001014150030627</v>
      </c>
      <c r="W51" s="126">
        <f ca="1">OFFSET(IND!Z$28,$E51,0)</f>
        <v>1.9516151500197672</v>
      </c>
      <c r="X51" s="126">
        <f ca="1">OFFSET(IND!AA$28,$E51,0)</f>
        <v>2.084250103947157</v>
      </c>
      <c r="Y51" s="204">
        <f ca="1">OFFSET(IND!AB$28,$E51,0)</f>
        <v>2.1106292241866691</v>
      </c>
      <c r="Z51" s="126">
        <f ca="1">OFFSET(IND!AC$28,$E51,0)</f>
        <v>2.1210737369536954</v>
      </c>
      <c r="AA51" s="126">
        <f ca="1">OFFSET(IND!AD$28,$E51,0)</f>
        <v>2.1282304388963076</v>
      </c>
      <c r="AB51" s="126">
        <f ca="1">OFFSET(IND!AE$28,$E51,0)</f>
        <v>2.140852252571297</v>
      </c>
      <c r="AC51" s="126">
        <f ca="1">OFFSET(IND!AF$28,$E51,0)</f>
        <v>2.1907436887337246</v>
      </c>
      <c r="AD51" s="126">
        <f ca="1">OFFSET(IND!AG$28,$E51,0)</f>
        <v>2.632052451979972</v>
      </c>
      <c r="AE51" s="126">
        <f ca="1">OFFSET(IND!AH$28,$E51,0)</f>
        <v>3.0558941043496723</v>
      </c>
      <c r="AF51" s="126">
        <f ca="1">OFFSET(IND!AI$28,$E51,0)</f>
        <v>3.1047698584737931</v>
      </c>
      <c r="AG51" s="126">
        <f ca="1">OFFSET(IND!AJ$28,$E51,0)</f>
        <v>3.1836463686556402</v>
      </c>
      <c r="AH51" s="126">
        <f ca="1">OFFSET(IND!AK$28,$E51,0)</f>
        <v>3.1988933106049484</v>
      </c>
      <c r="AI51" s="126">
        <f ca="1">OFFSET(IND!AL$28,$E51,0)</f>
        <v>3.3315370257506443</v>
      </c>
      <c r="AJ51" s="126">
        <f ca="1">OFFSET(IND!AM$28,$E51,0)</f>
        <v>2.6979779944697677</v>
      </c>
      <c r="AK51" s="126">
        <f ca="1">OFFSET(IND!AN$28,$E51,0)</f>
        <v>2.4935814038569926</v>
      </c>
      <c r="AL51" s="126">
        <f ca="1">OFFSET(IND!AO$28,$E51,0)</f>
        <v>1.5840987085186795</v>
      </c>
      <c r="AM51" s="126">
        <f ca="1">OFFSET(IND!AP$28,$E51,0)</f>
        <v>0.74614308662502193</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0.12484234548501866</v>
      </c>
      <c r="O52" s="202">
        <f ca="1">OFFSET(IND!R$28,$E52,0)</f>
        <v>0.11580423199500285</v>
      </c>
      <c r="P52" s="126">
        <f ca="1">OFFSET(IND!S$28,$E52,0)</f>
        <v>0.11921475450274933</v>
      </c>
      <c r="Q52" s="126">
        <f ca="1">OFFSET(IND!T$28,$E52,0)</f>
        <v>0.12170476693030062</v>
      </c>
      <c r="R52" s="126">
        <f ca="1">OFFSET(IND!U$28,$E52,0)</f>
        <v>0.12448460732392042</v>
      </c>
      <c r="S52" s="126">
        <f ca="1">OFFSET(IND!V$28,$E52,0)</f>
        <v>0.12784837047408026</v>
      </c>
      <c r="T52" s="202">
        <f ca="1">OFFSET(IND!W$28,$E52,0)</f>
        <v>0.131160723027129</v>
      </c>
      <c r="U52" s="126">
        <f ca="1">OFFSET(IND!X$28,$E52,0)</f>
        <v>0.13464087445624595</v>
      </c>
      <c r="V52" s="126">
        <f ca="1">OFFSET(IND!Y$28,$E52,0)</f>
        <v>0.1377405548298333</v>
      </c>
      <c r="W52" s="126">
        <f ca="1">OFFSET(IND!Z$28,$E52,0)</f>
        <v>0.14246418210017972</v>
      </c>
      <c r="X52" s="126">
        <f ca="1">OFFSET(IND!AA$28,$E52,0)</f>
        <v>0.14653399625980068</v>
      </c>
      <c r="Y52" s="204">
        <f ca="1">OFFSET(IND!AB$28,$E52,0)</f>
        <v>0.14982587989947704</v>
      </c>
      <c r="Z52" s="126">
        <f ca="1">OFFSET(IND!AC$28,$E52,0)</f>
        <v>0.15328558332136866</v>
      </c>
      <c r="AA52" s="126">
        <f ca="1">OFFSET(IND!AD$28,$E52,0)</f>
        <v>0.15747553851236065</v>
      </c>
      <c r="AB52" s="126">
        <f ca="1">OFFSET(IND!AE$28,$E52,0)</f>
        <v>0.16196004191595464</v>
      </c>
      <c r="AC52" s="126">
        <f ca="1">OFFSET(IND!AF$28,$E52,0)</f>
        <v>0.16712909100441953</v>
      </c>
      <c r="AD52" s="126">
        <f ca="1">OFFSET(IND!AG$28,$E52,0)</f>
        <v>0.17402747696715354</v>
      </c>
      <c r="AE52" s="126">
        <f ca="1">OFFSET(IND!AH$28,$E52,0)</f>
        <v>0.17992875723158508</v>
      </c>
      <c r="AF52" s="126">
        <f ca="1">OFFSET(IND!AI$28,$E52,0)</f>
        <v>0.18386297959638573</v>
      </c>
      <c r="AG52" s="126">
        <f ca="1">OFFSET(IND!AJ$28,$E52,0)</f>
        <v>0.18749911838449293</v>
      </c>
      <c r="AH52" s="126">
        <f ca="1">OFFSET(IND!AK$28,$E52,0)</f>
        <v>0.19137572630709146</v>
      </c>
      <c r="AI52" s="126">
        <f ca="1">OFFSET(IND!AL$28,$E52,0)</f>
        <v>0.19554400860775856</v>
      </c>
      <c r="AJ52" s="126">
        <f ca="1">OFFSET(IND!AM$28,$E52,0)</f>
        <v>0.21466546118122506</v>
      </c>
      <c r="AK52" s="126">
        <f ca="1">OFFSET(IND!AN$28,$E52,0)</f>
        <v>0.22996726473381948</v>
      </c>
      <c r="AL52" s="126">
        <f ca="1">OFFSET(IND!AO$28,$E52,0)</f>
        <v>0.2650271290300264</v>
      </c>
      <c r="AM52" s="126">
        <f ca="1">OFFSET(IND!AP$28,$E52,0)</f>
        <v>0.29945038515608746</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2">
        <f ca="1">OFFSET(IND!R$28,$E53,0)</f>
        <v>2.1783485908666598</v>
      </c>
      <c r="P53" s="126">
        <f ca="1">OFFSET(IND!S$28,$E53,0)</f>
        <v>2.2425026098595855</v>
      </c>
      <c r="Q53" s="126">
        <f ca="1">OFFSET(IND!T$28,$E53,0)</f>
        <v>2.2893412699789399</v>
      </c>
      <c r="R53" s="126">
        <f ca="1">OFFSET(IND!U$28,$E53,0)</f>
        <v>2.3416317718021995</v>
      </c>
      <c r="S53" s="126">
        <f ca="1">OFFSET(IND!V$28,$E53,0)</f>
        <v>2.4049062186158192</v>
      </c>
      <c r="T53" s="202">
        <f ca="1">OFFSET(IND!W$28,$E53,0)</f>
        <v>2.4672136005835066</v>
      </c>
      <c r="U53" s="126">
        <f ca="1">OFFSET(IND!X$28,$E53,0)</f>
        <v>2.5326773822693665</v>
      </c>
      <c r="V53" s="126">
        <f ca="1">OFFSET(IND!Y$28,$E53,0)</f>
        <v>2.59098427017509</v>
      </c>
      <c r="W53" s="126">
        <f ca="1">OFFSET(IND!Z$28,$E53,0)</f>
        <v>2.6798385946749277</v>
      </c>
      <c r="X53" s="126">
        <f ca="1">OFFSET(IND!AA$28,$E53,0)</f>
        <v>2.7563942937799659</v>
      </c>
      <c r="Y53" s="204">
        <f ca="1">OFFSET(IND!AB$28,$E53,0)</f>
        <v>2.818316642939843</v>
      </c>
      <c r="Z53" s="126">
        <f ca="1">OFFSET(IND!AC$28,$E53,0)</f>
        <v>2.8833957850753342</v>
      </c>
      <c r="AA53" s="126">
        <f ca="1">OFFSET(IND!AD$28,$E53,0)</f>
        <v>2.9622114106259247</v>
      </c>
      <c r="AB53" s="126">
        <f ca="1">OFFSET(IND!AE$28,$E53,0)</f>
        <v>3.0465676686111878</v>
      </c>
      <c r="AC53" s="126">
        <f ca="1">OFFSET(IND!AF$28,$E53,0)</f>
        <v>3.1438006505497404</v>
      </c>
      <c r="AD53" s="126">
        <f ca="1">OFFSET(IND!AG$28,$E53,0)</f>
        <v>3.2735635191625598</v>
      </c>
      <c r="AE53" s="126">
        <f ca="1">OFFSET(IND!AH$28,$E53,0)</f>
        <v>3.3845702183727271</v>
      </c>
      <c r="AF53" s="126">
        <f ca="1">OFFSET(IND!AI$28,$E53,0)</f>
        <v>3.4585753527005418</v>
      </c>
      <c r="AG53" s="126">
        <f ca="1">OFFSET(IND!AJ$28,$E53,0)</f>
        <v>3.5269733522279747</v>
      </c>
      <c r="AH53" s="126">
        <f ca="1">OFFSET(IND!AK$28,$E53,0)</f>
        <v>3.5998947235807885</v>
      </c>
      <c r="AI53" s="126">
        <f ca="1">OFFSET(IND!AL$28,$E53,0)</f>
        <v>3.6783026687790645</v>
      </c>
      <c r="AJ53" s="126">
        <f ca="1">OFFSET(IND!AM$28,$E53,0)</f>
        <v>4.037988912978947</v>
      </c>
      <c r="AK53" s="126">
        <f ca="1">OFFSET(IND!AN$28,$E53,0)</f>
        <v>4.3258252176828274</v>
      </c>
      <c r="AL53" s="126">
        <f ca="1">OFFSET(IND!AO$28,$E53,0)</f>
        <v>4.9853227565026019</v>
      </c>
      <c r="AM53" s="126">
        <f ca="1">OFFSET(IND!AP$28,$E53,0)</f>
        <v>5.6328453054063674</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0.22604574145349618</v>
      </c>
      <c r="O54" s="202">
        <f ca="1">OFFSET(IND!R$28,$E54,0)</f>
        <v>0.20968088498388879</v>
      </c>
      <c r="P54" s="126">
        <f ca="1">OFFSET(IND!S$28,$E54,0)</f>
        <v>0.21585614615839072</v>
      </c>
      <c r="Q54" s="126">
        <f ca="1">OFFSET(IND!T$28,$E54,0)</f>
        <v>0.22036468613517121</v>
      </c>
      <c r="R54" s="126">
        <f ca="1">OFFSET(IND!U$28,$E54,0)</f>
        <v>0.22539800299938834</v>
      </c>
      <c r="S54" s="126">
        <f ca="1">OFFSET(IND!V$28,$E54,0)</f>
        <v>0.23148859936232735</v>
      </c>
      <c r="T54" s="202">
        <f ca="1">OFFSET(IND!W$28,$E54,0)</f>
        <v>0.23748610914877347</v>
      </c>
      <c r="U54" s="126">
        <f ca="1">OFFSET(IND!X$28,$E54,0)</f>
        <v>0.24378744390108786</v>
      </c>
      <c r="V54" s="126">
        <f ca="1">OFFSET(IND!Y$28,$E54,0)</f>
        <v>0.24939987889335163</v>
      </c>
      <c r="W54" s="126">
        <f ca="1">OFFSET(IND!Z$28,$E54,0)</f>
        <v>0.25795271266563563</v>
      </c>
      <c r="X54" s="126">
        <f ca="1">OFFSET(IND!AA$28,$E54,0)</f>
        <v>0.26532171999816651</v>
      </c>
      <c r="Y54" s="204">
        <f ca="1">OFFSET(IND!AB$28,$E54,0)</f>
        <v>0.27128216775504216</v>
      </c>
      <c r="Z54" s="126">
        <f ca="1">OFFSET(IND!AC$28,$E54,0)</f>
        <v>0.27754647833149265</v>
      </c>
      <c r="AA54" s="126">
        <f ca="1">OFFSET(IND!AD$28,$E54,0)</f>
        <v>0.28513301897301213</v>
      </c>
      <c r="AB54" s="126">
        <f ca="1">OFFSET(IND!AE$28,$E54,0)</f>
        <v>0.29325288321441068</v>
      </c>
      <c r="AC54" s="126">
        <f ca="1">OFFSET(IND!AF$28,$E54,0)</f>
        <v>0.30261221981828584</v>
      </c>
      <c r="AD54" s="126">
        <f ca="1">OFFSET(IND!AG$28,$E54,0)</f>
        <v>0.31510277952156956</v>
      </c>
      <c r="AE54" s="126">
        <f ca="1">OFFSET(IND!AH$28,$E54,0)</f>
        <v>0.32578793020274122</v>
      </c>
      <c r="AF54" s="126">
        <f ca="1">OFFSET(IND!AI$28,$E54,0)</f>
        <v>0.33291142830780535</v>
      </c>
      <c r="AG54" s="126">
        <f ca="1">OFFSET(IND!AJ$28,$E54,0)</f>
        <v>0.33949520150745371</v>
      </c>
      <c r="AH54" s="126">
        <f ca="1">OFFSET(IND!AK$28,$E54,0)</f>
        <v>0.34651438004646501</v>
      </c>
      <c r="AI54" s="126">
        <f ca="1">OFFSET(IND!AL$28,$E54,0)</f>
        <v>0.35406167867804067</v>
      </c>
      <c r="AJ54" s="126">
        <f ca="1">OFFSET(IND!AM$28,$E54,0)</f>
        <v>0.38868392890767761</v>
      </c>
      <c r="AK54" s="126">
        <f ca="1">OFFSET(IND!AN$28,$E54,0)</f>
        <v>0.41639013321026352</v>
      </c>
      <c r="AL54" s="126">
        <f ca="1">OFFSET(IND!AO$28,$E54,0)</f>
        <v>0.47987126206366271</v>
      </c>
      <c r="AM54" s="126">
        <f ca="1">OFFSET(IND!AP$28,$E54,0)</f>
        <v>0.54219971659588584</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2">
        <f ca="1">OFFSET(IND!R$28,$E55,0)</f>
        <v>0.93830034633828496</v>
      </c>
      <c r="P55" s="126">
        <f ca="1">OFFSET(IND!S$28,$E55,0)</f>
        <v>0.96593400354652181</v>
      </c>
      <c r="Q55" s="126">
        <f ca="1">OFFSET(IND!T$28,$E55,0)</f>
        <v>0.98610925520104531</v>
      </c>
      <c r="R55" s="126">
        <f ca="1">OFFSET(IND!U$28,$E55,0)</f>
        <v>1.0086328293326985</v>
      </c>
      <c r="S55" s="126">
        <f ca="1">OFFSET(IND!V$28,$E55,0)</f>
        <v>1.035887620236464</v>
      </c>
      <c r="T55" s="202">
        <f ca="1">OFFSET(IND!W$28,$E55,0)</f>
        <v>1.0627258583058141</v>
      </c>
      <c r="U55" s="126">
        <f ca="1">OFFSET(IND!X$28,$E55,0)</f>
        <v>1.090923681779062</v>
      </c>
      <c r="V55" s="126">
        <f ca="1">OFFSET(IND!Y$28,$E55,0)</f>
        <v>1.1160387498380644</v>
      </c>
      <c r="W55" s="126">
        <f ca="1">OFFSET(IND!Z$28,$E55,0)</f>
        <v>1.1543117993405236</v>
      </c>
      <c r="X55" s="126">
        <f ca="1">OFFSET(IND!AA$28,$E55,0)</f>
        <v>1.1872873475542502</v>
      </c>
      <c r="Y55" s="204">
        <f ca="1">OFFSET(IND!AB$28,$E55,0)</f>
        <v>1.2139597368616371</v>
      </c>
      <c r="Z55" s="126">
        <f ca="1">OFFSET(IND!AC$28,$E55,0)</f>
        <v>1.2419918809643564</v>
      </c>
      <c r="AA55" s="126">
        <f ca="1">OFFSET(IND!AD$28,$E55,0)</f>
        <v>1.2759408683124123</v>
      </c>
      <c r="AB55" s="126">
        <f ca="1">OFFSET(IND!AE$28,$E55,0)</f>
        <v>1.3122764237947804</v>
      </c>
      <c r="AC55" s="126">
        <f ca="1">OFFSET(IND!AF$28,$E55,0)</f>
        <v>1.3541584903340713</v>
      </c>
      <c r="AD55" s="126">
        <f ca="1">OFFSET(IND!AG$28,$E55,0)</f>
        <v>1.4100524574758577</v>
      </c>
      <c r="AE55" s="126">
        <f ca="1">OFFSET(IND!AH$28,$E55,0)</f>
        <v>1.4578674053457625</v>
      </c>
      <c r="AF55" s="126">
        <f ca="1">OFFSET(IND!AI$28,$E55,0)</f>
        <v>1.4897443250737357</v>
      </c>
      <c r="AG55" s="126">
        <f ca="1">OFFSET(IND!AJ$28,$E55,0)</f>
        <v>1.5192060314849685</v>
      </c>
      <c r="AH55" s="126">
        <f ca="1">OFFSET(IND!AK$28,$E55,0)</f>
        <v>1.5506161319081455</v>
      </c>
      <c r="AI55" s="126">
        <f ca="1">OFFSET(IND!AL$28,$E55,0)</f>
        <v>1.5843895153067804</v>
      </c>
      <c r="AJ55" s="126">
        <f ca="1">OFFSET(IND!AM$28,$E55,0)</f>
        <v>1.7393205162131113</v>
      </c>
      <c r="AK55" s="126">
        <f ca="1">OFFSET(IND!AN$28,$E55,0)</f>
        <v>1.8633029245038488</v>
      </c>
      <c r="AL55" s="126">
        <f ca="1">OFFSET(IND!AO$28,$E55,0)</f>
        <v>2.1473744324701878</v>
      </c>
      <c r="AM55" s="126">
        <f ca="1">OFFSET(IND!AP$28,$E55,0)</f>
        <v>2.4262878416672575</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1.7455084388856865</v>
      </c>
      <c r="O56" s="202">
        <f ca="1">OFFSET(IND!R$28,$E56,0)</f>
        <v>1.6191402317910648</v>
      </c>
      <c r="P56" s="126">
        <f ca="1">OFFSET(IND!S$28,$E56,0)</f>
        <v>1.6668251402662539</v>
      </c>
      <c r="Q56" s="126">
        <f ca="1">OFFSET(IND!T$28,$E56,0)</f>
        <v>1.701639751353023</v>
      </c>
      <c r="R56" s="126">
        <f ca="1">OFFSET(IND!U$28,$E56,0)</f>
        <v>1.7405066506167903</v>
      </c>
      <c r="S56" s="126">
        <f ca="1">OFFSET(IND!V$28,$E56,0)</f>
        <v>1.7875377837007269</v>
      </c>
      <c r="T56" s="202">
        <f ca="1">OFFSET(IND!W$28,$E56,0)</f>
        <v>1.8338501091496664</v>
      </c>
      <c r="U56" s="126">
        <f ca="1">OFFSET(IND!X$28,$E56,0)</f>
        <v>1.8825085484358195</v>
      </c>
      <c r="V56" s="126">
        <f ca="1">OFFSET(IND!Y$28,$E56,0)</f>
        <v>1.9258473549034882</v>
      </c>
      <c r="W56" s="126">
        <f ca="1">OFFSET(IND!Z$28,$E56,0)</f>
        <v>1.9918917025205369</v>
      </c>
      <c r="X56" s="126">
        <f ca="1">OFFSET(IND!AA$28,$E56,0)</f>
        <v>2.0487946302308089</v>
      </c>
      <c r="Y56" s="204">
        <f ca="1">OFFSET(IND!AB$28,$E56,0)</f>
        <v>2.0948207654380679</v>
      </c>
      <c r="Z56" s="126">
        <f ca="1">OFFSET(IND!AC$28,$E56,0)</f>
        <v>2.1431933067860531</v>
      </c>
      <c r="AA56" s="126">
        <f ca="1">OFFSET(IND!AD$28,$E56,0)</f>
        <v>2.2017760105634911</v>
      </c>
      <c r="AB56" s="126">
        <f ca="1">OFFSET(IND!AE$28,$E56,0)</f>
        <v>2.2644769995970897</v>
      </c>
      <c r="AC56" s="126">
        <f ca="1">OFFSET(IND!AF$28,$E56,0)</f>
        <v>2.3367491022228175</v>
      </c>
      <c r="AD56" s="126">
        <f ca="1">OFFSET(IND!AG$28,$E56,0)</f>
        <v>2.4332002772296804</v>
      </c>
      <c r="AE56" s="126">
        <f ca="1">OFFSET(IND!AH$28,$E56,0)</f>
        <v>2.515710217761284</v>
      </c>
      <c r="AF56" s="126">
        <f ca="1">OFFSET(IND!AI$28,$E56,0)</f>
        <v>2.570717341438213</v>
      </c>
      <c r="AG56" s="126">
        <f ca="1">OFFSET(IND!AJ$28,$E56,0)</f>
        <v>2.6215567494527185</v>
      </c>
      <c r="AH56" s="126">
        <f ca="1">OFFSET(IND!AK$28,$E56,0)</f>
        <v>2.6757583251829571</v>
      </c>
      <c r="AI56" s="126">
        <f ca="1">OFFSET(IND!AL$28,$E56,0)</f>
        <v>2.7340380050720645</v>
      </c>
      <c r="AJ56" s="126">
        <f ca="1">OFFSET(IND!AM$28,$E56,0)</f>
        <v>3.0013884517579887</v>
      </c>
      <c r="AK56" s="126">
        <f ca="1">OFFSET(IND!AN$28,$E56,0)</f>
        <v>3.2153337050889563</v>
      </c>
      <c r="AL56" s="126">
        <f ca="1">OFFSET(IND!AO$28,$E56,0)</f>
        <v>3.7055302706650166</v>
      </c>
      <c r="AM56" s="126">
        <f ca="1">OFFSET(IND!AP$28,$E56,0)</f>
        <v>4.1868259706819106</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2.2044439779147855</v>
      </c>
      <c r="O57" s="202">
        <f ca="1">OFFSET(IND!R$28,$E57,0)</f>
        <v>2.0448505741112126</v>
      </c>
      <c r="P57" s="126">
        <f ca="1">OFFSET(IND!S$28,$E57,0)</f>
        <v>2.1050729752086572</v>
      </c>
      <c r="Q57" s="126">
        <f ca="1">OFFSET(IND!T$28,$E57,0)</f>
        <v>2.149041172694238</v>
      </c>
      <c r="R57" s="126">
        <f ca="1">OFFSET(IND!U$28,$E57,0)</f>
        <v>2.1981271009621812</v>
      </c>
      <c r="S57" s="126">
        <f ca="1">OFFSET(IND!V$28,$E57,0)</f>
        <v>2.2575238336228263</v>
      </c>
      <c r="T57" s="202">
        <f ca="1">OFFSET(IND!W$28,$E57,0)</f>
        <v>2.3160127670847119</v>
      </c>
      <c r="U57" s="126">
        <f ca="1">OFFSET(IND!X$28,$E57,0)</f>
        <v>2.3774646633170611</v>
      </c>
      <c r="V57" s="126">
        <f ca="1">OFFSET(IND!Y$28,$E57,0)</f>
        <v>2.4321982691818698</v>
      </c>
      <c r="W57" s="126">
        <f ca="1">OFFSET(IND!Z$28,$E57,0)</f>
        <v>2.5156072411102195</v>
      </c>
      <c r="X57" s="126">
        <f ca="1">OFFSET(IND!AA$28,$E57,0)</f>
        <v>2.5874712971767195</v>
      </c>
      <c r="Y57" s="204">
        <f ca="1">OFFSET(IND!AB$28,$E57,0)</f>
        <v>2.6455987941993668</v>
      </c>
      <c r="Z57" s="126">
        <f ca="1">OFFSET(IND!AC$28,$E57,0)</f>
        <v>2.7066896231495119</v>
      </c>
      <c r="AA57" s="126">
        <f ca="1">OFFSET(IND!AD$28,$E57,0)</f>
        <v>2.7806751082237526</v>
      </c>
      <c r="AB57" s="126">
        <f ca="1">OFFSET(IND!AE$28,$E57,0)</f>
        <v>2.8598616733558329</v>
      </c>
      <c r="AC57" s="126">
        <f ca="1">OFFSET(IND!AF$28,$E57,0)</f>
        <v>2.9511358246892017</v>
      </c>
      <c r="AD57" s="126">
        <f ca="1">OFFSET(IND!AG$28,$E57,0)</f>
        <v>3.0729462996029864</v>
      </c>
      <c r="AE57" s="126">
        <f ca="1">OFFSET(IND!AH$28,$E57,0)</f>
        <v>3.1771500590755655</v>
      </c>
      <c r="AF57" s="126">
        <f ca="1">OFFSET(IND!AI$28,$E57,0)</f>
        <v>3.2466198592957416</v>
      </c>
      <c r="AG57" s="126">
        <f ca="1">OFFSET(IND!AJ$28,$E57,0)</f>
        <v>3.3108261526264546</v>
      </c>
      <c r="AH57" s="126">
        <f ca="1">OFFSET(IND!AK$28,$E57,0)</f>
        <v>3.3792786072523939</v>
      </c>
      <c r="AI57" s="126">
        <f ca="1">OFFSET(IND!AL$28,$E57,0)</f>
        <v>3.4528813962760672</v>
      </c>
      <c r="AJ57" s="126">
        <f ca="1">OFFSET(IND!AM$28,$E57,0)</f>
        <v>3.790524611891716</v>
      </c>
      <c r="AK57" s="126">
        <f ca="1">OFFSET(IND!AN$28,$E57,0)</f>
        <v>4.0607211430582959</v>
      </c>
      <c r="AL57" s="126">
        <f ca="1">OFFSET(IND!AO$28,$E57,0)</f>
        <v>4.6798020039153805</v>
      </c>
      <c r="AM57" s="126">
        <f ca="1">OFFSET(IND!AP$28,$E57,0)</f>
        <v>5.2876417506976114</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2">
        <f ca="1">OFFSET(IND!R$28,$E58,0)</f>
        <v>0.51301380724593215</v>
      </c>
      <c r="P58" s="126">
        <f ca="1">OFFSET(IND!S$28,$E58,0)</f>
        <v>0.52812245315856565</v>
      </c>
      <c r="Q58" s="126">
        <f ca="1">OFFSET(IND!T$28,$E58,0)</f>
        <v>0.53915323099406731</v>
      </c>
      <c r="R58" s="126">
        <f ca="1">OFFSET(IND!U$28,$E58,0)</f>
        <v>0.55146794937092647</v>
      </c>
      <c r="S58" s="126">
        <f ca="1">OFFSET(IND!V$28,$E58,0)</f>
        <v>0.5663694509016437</v>
      </c>
      <c r="T58" s="202">
        <f ca="1">OFFSET(IND!W$28,$E58,0)</f>
        <v>0.58104320301679657</v>
      </c>
      <c r="U58" s="126">
        <f ca="1">OFFSET(IND!X$28,$E58,0)</f>
        <v>0.59646030568814545</v>
      </c>
      <c r="V58" s="126">
        <f ca="1">OFFSET(IND!Y$28,$E58,0)</f>
        <v>0.61019191810251872</v>
      </c>
      <c r="W58" s="126">
        <f ca="1">OFFSET(IND!Z$28,$E58,0)</f>
        <v>0.63111763012723732</v>
      </c>
      <c r="X58" s="126">
        <f ca="1">OFFSET(IND!AA$28,$E58,0)</f>
        <v>0.64914694408962037</v>
      </c>
      <c r="Y58" s="204">
        <f ca="1">OFFSET(IND!AB$28,$E58,0)</f>
        <v>0.6637300187312607</v>
      </c>
      <c r="Z58" s="126">
        <f ca="1">OFFSET(IND!AC$28,$E58,0)</f>
        <v>0.67905653654351983</v>
      </c>
      <c r="AA58" s="126">
        <f ca="1">OFFSET(IND!AD$28,$E58,0)</f>
        <v>0.69761807637406259</v>
      </c>
      <c r="AB58" s="126">
        <f ca="1">OFFSET(IND!AE$28,$E58,0)</f>
        <v>0.71748446748129224</v>
      </c>
      <c r="AC58" s="126">
        <f ca="1">OFFSET(IND!AF$28,$E58,0)</f>
        <v>0.74038340223549803</v>
      </c>
      <c r="AD58" s="126">
        <f ca="1">OFFSET(IND!AG$28,$E58,0)</f>
        <v>0.77094331516464543</v>
      </c>
      <c r="AE58" s="126">
        <f ca="1">OFFSET(IND!AH$28,$E58,0)</f>
        <v>0.79708604072766243</v>
      </c>
      <c r="AF58" s="126">
        <f ca="1">OFFSET(IND!AI$28,$E58,0)</f>
        <v>0.81451468179844444</v>
      </c>
      <c r="AG58" s="126">
        <f ca="1">OFFSET(IND!AJ$28,$E58,0)</f>
        <v>0.83062280989726889</v>
      </c>
      <c r="AH58" s="126">
        <f ca="1">OFFSET(IND!AK$28,$E58,0)</f>
        <v>0.84779621846197339</v>
      </c>
      <c r="AI58" s="126">
        <f ca="1">OFFSET(IND!AL$28,$E58,0)</f>
        <v>0.86626174719008875</v>
      </c>
      <c r="AJ58" s="126">
        <f ca="1">OFFSET(IND!AM$28,$E58,0)</f>
        <v>0.9509699570352167</v>
      </c>
      <c r="AK58" s="126">
        <f ca="1">OFFSET(IND!AN$28,$E58,0)</f>
        <v>1.0187570867714126</v>
      </c>
      <c r="AL58" s="126">
        <f ca="1">OFFSET(IND!AO$28,$E58,0)</f>
        <v>1.1740726063708946</v>
      </c>
      <c r="AM58" s="126">
        <f ca="1">OFFSET(IND!AP$28,$E58,0)</f>
        <v>1.3265679459522191</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6.7404358331549039</v>
      </c>
      <c r="O59" s="202">
        <f ca="1">OFFSET(IND!R$28,$E59,0)</f>
        <v>6.2524537803062268</v>
      </c>
      <c r="P59" s="126">
        <f ca="1">OFFSET(IND!S$28,$E59,0)</f>
        <v>6.4365932886732367</v>
      </c>
      <c r="Q59" s="126">
        <f ca="1">OFFSET(IND!T$28,$E59,0)</f>
        <v>6.5710330008274891</v>
      </c>
      <c r="R59" s="126">
        <f ca="1">OFFSET(IND!U$28,$E59,0)</f>
        <v>6.7211209836093788</v>
      </c>
      <c r="S59" s="126">
        <f ca="1">OFFSET(IND!V$28,$E59,0)</f>
        <v>6.9027358802495922</v>
      </c>
      <c r="T59" s="202">
        <f ca="1">OFFSET(IND!W$28,$E59,0)</f>
        <v>7.0815750373791024</v>
      </c>
      <c r="U59" s="126">
        <f ca="1">OFFSET(IND!X$28,$E59,0)</f>
        <v>7.2694739214195359</v>
      </c>
      <c r="V59" s="126">
        <f ca="1">OFFSET(IND!Y$28,$E59,0)</f>
        <v>7.4368305709624778</v>
      </c>
      <c r="W59" s="126">
        <f ca="1">OFFSET(IND!Z$28,$E59,0)</f>
        <v>7.6918666838439966</v>
      </c>
      <c r="X59" s="126">
        <f ca="1">OFFSET(IND!AA$28,$E59,0)</f>
        <v>7.911602392022294</v>
      </c>
      <c r="Y59" s="204">
        <f ca="1">OFFSET(IND!AB$28,$E59,0)</f>
        <v>8.08933640012064</v>
      </c>
      <c r="Z59" s="126">
        <f ca="1">OFFSET(IND!AC$28,$E59,0)</f>
        <v>8.2761312638858797</v>
      </c>
      <c r="AA59" s="126">
        <f ca="1">OFFSET(IND!AD$28,$E59,0)</f>
        <v>8.5023535765070797</v>
      </c>
      <c r="AB59" s="126">
        <f ca="1">OFFSET(IND!AE$28,$E59,0)</f>
        <v>8.7444790133374646</v>
      </c>
      <c r="AC59" s="126">
        <f ca="1">OFFSET(IND!AF$28,$E59,0)</f>
        <v>9.0235641551926893</v>
      </c>
      <c r="AD59" s="126">
        <f ca="1">OFFSET(IND!AG$28,$E59,0)</f>
        <v>9.3960189320834768</v>
      </c>
      <c r="AE59" s="126">
        <f ca="1">OFFSET(IND!AH$28,$E59,0)</f>
        <v>9.7146383941043783</v>
      </c>
      <c r="AF59" s="126">
        <f ca="1">OFFSET(IND!AI$28,$E59,0)</f>
        <v>9.927053286665684</v>
      </c>
      <c r="AG59" s="126">
        <f ca="1">OFFSET(IND!AJ$28,$E59,0)</f>
        <v>10.123374175114735</v>
      </c>
      <c r="AH59" s="126">
        <f ca="1">OFFSET(IND!AK$28,$E59,0)</f>
        <v>10.332678372749431</v>
      </c>
      <c r="AI59" s="126">
        <f ca="1">OFFSET(IND!AL$28,$E59,0)</f>
        <v>10.557730531718148</v>
      </c>
      <c r="AJ59" s="126">
        <f ca="1">OFFSET(IND!AM$28,$E59,0)</f>
        <v>11.590128021587741</v>
      </c>
      <c r="AK59" s="126">
        <f ca="1">OFFSET(IND!AN$28,$E59,0)</f>
        <v>12.416296615081377</v>
      </c>
      <c r="AL59" s="126">
        <f ca="1">OFFSET(IND!AO$28,$E59,0)</f>
        <v>14.309234181173965</v>
      </c>
      <c r="AM59" s="126">
        <f ca="1">OFFSET(IND!AP$28,$E59,0)</f>
        <v>16.167800264537203</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2.3757738207579036</v>
      </c>
      <c r="O60" s="202">
        <f ca="1">OFFSET(IND!R$28,$E60,0)</f>
        <v>2.2037767845343641</v>
      </c>
      <c r="P60" s="126">
        <f ca="1">OFFSET(IND!S$28,$E60,0)</f>
        <v>2.2686796831264289</v>
      </c>
      <c r="Q60" s="126">
        <f ca="1">OFFSET(IND!T$28,$E60,0)</f>
        <v>2.3160650980331687</v>
      </c>
      <c r="R60" s="126">
        <f ca="1">OFFSET(IND!U$28,$E60,0)</f>
        <v>2.3689659948193458</v>
      </c>
      <c r="S60" s="126">
        <f ca="1">OFFSET(IND!V$28,$E60,0)</f>
        <v>2.4329790538525797</v>
      </c>
      <c r="T60" s="202">
        <f ca="1">OFFSET(IND!W$28,$E60,0)</f>
        <v>2.4960137593451819</v>
      </c>
      <c r="U60" s="126">
        <f ca="1">OFFSET(IND!X$28,$E60,0)</f>
        <v>2.5622417096888532</v>
      </c>
      <c r="V60" s="126">
        <f ca="1">OFFSET(IND!Y$28,$E60,0)</f>
        <v>2.6212292227452272</v>
      </c>
      <c r="W60" s="126">
        <f ca="1">OFFSET(IND!Z$28,$E60,0)</f>
        <v>2.7111207572586817</v>
      </c>
      <c r="X60" s="126">
        <f ca="1">OFFSET(IND!AA$28,$E60,0)</f>
        <v>2.7885701026567746</v>
      </c>
      <c r="Y60" s="204">
        <f ca="1">OFFSET(IND!AB$28,$E60,0)</f>
        <v>2.8512152807951718</v>
      </c>
      <c r="Z60" s="126">
        <f ca="1">OFFSET(IND!AC$28,$E60,0)</f>
        <v>2.9170541016326337</v>
      </c>
      <c r="AA60" s="126">
        <f ca="1">OFFSET(IND!AD$28,$E60,0)</f>
        <v>2.9967897539406239</v>
      </c>
      <c r="AB60" s="126">
        <f ca="1">OFFSET(IND!AE$28,$E60,0)</f>
        <v>3.082130715326493</v>
      </c>
      <c r="AC60" s="126">
        <f ca="1">OFFSET(IND!AF$28,$E60,0)</f>
        <v>3.1804987126184137</v>
      </c>
      <c r="AD60" s="126">
        <f ca="1">OFFSET(IND!AG$28,$E60,0)</f>
        <v>3.3117763228881918</v>
      </c>
      <c r="AE60" s="126">
        <f ca="1">OFFSET(IND!AH$28,$E60,0)</f>
        <v>3.4240788201436136</v>
      </c>
      <c r="AF60" s="126">
        <f ca="1">OFFSET(IND!AI$28,$E60,0)</f>
        <v>3.4989478276347881</v>
      </c>
      <c r="AG60" s="126">
        <f ca="1">OFFSET(IND!AJ$28,$E60,0)</f>
        <v>3.5681442473901677</v>
      </c>
      <c r="AH60" s="126">
        <f ca="1">OFFSET(IND!AK$28,$E60,0)</f>
        <v>3.641916840976672</v>
      </c>
      <c r="AI60" s="126">
        <f ca="1">OFFSET(IND!AL$28,$E60,0)</f>
        <v>3.7212400540177293</v>
      </c>
      <c r="AJ60" s="126">
        <f ca="1">OFFSET(IND!AM$28,$E60,0)</f>
        <v>4.0851249703288941</v>
      </c>
      <c r="AK60" s="126">
        <f ca="1">OFFSET(IND!AN$28,$E60,0)</f>
        <v>4.3763212318970215</v>
      </c>
      <c r="AL60" s="126">
        <f ca="1">OFFSET(IND!AO$28,$E60,0)</f>
        <v>5.0435171855668326</v>
      </c>
      <c r="AM60" s="126">
        <f ca="1">OFFSET(IND!AP$28,$E60,0)</f>
        <v>5.6985983634461279</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68.533420800000002</v>
      </c>
      <c r="K61" s="126">
        <f ca="1">OFFSET(IND!N$28,$E61,0)</f>
        <v>68.533420800000002</v>
      </c>
      <c r="L61" s="126">
        <f ca="1">OFFSET(IND!O$28,$E61,0)</f>
        <v>68.533420800000002</v>
      </c>
      <c r="M61" s="126">
        <f ca="1">OFFSET(IND!P$28,$E61,0)</f>
        <v>69.323042070870599</v>
      </c>
      <c r="N61" s="126">
        <f ca="1">OFFSET(IND!Q$28,$E61,0)</f>
        <v>69.248762769316315</v>
      </c>
      <c r="O61" s="202">
        <f ca="1">OFFSET(IND!R$28,$E61,0)</f>
        <v>64.23541433757471</v>
      </c>
      <c r="P61" s="126">
        <f ca="1">OFFSET(IND!S$28,$E61,0)</f>
        <v>66.12719603344722</v>
      </c>
      <c r="Q61" s="126">
        <f ca="1">OFFSET(IND!T$28,$E61,0)</f>
        <v>67.508380272002242</v>
      </c>
      <c r="R61" s="126">
        <f ca="1">OFFSET(IND!U$28,$E61,0)</f>
        <v>69.050329097190243</v>
      </c>
      <c r="S61" s="126">
        <f ca="1">OFFSET(IND!V$28,$E61,0)</f>
        <v>70.916173859178798</v>
      </c>
      <c r="T61" s="202">
        <f ca="1">OFFSET(IND!W$28,$E61,0)</f>
        <v>72.753501692641663</v>
      </c>
      <c r="U61" s="126">
        <f ca="1">OFFSET(IND!X$28,$E61,0)</f>
        <v>74.683905833800139</v>
      </c>
      <c r="V61" s="126">
        <f ca="1">OFFSET(IND!Y$28,$E61,0)</f>
        <v>76.403266600512225</v>
      </c>
      <c r="W61" s="126">
        <f ca="1">OFFSET(IND!Z$28,$E61,0)</f>
        <v>79.023413979064529</v>
      </c>
      <c r="X61" s="126">
        <f ca="1">OFFSET(IND!AA$28,$E61,0)</f>
        <v>81.280897961441454</v>
      </c>
      <c r="Y61" s="204">
        <f ca="1">OFFSET(IND!AB$28,$E61,0)</f>
        <v>83.106871899551237</v>
      </c>
      <c r="Z61" s="126">
        <f ca="1">OFFSET(IND!AC$28,$E61,0)</f>
        <v>85.025933741781003</v>
      </c>
      <c r="AA61" s="126">
        <f ca="1">OFFSET(IND!AD$28,$E61,0)</f>
        <v>87.350058716426631</v>
      </c>
      <c r="AB61" s="126">
        <f ca="1">OFFSET(IND!AE$28,$E61,0)</f>
        <v>89.83756654982389</v>
      </c>
      <c r="AC61" s="126">
        <f ca="1">OFFSET(IND!AF$28,$E61,0)</f>
        <v>92.704784821632231</v>
      </c>
      <c r="AD61" s="126">
        <f ca="1">OFFSET(IND!AG$28,$E61,0)</f>
        <v>96.531248439955348</v>
      </c>
      <c r="AE61" s="126">
        <f ca="1">OFFSET(IND!AH$28,$E61,0)</f>
        <v>99.804627800774142</v>
      </c>
      <c r="AF61" s="126">
        <f ca="1">OFFSET(IND!AI$28,$E61,0)</f>
        <v>101.98690041158881</v>
      </c>
      <c r="AG61" s="126">
        <f ca="1">OFFSET(IND!AJ$28,$E61,0)</f>
        <v>104.00382913361575</v>
      </c>
      <c r="AH61" s="126">
        <f ca="1">OFFSET(IND!AK$28,$E61,0)</f>
        <v>106.15414360695198</v>
      </c>
      <c r="AI61" s="126">
        <f ca="1">OFFSET(IND!AL$28,$E61,0)</f>
        <v>108.46624685263374</v>
      </c>
      <c r="AJ61" s="126">
        <f ca="1">OFFSET(IND!AM$28,$E61,0)</f>
        <v>119.07271958366405</v>
      </c>
      <c r="AK61" s="126">
        <f ca="1">OFFSET(IND!AN$28,$E61,0)</f>
        <v>127.56047235728884</v>
      </c>
      <c r="AL61" s="126">
        <f ca="1">OFFSET(IND!AO$28,$E61,0)</f>
        <v>147.0078178548452</v>
      </c>
      <c r="AM61" s="126">
        <f ca="1">OFFSET(IND!AP$28,$E61,0)</f>
        <v>166.10204335950039</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2">
        <f ca="1">OFFSET(RES!R$95,$E62,0)</f>
        <v>3.9219471003616979</v>
      </c>
      <c r="P62" s="126">
        <f ca="1">OFFSET(RES!S$95,$E62,0)</f>
        <v>3.9681208688865661</v>
      </c>
      <c r="Q62" s="126">
        <f ca="1">OFFSET(RES!T$95,$E62,0)</f>
        <v>4.0138104945156412</v>
      </c>
      <c r="R62" s="126">
        <f ca="1">OFFSET(RES!U$95,$E62,0)</f>
        <v>4.0600261983462351</v>
      </c>
      <c r="S62" s="126">
        <f ca="1">OFFSET(RES!V$95,$E62,0)</f>
        <v>4.2503810485342362</v>
      </c>
      <c r="T62" s="202">
        <f ca="1">OFFSET(RES!W$95,$E62,0)</f>
        <v>4.4345586957838341</v>
      </c>
      <c r="U62" s="126">
        <f ca="1">OFFSET(RES!X$95,$E62,0)</f>
        <v>4.5973832548660907</v>
      </c>
      <c r="V62" s="126">
        <f ca="1">OFFSET(RES!Y$95,$E62,0)</f>
        <v>4.7450167661742908</v>
      </c>
      <c r="W62" s="126">
        <f ca="1">OFFSET(RES!Z$95,$E62,0)</f>
        <v>4.8273818098373011</v>
      </c>
      <c r="X62" s="126">
        <f ca="1">OFFSET(RES!AA$95,$E62,0)</f>
        <v>4.992402221481286</v>
      </c>
      <c r="Y62" s="204">
        <f ca="1">OFFSET(RES!AB$95,$E62,0)</f>
        <v>5.1818008495323626</v>
      </c>
      <c r="Z62" s="126">
        <f ca="1">OFFSET(RES!AC$95,$E62,0)</f>
        <v>5.3853984743677215</v>
      </c>
      <c r="AA62" s="126">
        <f ca="1">OFFSET(RES!AD$95,$E62,0)</f>
        <v>5.6235106955793128</v>
      </c>
      <c r="AB62" s="126">
        <f ca="1">OFFSET(RES!AE$95,$E62,0)</f>
        <v>5.8717120323135097</v>
      </c>
      <c r="AC62" s="126">
        <f ca="1">OFFSET(RES!AF$95,$E62,0)</f>
        <v>6.1359255008446345</v>
      </c>
      <c r="AD62" s="126">
        <f ca="1">OFFSET(RES!AG$95,$E62,0)</f>
        <v>6.3037237332626548</v>
      </c>
      <c r="AE62" s="126">
        <f ca="1">OFFSET(RES!AH$95,$E62,0)</f>
        <v>6.4309553144401992</v>
      </c>
      <c r="AF62" s="126">
        <f ca="1">OFFSET(RES!AI$95,$E62,0)</f>
        <v>6.6216252702524656</v>
      </c>
      <c r="AG62" s="126">
        <f ca="1">OFFSET(RES!AJ$95,$E62,0)</f>
        <v>6.7906777215153404</v>
      </c>
      <c r="AH62" s="126">
        <f ca="1">OFFSET(RES!AK$95,$E62,0)</f>
        <v>6.9787894081123634</v>
      </c>
      <c r="AI62" s="126">
        <f ca="1">OFFSET(RES!AL$95,$E62,0)</f>
        <v>7.1516642569288909</v>
      </c>
      <c r="AJ62" s="126">
        <f ca="1">OFFSET(RES!AM$95,$E62,0)</f>
        <v>8.0461545534425003</v>
      </c>
      <c r="AK62" s="126">
        <f ca="1">OFFSET(RES!AN$95,$E62,0)</f>
        <v>8.6608713935605497</v>
      </c>
      <c r="AL62" s="126">
        <f ca="1">OFFSET(RES!AO$95,$E62,0)</f>
        <v>8.6608713935605497</v>
      </c>
      <c r="AM62" s="126">
        <f ca="1">OFFSET(RES!AP$95,$E62,0)</f>
        <v>8.6608713935605497</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2">
        <f ca="1">OFFSET(RES!R$95,$E63,0)</f>
        <v>6.1874153084479353</v>
      </c>
      <c r="P63" s="126">
        <f ca="1">OFFSET(RES!S$95,$E63,0)</f>
        <v>6.2602608300494769</v>
      </c>
      <c r="Q63" s="126">
        <f ca="1">OFFSET(RES!T$95,$E63,0)</f>
        <v>6.3323425491090033</v>
      </c>
      <c r="R63" s="126">
        <f ca="1">OFFSET(RES!U$95,$E63,0)</f>
        <v>6.4052542294694401</v>
      </c>
      <c r="S63" s="126">
        <f ca="1">OFFSET(RES!V$95,$E63,0)</f>
        <v>6.7055653973538645</v>
      </c>
      <c r="T63" s="202">
        <f ca="1">OFFSET(RES!W$95,$E63,0)</f>
        <v>6.9961311711658025</v>
      </c>
      <c r="U63" s="126">
        <f ca="1">OFFSET(RES!X$95,$E63,0)</f>
        <v>7.2530094878988178</v>
      </c>
      <c r="V63" s="126">
        <f ca="1">OFFSET(RES!Y$95,$E63,0)</f>
        <v>7.4859218206082607</v>
      </c>
      <c r="W63" s="126">
        <f ca="1">OFFSET(RES!Z$95,$E63,0)</f>
        <v>7.6158640964728406</v>
      </c>
      <c r="X63" s="126">
        <f ca="1">OFFSET(RES!AA$95,$E63,0)</f>
        <v>7.8762066750655526</v>
      </c>
      <c r="Y63" s="204">
        <f ca="1">OFFSET(RES!AB$95,$E63,0)</f>
        <v>8.1750092699537369</v>
      </c>
      <c r="Z63" s="126">
        <f ca="1">OFFSET(RES!AC$95,$E63,0)</f>
        <v>8.4962127508863983</v>
      </c>
      <c r="AA63" s="126">
        <f ca="1">OFFSET(RES!AD$95,$E63,0)</f>
        <v>8.8718677928723721</v>
      </c>
      <c r="AB63" s="126">
        <f ca="1">OFFSET(RES!AE$95,$E63,0)</f>
        <v>9.2634398133988043</v>
      </c>
      <c r="AC63" s="126">
        <f ca="1">OFFSET(RES!AF$95,$E63,0)</f>
        <v>9.6802731918339298</v>
      </c>
      <c r="AD63" s="126">
        <f ca="1">OFFSET(RES!AG$95,$E63,0)</f>
        <v>9.9449981678281283</v>
      </c>
      <c r="AE63" s="126">
        <f ca="1">OFFSET(RES!AH$95,$E63,0)</f>
        <v>10.145723627134648</v>
      </c>
      <c r="AF63" s="126">
        <f ca="1">OFFSET(RES!AI$95,$E63,0)</f>
        <v>10.446531917829113</v>
      </c>
      <c r="AG63" s="126">
        <f ca="1">OFFSET(RES!AJ$95,$E63,0)</f>
        <v>10.713235597942008</v>
      </c>
      <c r="AH63" s="126">
        <f ca="1">OFFSET(RES!AK$95,$E63,0)</f>
        <v>11.010007864258665</v>
      </c>
      <c r="AI63" s="126">
        <f ca="1">OFFSET(RES!AL$95,$E63,0)</f>
        <v>11.282741906468045</v>
      </c>
      <c r="AJ63" s="126">
        <f ca="1">OFFSET(RES!AM$95,$E63,0)</f>
        <v>12.693924365659305</v>
      </c>
      <c r="AK63" s="126">
        <f ca="1">OFFSET(RES!AN$95,$E63,0)</f>
        <v>13.663725408247661</v>
      </c>
      <c r="AL63" s="126">
        <f ca="1">OFFSET(RES!AO$95,$E63,0)</f>
        <v>13.663725408247661</v>
      </c>
      <c r="AM63" s="126">
        <f ca="1">OFFSET(RES!AP$95,$E63,0)</f>
        <v>13.663725408247661</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2">
        <f ca="1">OFFSET(RES!R$95,$E64,0)</f>
        <v>17.418889821575398</v>
      </c>
      <c r="P64" s="126">
        <f ca="1">OFFSET(RES!S$95,$E64,0)</f>
        <v>17.623965455182855</v>
      </c>
      <c r="Q64" s="126">
        <f ca="1">OFFSET(RES!T$95,$E64,0)</f>
        <v>17.826890822215084</v>
      </c>
      <c r="R64" s="126">
        <f ca="1">OFFSET(RES!U$95,$E64,0)</f>
        <v>18.03215270679722</v>
      </c>
      <c r="S64" s="126">
        <f ca="1">OFFSET(RES!V$95,$E64,0)</f>
        <v>18.877592504320621</v>
      </c>
      <c r="T64" s="202">
        <f ca="1">OFFSET(RES!W$95,$E64,0)</f>
        <v>19.695596945212202</v>
      </c>
      <c r="U64" s="126">
        <f ca="1">OFFSET(RES!X$95,$E64,0)</f>
        <v>20.418764030928084</v>
      </c>
      <c r="V64" s="126">
        <f ca="1">OFFSET(RES!Y$95,$E64,0)</f>
        <v>21.074461775350155</v>
      </c>
      <c r="W64" s="126">
        <f ca="1">OFFSET(RES!Z$95,$E64,0)</f>
        <v>21.440276913596897</v>
      </c>
      <c r="X64" s="126">
        <f ca="1">OFFSET(RES!AA$95,$E64,0)</f>
        <v>22.173196633108795</v>
      </c>
      <c r="Y64" s="204">
        <f ca="1">OFFSET(RES!AB$95,$E64,0)</f>
        <v>23.014389476855971</v>
      </c>
      <c r="Z64" s="126">
        <f ca="1">OFFSET(RES!AC$95,$E64,0)</f>
        <v>23.918645578274191</v>
      </c>
      <c r="AA64" s="126">
        <f ca="1">OFFSET(RES!AD$95,$E64,0)</f>
        <v>24.97619440295691</v>
      </c>
      <c r="AB64" s="126">
        <f ca="1">OFFSET(RES!AE$95,$E64,0)</f>
        <v>26.078552906910719</v>
      </c>
      <c r="AC64" s="126">
        <f ca="1">OFFSET(RES!AF$95,$E64,0)</f>
        <v>27.252027505100862</v>
      </c>
      <c r="AD64" s="126">
        <f ca="1">OFFSET(RES!AG$95,$E64,0)</f>
        <v>27.99728460519664</v>
      </c>
      <c r="AE64" s="126">
        <f ca="1">OFFSET(RES!AH$95,$E64,0)</f>
        <v>28.562369456583873</v>
      </c>
      <c r="AF64" s="126">
        <f ca="1">OFFSET(RES!AI$95,$E64,0)</f>
        <v>29.409208760528646</v>
      </c>
      <c r="AG64" s="126">
        <f ca="1">OFFSET(RES!AJ$95,$E64,0)</f>
        <v>30.160036333481809</v>
      </c>
      <c r="AH64" s="126">
        <f ca="1">OFFSET(RES!AK$95,$E64,0)</f>
        <v>30.995513370559152</v>
      </c>
      <c r="AI64" s="126">
        <f ca="1">OFFSET(RES!AL$95,$E64,0)</f>
        <v>31.763317695145499</v>
      </c>
      <c r="AJ64" s="126">
        <f ca="1">OFFSET(RES!AM$95,$E64,0)</f>
        <v>35.736096399886812</v>
      </c>
      <c r="AK64" s="126">
        <f ca="1">OFFSET(RES!AN$95,$E64,0)</f>
        <v>38.466292558956823</v>
      </c>
      <c r="AL64" s="126">
        <f ca="1">OFFSET(RES!AO$95,$E64,0)</f>
        <v>38.466292558956823</v>
      </c>
      <c r="AM64" s="126">
        <f ca="1">OFFSET(RES!AP$95,$E64,0)</f>
        <v>38.466292558956823</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2">
        <f ca="1">OFFSET(RES!R$95,$E65,0)</f>
        <v>11.176113370113184</v>
      </c>
      <c r="P65" s="126">
        <f ca="1">OFFSET(RES!S$95,$E65,0)</f>
        <v>11.307691705708709</v>
      </c>
      <c r="Q65" s="126">
        <f ca="1">OFFSET(RES!T$95,$E65,0)</f>
        <v>11.43789041130101</v>
      </c>
      <c r="R65" s="126">
        <f ca="1">OFFSET(RES!U$95,$E65,0)</f>
        <v>11.569588247164901</v>
      </c>
      <c r="S65" s="126">
        <f ca="1">OFFSET(RES!V$95,$E65,0)</f>
        <v>12.112029879295996</v>
      </c>
      <c r="T65" s="202">
        <f ca="1">OFFSET(RES!W$95,$E65,0)</f>
        <v>12.636868744591345</v>
      </c>
      <c r="U65" s="126">
        <f ca="1">OFFSET(RES!X$95,$E65,0)</f>
        <v>13.100859126199035</v>
      </c>
      <c r="V65" s="126">
        <f ca="1">OFFSET(RES!Y$95,$E65,0)</f>
        <v>13.521560583252386</v>
      </c>
      <c r="W65" s="126">
        <f ca="1">OFFSET(RES!Z$95,$E65,0)</f>
        <v>13.756270802986668</v>
      </c>
      <c r="X65" s="126">
        <f ca="1">OFFSET(RES!AA$95,$E65,0)</f>
        <v>14.226518560470659</v>
      </c>
      <c r="Y65" s="204">
        <f ca="1">OFFSET(RES!AB$95,$E65,0)</f>
        <v>14.76623530959446</v>
      </c>
      <c r="Z65" s="126">
        <f ca="1">OFFSET(RES!AC$95,$E65,0)</f>
        <v>15.346414001152</v>
      </c>
      <c r="AA65" s="126">
        <f ca="1">OFFSET(RES!AD$95,$E65,0)</f>
        <v>16.024946656226515</v>
      </c>
      <c r="AB65" s="126">
        <f ca="1">OFFSET(RES!AE$95,$E65,0)</f>
        <v>16.732229596809574</v>
      </c>
      <c r="AC65" s="126">
        <f ca="1">OFFSET(RES!AF$95,$E65,0)</f>
        <v>17.485141250804691</v>
      </c>
      <c r="AD65" s="126">
        <f ca="1">OFFSET(RES!AG$95,$E65,0)</f>
        <v>17.963304780505396</v>
      </c>
      <c r="AE65" s="126">
        <f ca="1">OFFSET(RES!AH$95,$E65,0)</f>
        <v>18.325868206046721</v>
      </c>
      <c r="AF65" s="126">
        <f ca="1">OFFSET(RES!AI$95,$E65,0)</f>
        <v>18.869207773843502</v>
      </c>
      <c r="AG65" s="126">
        <f ca="1">OFFSET(RES!AJ$95,$E65,0)</f>
        <v>19.350945368069386</v>
      </c>
      <c r="AH65" s="126">
        <f ca="1">OFFSET(RES!AK$95,$E65,0)</f>
        <v>19.886994805211881</v>
      </c>
      <c r="AI65" s="126">
        <f ca="1">OFFSET(RES!AL$95,$E65,0)</f>
        <v>20.379624833045888</v>
      </c>
      <c r="AJ65" s="126">
        <f ca="1">OFFSET(RES!AM$95,$E65,0)</f>
        <v>22.928594695841923</v>
      </c>
      <c r="AK65" s="126">
        <f ca="1">OFFSET(RES!AN$95,$E65,0)</f>
        <v>24.68031263590375</v>
      </c>
      <c r="AL65" s="126">
        <f ca="1">OFFSET(RES!AO$95,$E65,0)</f>
        <v>24.68031263590375</v>
      </c>
      <c r="AM65" s="126">
        <f ca="1">OFFSET(RES!AP$95,$E65,0)</f>
        <v>24.68031263590375</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2">
        <f ca="1">OFFSET(RES!R$95,$E66,0)</f>
        <v>6.9027493293839806</v>
      </c>
      <c r="P66" s="126">
        <f ca="1">OFFSET(RES!S$95,$E66,0)</f>
        <v>6.9840166034098772</v>
      </c>
      <c r="Q66" s="126">
        <f ca="1">OFFSET(RES!T$95,$E66,0)</f>
        <v>7.064431770825526</v>
      </c>
      <c r="R66" s="126">
        <f ca="1">OFFSET(RES!U$95,$E66,0)</f>
        <v>7.1457728522986095</v>
      </c>
      <c r="S66" s="126">
        <f ca="1">OFFSET(RES!V$95,$E66,0)</f>
        <v>7.4808033310011481</v>
      </c>
      <c r="T66" s="202">
        <f ca="1">OFFSET(RES!W$95,$E66,0)</f>
        <v>7.8049617396962665</v>
      </c>
      <c r="U66" s="126">
        <f ca="1">OFFSET(RES!X$95,$E66,0)</f>
        <v>8.0915380466302995</v>
      </c>
      <c r="V66" s="126">
        <f ca="1">OFFSET(RES!Y$95,$E66,0)</f>
        <v>8.3513776352579221</v>
      </c>
      <c r="W66" s="126">
        <f ca="1">OFFSET(RES!Z$95,$E66,0)</f>
        <v>8.4963426833222098</v>
      </c>
      <c r="X66" s="126">
        <f ca="1">OFFSET(RES!AA$95,$E66,0)</f>
        <v>8.7867837593135558</v>
      </c>
      <c r="Y66" s="204">
        <f ca="1">OFFSET(RES!AB$95,$E66,0)</f>
        <v>9.1201312572043989</v>
      </c>
      <c r="Z66" s="126">
        <f ca="1">OFFSET(RES!AC$95,$E66,0)</f>
        <v>9.4784694326904564</v>
      </c>
      <c r="AA66" s="126">
        <f ca="1">OFFSET(RES!AD$95,$E66,0)</f>
        <v>9.897554375252497</v>
      </c>
      <c r="AB66" s="126">
        <f ca="1">OFFSET(RES!AE$95,$E66,0)</f>
        <v>10.334396476089649</v>
      </c>
      <c r="AC66" s="126">
        <f ca="1">OFFSET(RES!AF$95,$E66,0)</f>
        <v>10.799420428745522</v>
      </c>
      <c r="AD66" s="126">
        <f ca="1">OFFSET(RES!AG$95,$E66,0)</f>
        <v>11.094750556015338</v>
      </c>
      <c r="AE66" s="126">
        <f ca="1">OFFSET(RES!AH$95,$E66,0)</f>
        <v>11.318682110719063</v>
      </c>
      <c r="AF66" s="126">
        <f ca="1">OFFSET(RES!AI$95,$E66,0)</f>
        <v>11.654267185157067</v>
      </c>
      <c r="AG66" s="126">
        <f ca="1">OFFSET(RES!AJ$95,$E66,0)</f>
        <v>11.951804776747203</v>
      </c>
      <c r="AH66" s="126">
        <f ca="1">OFFSET(RES!AK$95,$E66,0)</f>
        <v>12.282887217504024</v>
      </c>
      <c r="AI66" s="126">
        <f ca="1">OFFSET(RES!AL$95,$E66,0)</f>
        <v>12.587152348113662</v>
      </c>
      <c r="AJ66" s="126">
        <f ca="1">OFFSET(RES!AM$95,$E66,0)</f>
        <v>14.161483193583345</v>
      </c>
      <c r="AK66" s="126">
        <f ca="1">OFFSET(RES!AN$95,$E66,0)</f>
        <v>15.243404022014349</v>
      </c>
      <c r="AL66" s="126">
        <f ca="1">OFFSET(RES!AO$95,$E66,0)</f>
        <v>15.243404022014349</v>
      </c>
      <c r="AM66" s="126">
        <f ca="1">OFFSET(RES!AP$95,$E66,0)</f>
        <v>15.243404022014349</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2">
        <f ca="1">OFFSET(RES!R$95,$E67,0)</f>
        <v>26.577193898501932</v>
      </c>
      <c r="P67" s="126">
        <f ca="1">OFFSET(RES!S$95,$E67,0)</f>
        <v>26.890091846308721</v>
      </c>
      <c r="Q67" s="126">
        <f ca="1">OFFSET(RES!T$95,$E67,0)</f>
        <v>27.199708985046239</v>
      </c>
      <c r="R67" s="126">
        <f ca="1">OFFSET(RES!U$95,$E67,0)</f>
        <v>27.512891108728674</v>
      </c>
      <c r="S67" s="126">
        <f ca="1">OFFSET(RES!V$95,$E67,0)</f>
        <v>28.802836544887214</v>
      </c>
      <c r="T67" s="202">
        <f ca="1">OFFSET(RES!W$95,$E67,0)</f>
        <v>30.050921977317198</v>
      </c>
      <c r="U67" s="126">
        <f ca="1">OFFSET(RES!X$95,$E67,0)</f>
        <v>31.154307557854004</v>
      </c>
      <c r="V67" s="126">
        <f ca="1">OFFSET(RES!Y$95,$E67,0)</f>
        <v>32.154750540777677</v>
      </c>
      <c r="W67" s="126">
        <f ca="1">OFFSET(RES!Z$95,$E67,0)</f>
        <v>32.712899766117438</v>
      </c>
      <c r="X67" s="126">
        <f ca="1">OFFSET(RES!AA$95,$E67,0)</f>
        <v>33.831165608374292</v>
      </c>
      <c r="Y67" s="204">
        <f ca="1">OFFSET(RES!AB$95,$E67,0)</f>
        <v>35.114631176117285</v>
      </c>
      <c r="Z67" s="126">
        <f ca="1">OFFSET(RES!AC$95,$E67,0)</f>
        <v>36.494316677745992</v>
      </c>
      <c r="AA67" s="126">
        <f ca="1">OFFSET(RES!AD$95,$E67,0)</f>
        <v>38.107891392244269</v>
      </c>
      <c r="AB67" s="126">
        <f ca="1">OFFSET(RES!AE$95,$E67,0)</f>
        <v>39.789835305165418</v>
      </c>
      <c r="AC67" s="126">
        <f ca="1">OFFSET(RES!AF$95,$E67,0)</f>
        <v>41.580285916572144</v>
      </c>
      <c r="AD67" s="126">
        <f ca="1">OFFSET(RES!AG$95,$E67,0)</f>
        <v>42.717375745853204</v>
      </c>
      <c r="AE67" s="126">
        <f ca="1">OFFSET(RES!AH$95,$E67,0)</f>
        <v>43.57956442826984</v>
      </c>
      <c r="AF67" s="126">
        <f ca="1">OFFSET(RES!AI$95,$E67,0)</f>
        <v>44.871645187282134</v>
      </c>
      <c r="AG67" s="126">
        <f ca="1">OFFSET(RES!AJ$95,$E67,0)</f>
        <v>46.017234268740204</v>
      </c>
      <c r="AH67" s="126">
        <f ca="1">OFFSET(RES!AK$95,$E67,0)</f>
        <v>47.291978838548971</v>
      </c>
      <c r="AI67" s="126">
        <f ca="1">OFFSET(RES!AL$95,$E67,0)</f>
        <v>48.463470513372258</v>
      </c>
      <c r="AJ67" s="126">
        <f ca="1">OFFSET(RES!AM$95,$E67,0)</f>
        <v>54.52501123343405</v>
      </c>
      <c r="AK67" s="126">
        <f ca="1">OFFSET(RES!AN$95,$E67,0)</f>
        <v>58.690658610724043</v>
      </c>
      <c r="AL67" s="126">
        <f ca="1">OFFSET(RES!AO$95,$E67,0)</f>
        <v>58.690658610724043</v>
      </c>
      <c r="AM67" s="126">
        <f ca="1">OFFSET(RES!AP$95,$E67,0)</f>
        <v>58.690658610724043</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2">
        <f ca="1">OFFSET(RES!R$95,$E68,0)</f>
        <v>10.140651174998371</v>
      </c>
      <c r="P68" s="126">
        <f ca="1">OFFSET(RES!S$95,$E68,0)</f>
        <v>11.759013001952868</v>
      </c>
      <c r="Q68" s="126">
        <f ca="1">OFFSET(RES!T$95,$E68,0)</f>
        <v>11.633736769090515</v>
      </c>
      <c r="R68" s="126">
        <f ca="1">OFFSET(RES!U$95,$E68,0)</f>
        <v>11.557716303051874</v>
      </c>
      <c r="S68" s="126">
        <f ca="1">OFFSET(RES!V$95,$E68,0)</f>
        <v>11.466812397397971</v>
      </c>
      <c r="T68" s="202">
        <f ca="1">OFFSET(RES!W$95,$E68,0)</f>
        <v>11.368557880517498</v>
      </c>
      <c r="U68" s="126">
        <f ca="1">OFFSET(RES!X$95,$E68,0)</f>
        <v>11.281420570874518</v>
      </c>
      <c r="V68" s="126">
        <f ca="1">OFFSET(RES!Y$95,$E68,0)</f>
        <v>11.217790007797827</v>
      </c>
      <c r="W68" s="126">
        <f ca="1">OFFSET(RES!Z$95,$E68,0)</f>
        <v>11.225611173950705</v>
      </c>
      <c r="X68" s="126">
        <f ca="1">OFFSET(RES!AA$95,$E68,0)</f>
        <v>11.174453388828891</v>
      </c>
      <c r="Y68" s="204">
        <f ca="1">OFFSET(RES!AB$95,$E68,0)</f>
        <v>11.066835840673843</v>
      </c>
      <c r="Z68" s="126">
        <f ca="1">OFFSET(RES!AC$95,$E68,0)</f>
        <v>10.926845531443258</v>
      </c>
      <c r="AA68" s="126">
        <f ca="1">OFFSET(RES!AD$95,$E68,0)</f>
        <v>10.743996853736915</v>
      </c>
      <c r="AB68" s="126">
        <f ca="1">OFFSET(RES!AE$95,$E68,0)</f>
        <v>10.535838424120566</v>
      </c>
      <c r="AC68" s="126">
        <f ca="1">OFFSET(RES!AF$95,$E68,0)</f>
        <v>10.314284277886618</v>
      </c>
      <c r="AD68" s="126">
        <f ca="1">OFFSET(RES!AG$95,$E68,0)</f>
        <v>10.166091919308563</v>
      </c>
      <c r="AE68" s="126">
        <f ca="1">OFFSET(RES!AH$95,$E68,0)</f>
        <v>10.088858561422066</v>
      </c>
      <c r="AF68" s="126">
        <f ca="1">OFFSET(RES!AI$95,$E68,0)</f>
        <v>9.9638958530007216</v>
      </c>
      <c r="AG68" s="126">
        <f ca="1">OFFSET(RES!AJ$95,$E68,0)</f>
        <v>9.8298806047471281</v>
      </c>
      <c r="AH68" s="126">
        <f ca="1">OFFSET(RES!AK$95,$E68,0)</f>
        <v>9.7029910429646655</v>
      </c>
      <c r="AI68" s="126">
        <f ca="1">OFFSET(RES!AL$95,$E68,0)</f>
        <v>9.5679350996661192</v>
      </c>
      <c r="AJ68" s="126">
        <f ca="1">OFFSET(RES!AM$95,$E68,0)</f>
        <v>8.8615394804390579</v>
      </c>
      <c r="AK68" s="126">
        <f ca="1">OFFSET(RES!AN$95,$E68,0)</f>
        <v>8.3893736300259594</v>
      </c>
      <c r="AL68" s="126">
        <f ca="1">OFFSET(RES!AO$95,$E68,0)</f>
        <v>8.3893736300259594</v>
      </c>
      <c r="AM68" s="126">
        <f ca="1">OFFSET(RES!AP$95,$E68,0)</f>
        <v>8.3893736300259594</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2">
        <f ca="1">OFFSET(RES!R$95,$E69,0)</f>
        <v>13.261574188015592</v>
      </c>
      <c r="P69" s="126">
        <f ca="1">OFFSET(RES!S$95,$E69,0)</f>
        <v>15.378008829227175</v>
      </c>
      <c r="Q69" s="126">
        <f ca="1">OFFSET(RES!T$95,$E69,0)</f>
        <v>15.214177135637787</v>
      </c>
      <c r="R69" s="126">
        <f ca="1">OFFSET(RES!U$95,$E69,0)</f>
        <v>15.114760339538485</v>
      </c>
      <c r="S69" s="126">
        <f ca="1">OFFSET(RES!V$95,$E69,0)</f>
        <v>14.995879523306307</v>
      </c>
      <c r="T69" s="202">
        <f ca="1">OFFSET(RES!W$95,$E69,0)</f>
        <v>14.867385845490965</v>
      </c>
      <c r="U69" s="126">
        <f ca="1">OFFSET(RES!X$95,$E69,0)</f>
        <v>14.753430846306738</v>
      </c>
      <c r="V69" s="126">
        <f ca="1">OFFSET(RES!Y$95,$E69,0)</f>
        <v>14.670217113943355</v>
      </c>
      <c r="W69" s="126">
        <f ca="1">OFFSET(RES!Z$95,$E69,0)</f>
        <v>14.680445350117074</v>
      </c>
      <c r="X69" s="126">
        <f ca="1">OFFSET(RES!AA$95,$E69,0)</f>
        <v>14.613543062386265</v>
      </c>
      <c r="Y69" s="204">
        <f ca="1">OFFSET(RES!AB$95,$E69,0)</f>
        <v>14.472804753360391</v>
      </c>
      <c r="Z69" s="126">
        <f ca="1">OFFSET(RES!AC$95,$E69,0)</f>
        <v>14.289730526722776</v>
      </c>
      <c r="AA69" s="126">
        <f ca="1">OFFSET(RES!AD$95,$E69,0)</f>
        <v>14.050607687100634</v>
      </c>
      <c r="AB69" s="126">
        <f ca="1">OFFSET(RES!AE$95,$E69,0)</f>
        <v>13.778385675951682</v>
      </c>
      <c r="AC69" s="126">
        <f ca="1">OFFSET(RES!AF$95,$E69,0)</f>
        <v>13.488645234609223</v>
      </c>
      <c r="AD69" s="126">
        <f ca="1">OFFSET(RES!AG$95,$E69,0)</f>
        <v>13.294844666631379</v>
      </c>
      <c r="AE69" s="126">
        <f ca="1">OFFSET(RES!AH$95,$E69,0)</f>
        <v>13.19384169475847</v>
      </c>
      <c r="AF69" s="126">
        <f ca="1">OFFSET(RES!AI$95,$E69,0)</f>
        <v>13.030420017011499</v>
      </c>
      <c r="AG69" s="126">
        <f ca="1">OFFSET(RES!AJ$95,$E69,0)</f>
        <v>12.855159757451231</v>
      </c>
      <c r="AH69" s="126">
        <f ca="1">OFFSET(RES!AK$95,$E69,0)</f>
        <v>12.689218211072856</v>
      </c>
      <c r="AI69" s="126">
        <f ca="1">OFFSET(RES!AL$95,$E69,0)</f>
        <v>12.512596968444777</v>
      </c>
      <c r="AJ69" s="126">
        <f ca="1">OFFSET(RES!AM$95,$E69,0)</f>
        <v>11.588798511244578</v>
      </c>
      <c r="AK69" s="126">
        <f ca="1">OFFSET(RES!AN$95,$E69,0)</f>
        <v>10.971317212830645</v>
      </c>
      <c r="AL69" s="126">
        <f ca="1">OFFSET(RES!AO$95,$E69,0)</f>
        <v>10.971317212830645</v>
      </c>
      <c r="AM69" s="126">
        <f ca="1">OFFSET(RES!AP$95,$E69,0)</f>
        <v>10.971317212830645</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2">
        <f ca="1">OFFSET(RES!R$95,$E70,0)</f>
        <v>19.046278498617063</v>
      </c>
      <c r="P70" s="126">
        <f ca="1">OFFSET(RES!S$95,$E70,0)</f>
        <v>22.085902831983503</v>
      </c>
      <c r="Q70" s="126">
        <f ca="1">OFFSET(RES!T$95,$E70,0)</f>
        <v>21.850607683853692</v>
      </c>
      <c r="R70" s="126">
        <f ca="1">OFFSET(RES!U$95,$E70,0)</f>
        <v>21.707825238941634</v>
      </c>
      <c r="S70" s="126">
        <f ca="1">OFFSET(RES!V$95,$E70,0)</f>
        <v>21.537088560022539</v>
      </c>
      <c r="T70" s="202">
        <f ca="1">OFFSET(RES!W$95,$E70,0)</f>
        <v>21.352545885202364</v>
      </c>
      <c r="U70" s="126">
        <f ca="1">OFFSET(RES!X$95,$E70,0)</f>
        <v>21.188883666826069</v>
      </c>
      <c r="V70" s="126">
        <f ca="1">OFFSET(RES!Y$95,$E70,0)</f>
        <v>21.069372068954479</v>
      </c>
      <c r="W70" s="126">
        <f ca="1">OFFSET(RES!Z$95,$E70,0)</f>
        <v>21.08406186610468</v>
      </c>
      <c r="X70" s="126">
        <f ca="1">OFFSET(RES!AA$95,$E70,0)</f>
        <v>20.98797677196351</v>
      </c>
      <c r="Y70" s="204">
        <f ca="1">OFFSET(RES!AB$95,$E70,0)</f>
        <v>20.785848352582224</v>
      </c>
      <c r="Z70" s="126">
        <f ca="1">OFFSET(RES!AC$95,$E70,0)</f>
        <v>20.522917070290713</v>
      </c>
      <c r="AA70" s="126">
        <f ca="1">OFFSET(RES!AD$95,$E70,0)</f>
        <v>20.1794887461526</v>
      </c>
      <c r="AB70" s="126">
        <f ca="1">OFFSET(RES!AE$95,$E70,0)</f>
        <v>19.788523377766541</v>
      </c>
      <c r="AC70" s="126">
        <f ca="1">OFFSET(RES!AF$95,$E70,0)</f>
        <v>19.372398032473239</v>
      </c>
      <c r="AD70" s="126">
        <f ca="1">OFFSET(RES!AG$95,$E70,0)</f>
        <v>19.094061574179179</v>
      </c>
      <c r="AE70" s="126">
        <f ca="1">OFFSET(RES!AH$95,$E70,0)</f>
        <v>18.949001062945314</v>
      </c>
      <c r="AF70" s="126">
        <f ca="1">OFFSET(RES!AI$95,$E70,0)</f>
        <v>18.71429477974306</v>
      </c>
      <c r="AG70" s="126">
        <f ca="1">OFFSET(RES!AJ$95,$E70,0)</f>
        <v>18.462585920296995</v>
      </c>
      <c r="AH70" s="126">
        <f ca="1">OFFSET(RES!AK$95,$E70,0)</f>
        <v>18.224260600692787</v>
      </c>
      <c r="AI70" s="126">
        <f ca="1">OFFSET(RES!AL$95,$E70,0)</f>
        <v>17.970597096784918</v>
      </c>
      <c r="AJ70" s="126">
        <f ca="1">OFFSET(RES!AM$95,$E70,0)</f>
        <v>16.643837358990879</v>
      </c>
      <c r="AK70" s="126">
        <f ca="1">OFFSET(RES!AN$95,$E70,0)</f>
        <v>15.757010455145064</v>
      </c>
      <c r="AL70" s="126">
        <f ca="1">OFFSET(RES!AO$95,$E70,0)</f>
        <v>15.757010455145064</v>
      </c>
      <c r="AM70" s="126">
        <f ca="1">OFFSET(RES!AP$95,$E70,0)</f>
        <v>15.757010455145064</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2">
        <f ca="1">OFFSET(RES!R$95,$E71,0)</f>
        <v>6.6287723642170748</v>
      </c>
      <c r="P71" s="126">
        <f ca="1">OFFSET(RES!S$95,$E71,0)</f>
        <v>7.6866681510546035</v>
      </c>
      <c r="Q71" s="126">
        <f ca="1">OFFSET(RES!T$95,$E71,0)</f>
        <v>7.6047771939592055</v>
      </c>
      <c r="R71" s="126">
        <f ca="1">OFFSET(RES!U$95,$E71,0)</f>
        <v>7.5550838995449121</v>
      </c>
      <c r="S71" s="126">
        <f ca="1">OFFSET(RES!V$95,$E71,0)</f>
        <v>7.4956615520842638</v>
      </c>
      <c r="T71" s="202">
        <f ca="1">OFFSET(RES!W$95,$E71,0)</f>
        <v>7.4314342342407542</v>
      </c>
      <c r="U71" s="126">
        <f ca="1">OFFSET(RES!X$95,$E71,0)</f>
        <v>7.3744740469622769</v>
      </c>
      <c r="V71" s="126">
        <f ca="1">OFFSET(RES!Y$95,$E71,0)</f>
        <v>7.3328798228080858</v>
      </c>
      <c r="W71" s="126">
        <f ca="1">OFFSET(RES!Z$95,$E71,0)</f>
        <v>7.3379923869970574</v>
      </c>
      <c r="X71" s="126">
        <f ca="1">OFFSET(RES!AA$95,$E71,0)</f>
        <v>7.3045514070858149</v>
      </c>
      <c r="Y71" s="204">
        <f ca="1">OFFSET(RES!AB$95,$E71,0)</f>
        <v>7.2342036338704423</v>
      </c>
      <c r="Z71" s="126">
        <f ca="1">OFFSET(RES!AC$95,$E71,0)</f>
        <v>7.1426943336221713</v>
      </c>
      <c r="AA71" s="126">
        <f ca="1">OFFSET(RES!AD$95,$E71,0)</f>
        <v>7.0231692419198</v>
      </c>
      <c r="AB71" s="126">
        <f ca="1">OFFSET(RES!AE$95,$E71,0)</f>
        <v>6.8870995929586325</v>
      </c>
      <c r="AC71" s="126">
        <f ca="1">OFFSET(RES!AF$95,$E71,0)</f>
        <v>6.7422733903421577</v>
      </c>
      <c r="AD71" s="126">
        <f ca="1">OFFSET(RES!AG$95,$E71,0)</f>
        <v>6.6454025489949791</v>
      </c>
      <c r="AE71" s="126">
        <f ca="1">OFFSET(RES!AH$95,$E71,0)</f>
        <v>6.5949164076694666</v>
      </c>
      <c r="AF71" s="126">
        <f ca="1">OFFSET(RES!AI$95,$E71,0)</f>
        <v>6.5132303962046985</v>
      </c>
      <c r="AG71" s="126">
        <f ca="1">OFFSET(RES!AJ$95,$E71,0)</f>
        <v>6.4256268923786974</v>
      </c>
      <c r="AH71" s="126">
        <f ca="1">OFFSET(RES!AK$95,$E71,0)</f>
        <v>6.3426813294226436</v>
      </c>
      <c r="AI71" s="126">
        <f ca="1">OFFSET(RES!AL$95,$E71,0)</f>
        <v>6.2543975408265116</v>
      </c>
      <c r="AJ71" s="126">
        <f ca="1">OFFSET(RES!AM$95,$E71,0)</f>
        <v>5.7926386578781388</v>
      </c>
      <c r="AK71" s="126">
        <f ca="1">OFFSET(RES!AN$95,$E71,0)</f>
        <v>5.4839918178939309</v>
      </c>
      <c r="AL71" s="126">
        <f ca="1">OFFSET(RES!AO$95,$E71,0)</f>
        <v>5.4839918178939309</v>
      </c>
      <c r="AM71" s="126">
        <f ca="1">OFFSET(RES!AP$95,$E71,0)</f>
        <v>5.4839918178939309</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2">
        <f ca="1">OFFSET(RES!R$95,$E72,0)</f>
        <v>4.8743537679788052</v>
      </c>
      <c r="P72" s="126">
        <f ca="1">OFFSET(RES!S$95,$E72,0)</f>
        <v>5.6522592429859344</v>
      </c>
      <c r="Q72" s="126">
        <f ca="1">OFFSET(RES!T$95,$E72,0)</f>
        <v>5.59204213590347</v>
      </c>
      <c r="R72" s="126">
        <f ca="1">OFFSET(RES!U$95,$E72,0)</f>
        <v>5.5555010263943938</v>
      </c>
      <c r="S72" s="126">
        <f ca="1">OFFSET(RES!V$95,$E72,0)</f>
        <v>5.5118058250309412</v>
      </c>
      <c r="T72" s="202">
        <f ca="1">OFFSET(RES!W$95,$E72,0)</f>
        <v>5.4645773713239389</v>
      </c>
      <c r="U72" s="126">
        <f ca="1">OFFSET(RES!X$95,$E72,0)</f>
        <v>5.4226926771105157</v>
      </c>
      <c r="V72" s="126">
        <f ca="1">OFFSET(RES!Y$95,$E72,0)</f>
        <v>5.3921070796435435</v>
      </c>
      <c r="W72" s="126">
        <f ca="1">OFFSET(RES!Z$95,$E72,0)</f>
        <v>5.3958665158029548</v>
      </c>
      <c r="X72" s="126">
        <f ca="1">OFFSET(RES!AA$95,$E72,0)</f>
        <v>5.3712762662847817</v>
      </c>
      <c r="Y72" s="204">
        <f ca="1">OFFSET(RES!AB$95,$E72,0)</f>
        <v>5.3195472409689808</v>
      </c>
      <c r="Z72" s="126">
        <f ca="1">OFFSET(RES!AC$95,$E72,0)</f>
        <v>5.2522574506485151</v>
      </c>
      <c r="AA72" s="126">
        <f ca="1">OFFSET(RES!AD$95,$E72,0)</f>
        <v>5.1643667298489211</v>
      </c>
      <c r="AB72" s="126">
        <f ca="1">OFFSET(RES!AE$95,$E72,0)</f>
        <v>5.0643102533734679</v>
      </c>
      <c r="AC72" s="126">
        <f ca="1">OFFSET(RES!AF$95,$E72,0)</f>
        <v>4.9578147957474981</v>
      </c>
      <c r="AD72" s="126">
        <f ca="1">OFFSET(RES!AG$95,$E72,0)</f>
        <v>4.8865824883783686</v>
      </c>
      <c r="AE72" s="126">
        <f ca="1">OFFSET(RES!AH$95,$E72,0)</f>
        <v>4.8494583725271241</v>
      </c>
      <c r="AF72" s="126">
        <f ca="1">OFFSET(RES!AI$95,$E72,0)</f>
        <v>4.7893919686898458</v>
      </c>
      <c r="AG72" s="126">
        <f ca="1">OFFSET(RES!AJ$95,$E72,0)</f>
        <v>4.7249742386034317</v>
      </c>
      <c r="AH72" s="126">
        <f ca="1">OFFSET(RES!AK$95,$E72,0)</f>
        <v>4.6639816452366034</v>
      </c>
      <c r="AI72" s="126">
        <f ca="1">OFFSET(RES!AL$95,$E72,0)</f>
        <v>4.599063679442823</v>
      </c>
      <c r="AJ72" s="126">
        <f ca="1">OFFSET(RES!AM$95,$E72,0)</f>
        <v>4.2595172253894225</v>
      </c>
      <c r="AK72" s="126">
        <f ca="1">OFFSET(RES!AN$95,$E72,0)</f>
        <v>4.0325590791762558</v>
      </c>
      <c r="AL72" s="126">
        <f ca="1">OFFSET(RES!AO$95,$E72,0)</f>
        <v>4.0325590791762558</v>
      </c>
      <c r="AM72" s="126">
        <f ca="1">OFFSET(RES!AP$95,$E72,0)</f>
        <v>4.0325590791762558</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2">
        <f ca="1">OFFSET(RES!R$95,$E73,0)</f>
        <v>5.3701628077072137</v>
      </c>
      <c r="P73" s="126">
        <f ca="1">OFFSET(RES!S$95,$E73,0)</f>
        <v>6.2271951957210456</v>
      </c>
      <c r="Q73" s="126">
        <f ca="1">OFFSET(RES!T$95,$E73,0)</f>
        <v>6.1608529308312185</v>
      </c>
      <c r="R73" s="126">
        <f ca="1">OFFSET(RES!U$95,$E73,0)</f>
        <v>6.1205949363198018</v>
      </c>
      <c r="S73" s="126">
        <f ca="1">OFFSET(RES!V$95,$E73,0)</f>
        <v>6.0724551507386266</v>
      </c>
      <c r="T73" s="202">
        <f ca="1">OFFSET(RES!W$95,$E73,0)</f>
        <v>6.0204227177976684</v>
      </c>
      <c r="U73" s="126">
        <f ca="1">OFFSET(RES!X$95,$E73,0)</f>
        <v>5.9742776003556939</v>
      </c>
      <c r="V73" s="126">
        <f ca="1">OFFSET(RES!Y$95,$E73,0)</f>
        <v>5.9405809000776699</v>
      </c>
      <c r="W73" s="126">
        <f ca="1">OFFSET(RES!Z$95,$E73,0)</f>
        <v>5.9447227381965702</v>
      </c>
      <c r="X73" s="126">
        <f ca="1">OFFSET(RES!AA$95,$E73,0)</f>
        <v>5.9176312200834946</v>
      </c>
      <c r="Y73" s="204">
        <f ca="1">OFFSET(RES!AB$95,$E73,0)</f>
        <v>5.8606404268311101</v>
      </c>
      <c r="Z73" s="126">
        <f ca="1">OFFSET(RES!AC$95,$E73,0)</f>
        <v>5.7865060602015781</v>
      </c>
      <c r="AA73" s="126">
        <f ca="1">OFFSET(RES!AD$95,$E73,0)</f>
        <v>5.6896752796617669</v>
      </c>
      <c r="AB73" s="126">
        <f ca="1">OFFSET(RES!AE$95,$E73,0)</f>
        <v>5.5794412683003971</v>
      </c>
      <c r="AC73" s="126">
        <f ca="1">OFFSET(RES!AF$95,$E73,0)</f>
        <v>5.462113316133749</v>
      </c>
      <c r="AD73" s="126">
        <f ca="1">OFFSET(RES!AG$95,$E73,0)</f>
        <v>5.3836354078920818</v>
      </c>
      <c r="AE73" s="126">
        <f ca="1">OFFSET(RES!AH$95,$E73,0)</f>
        <v>5.3427351048564171</v>
      </c>
      <c r="AF73" s="126">
        <f ca="1">OFFSET(RES!AI$95,$E73,0)</f>
        <v>5.2765588724297281</v>
      </c>
      <c r="AG73" s="126">
        <f ca="1">OFFSET(RES!AJ$95,$E73,0)</f>
        <v>5.2055887059761705</v>
      </c>
      <c r="AH73" s="126">
        <f ca="1">OFFSET(RES!AK$95,$E73,0)</f>
        <v>5.1383920739639706</v>
      </c>
      <c r="AI73" s="126">
        <f ca="1">OFFSET(RES!AL$95,$E73,0)</f>
        <v>5.0668707888763009</v>
      </c>
      <c r="AJ73" s="126">
        <f ca="1">OFFSET(RES!AM$95,$E73,0)</f>
        <v>4.6927863818262701</v>
      </c>
      <c r="AK73" s="126">
        <f ca="1">OFFSET(RES!AN$95,$E73,0)</f>
        <v>4.4427425290992018</v>
      </c>
      <c r="AL73" s="126">
        <f ca="1">OFFSET(RES!AO$95,$E73,0)</f>
        <v>4.4427425290992018</v>
      </c>
      <c r="AM73" s="126">
        <f ca="1">OFFSET(RES!AP$95,$E73,0)</f>
        <v>4.4427425290992018</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2">
        <f ca="1">OFFSET(RES!R$95,$E74,0)</f>
        <v>4.0694473554835103E-2</v>
      </c>
      <c r="P74" s="126">
        <f ca="1">OFFSET(RES!S$95,$E74,0)</f>
        <v>4.7188966012235399E-2</v>
      </c>
      <c r="Q74" s="126">
        <f ca="1">OFFSET(RES!T$95,$E74,0)</f>
        <v>4.6686231990791534E-2</v>
      </c>
      <c r="R74" s="126">
        <f ca="1">OFFSET(RES!U$95,$E74,0)</f>
        <v>4.6381161557793801E-2</v>
      </c>
      <c r="S74" s="126">
        <f ca="1">OFFSET(RES!V$95,$E74,0)</f>
        <v>4.6016363822340235E-2</v>
      </c>
      <c r="T74" s="202">
        <f ca="1">OFFSET(RES!W$95,$E74,0)</f>
        <v>4.5622068054757423E-2</v>
      </c>
      <c r="U74" s="126">
        <f ca="1">OFFSET(RES!X$95,$E74,0)</f>
        <v>4.5272385684097798E-2</v>
      </c>
      <c r="V74" s="126">
        <f ca="1">OFFSET(RES!Y$95,$E74,0)</f>
        <v>4.5017035981034563E-2</v>
      </c>
      <c r="W74" s="126">
        <f ca="1">OFFSET(RES!Z$95,$E74,0)</f>
        <v>4.5048422351957267E-2</v>
      </c>
      <c r="X74" s="126">
        <f ca="1">OFFSET(RES!AA$95,$E74,0)</f>
        <v>4.4843125956505227E-2</v>
      </c>
      <c r="Y74" s="204">
        <f ca="1">OFFSET(RES!AB$95,$E74,0)</f>
        <v>4.441125630712519E-2</v>
      </c>
      <c r="Z74" s="126">
        <f ca="1">OFFSET(RES!AC$95,$E74,0)</f>
        <v>4.3849474638610379E-2</v>
      </c>
      <c r="AA74" s="126">
        <f ca="1">OFFSET(RES!AD$95,$E74,0)</f>
        <v>4.3115702166700208E-2</v>
      </c>
      <c r="AB74" s="126">
        <f ca="1">OFFSET(RES!AE$95,$E74,0)</f>
        <v>4.2280361559568054E-2</v>
      </c>
      <c r="AC74" s="126">
        <f ca="1">OFFSET(RES!AF$95,$E74,0)</f>
        <v>4.1391263888295192E-2</v>
      </c>
      <c r="AD74" s="126">
        <f ca="1">OFFSET(RES!AG$95,$E74,0)</f>
        <v>4.0796567363080752E-2</v>
      </c>
      <c r="AE74" s="126">
        <f ca="1">OFFSET(RES!AH$95,$E74,0)</f>
        <v>4.0486629590266707E-2</v>
      </c>
      <c r="AF74" s="126">
        <f ca="1">OFFSET(RES!AI$95,$E74,0)</f>
        <v>3.9985153743653357E-2</v>
      </c>
      <c r="AG74" s="126">
        <f ca="1">OFFSET(RES!AJ$95,$E74,0)</f>
        <v>3.94473500186375E-2</v>
      </c>
      <c r="AH74" s="126">
        <f ca="1">OFFSET(RES!AK$95,$E74,0)</f>
        <v>3.8938141701811452E-2</v>
      </c>
      <c r="AI74" s="126">
        <f ca="1">OFFSET(RES!AL$95,$E74,0)</f>
        <v>3.839616166343518E-2</v>
      </c>
      <c r="AJ74" s="126">
        <f ca="1">OFFSET(RES!AM$95,$E74,0)</f>
        <v>3.55613932299483E-2</v>
      </c>
      <c r="AK74" s="126">
        <f ca="1">OFFSET(RES!AN$95,$E74,0)</f>
        <v>3.3666589791634081E-2</v>
      </c>
      <c r="AL74" s="126">
        <f ca="1">OFFSET(RES!AO$95,$E74,0)</f>
        <v>3.3666589791634081E-2</v>
      </c>
      <c r="AM74" s="126">
        <f ca="1">OFFSET(RES!AP$95,$E74,0)</f>
        <v>3.3666589791634081E-2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2">
        <f ca="1">OFFSET(RES!R$95,$E75,0)</f>
        <v>11.366243642428371</v>
      </c>
      <c r="P75" s="126">
        <f ca="1">OFFSET(RES!S$95,$E75,0)</f>
        <v>9.8212447557166929</v>
      </c>
      <c r="Q75" s="126">
        <f ca="1">OFFSET(RES!T$95,$E75,0)</f>
        <v>10.342807491327035</v>
      </c>
      <c r="R75" s="126">
        <f ca="1">OFFSET(RES!U$95,$E75,0)</f>
        <v>10.790930129368506</v>
      </c>
      <c r="S75" s="126">
        <f ca="1">OFFSET(RES!V$95,$E75,0)</f>
        <v>11.010589200335682</v>
      </c>
      <c r="T75" s="202">
        <f ca="1">OFFSET(RES!W$95,$E75,0)</f>
        <v>11.257549990529863</v>
      </c>
      <c r="U75" s="126">
        <f ca="1">OFFSET(RES!X$95,$E75,0)</f>
        <v>11.468289756623749</v>
      </c>
      <c r="V75" s="126">
        <f ca="1">OFFSET(RES!Y$95,$E75,0)</f>
        <v>11.67281281849451</v>
      </c>
      <c r="W75" s="126">
        <f ca="1">OFFSET(RES!Z$95,$E75,0)</f>
        <v>11.885145149594772</v>
      </c>
      <c r="X75" s="126">
        <f ca="1">OFFSET(RES!AA$95,$E75,0)</f>
        <v>12.046453737910646</v>
      </c>
      <c r="Y75" s="204">
        <f ca="1">OFFSET(RES!AB$95,$E75,0)</f>
        <v>12.256541579525594</v>
      </c>
      <c r="Z75" s="126">
        <f ca="1">OFFSET(RES!AC$95,$E75,0)</f>
        <v>12.444876430848362</v>
      </c>
      <c r="AA75" s="126">
        <f ca="1">OFFSET(RES!AD$95,$E75,0)</f>
        <v>12.641774017678433</v>
      </c>
      <c r="AB75" s="126">
        <f ca="1">OFFSET(RES!AE$95,$E75,0)</f>
        <v>12.863228844931497</v>
      </c>
      <c r="AC75" s="126">
        <f ca="1">OFFSET(RES!AF$95,$E75,0)</f>
        <v>13.080054567864721</v>
      </c>
      <c r="AD75" s="126">
        <f ca="1">OFFSET(RES!AG$95,$E75,0)</f>
        <v>13.35640907708539</v>
      </c>
      <c r="AE75" s="126">
        <f ca="1">OFFSET(RES!AH$95,$E75,0)</f>
        <v>13.54755187822777</v>
      </c>
      <c r="AF75" s="126">
        <f ca="1">OFFSET(RES!AI$95,$E75,0)</f>
        <v>13.70275894717032</v>
      </c>
      <c r="AG75" s="126">
        <f ca="1">OFFSET(RES!AJ$95,$E75,0)</f>
        <v>13.912810779853043</v>
      </c>
      <c r="AH75" s="126">
        <f ca="1">OFFSET(RES!AK$95,$E75,0)</f>
        <v>14.079980120136046</v>
      </c>
      <c r="AI75" s="126">
        <f ca="1">OFFSET(RES!AL$95,$E75,0)</f>
        <v>14.289282188803972</v>
      </c>
      <c r="AJ75" s="126">
        <f ca="1">OFFSET(RES!AM$95,$E75,0)</f>
        <v>15.125234417093708</v>
      </c>
      <c r="AK75" s="126">
        <f ca="1">OFFSET(RES!AN$95,$E75,0)</f>
        <v>15.888472717130139</v>
      </c>
      <c r="AL75" s="126">
        <f ca="1">OFFSET(RES!AO$95,$E75,0)</f>
        <v>15.888472717130139</v>
      </c>
      <c r="AM75" s="126">
        <f ca="1">OFFSET(RES!AP$95,$E75,0)</f>
        <v>15.888472717130139</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2">
        <f ca="1">OFFSET(RES!R$95,$E76,0)</f>
        <v>11.468752554112573</v>
      </c>
      <c r="P76" s="126">
        <f ca="1">OFFSET(RES!S$95,$E76,0)</f>
        <v>9.9098197628135498</v>
      </c>
      <c r="Q76" s="126">
        <f ca="1">OFFSET(RES!T$95,$E76,0)</f>
        <v>10.43608632407504</v>
      </c>
      <c r="R76" s="126">
        <f ca="1">OFFSET(RES!U$95,$E76,0)</f>
        <v>10.888250452460358</v>
      </c>
      <c r="S76" s="126">
        <f ca="1">OFFSET(RES!V$95,$E76,0)</f>
        <v>11.109890565979038</v>
      </c>
      <c r="T76" s="202">
        <f ca="1">OFFSET(RES!W$95,$E76,0)</f>
        <v>11.359078625148609</v>
      </c>
      <c r="U76" s="126">
        <f ca="1">OFFSET(RES!X$95,$E76,0)</f>
        <v>11.571718993125621</v>
      </c>
      <c r="V76" s="126">
        <f ca="1">OFFSET(RES!Y$95,$E76,0)</f>
        <v>11.77808659019607</v>
      </c>
      <c r="W76" s="126">
        <f ca="1">OFFSET(RES!Z$95,$E76,0)</f>
        <v>11.992333886069321</v>
      </c>
      <c r="X76" s="126">
        <f ca="1">OFFSET(RES!AA$95,$E76,0)</f>
        <v>12.155097270565339</v>
      </c>
      <c r="Y76" s="204">
        <f ca="1">OFFSET(RES!AB$95,$E76,0)</f>
        <v>12.367079834542356</v>
      </c>
      <c r="Z76" s="126">
        <f ca="1">OFFSET(RES!AC$95,$E76,0)</f>
        <v>12.557113224208015</v>
      </c>
      <c r="AA76" s="126">
        <f ca="1">OFFSET(RES!AD$95,$E76,0)</f>
        <v>12.755786574251875</v>
      </c>
      <c r="AB76" s="126">
        <f ca="1">OFFSET(RES!AE$95,$E76,0)</f>
        <v>12.979238639470539</v>
      </c>
      <c r="AC76" s="126">
        <f ca="1">OFFSET(RES!AF$95,$E76,0)</f>
        <v>13.198019851796939</v>
      </c>
      <c r="AD76" s="126">
        <f ca="1">OFFSET(RES!AG$95,$E76,0)</f>
        <v>13.476866723566786</v>
      </c>
      <c r="AE76" s="126">
        <f ca="1">OFFSET(RES!AH$95,$E76,0)</f>
        <v>13.669733387151128</v>
      </c>
      <c r="AF76" s="126">
        <f ca="1">OFFSET(RES!AI$95,$E76,0)</f>
        <v>13.826340224409712</v>
      </c>
      <c r="AG76" s="126">
        <f ca="1">OFFSET(RES!AJ$95,$E76,0)</f>
        <v>14.038286454700208</v>
      </c>
      <c r="AH76" s="126">
        <f ca="1">OFFSET(RES!AK$95,$E76,0)</f>
        <v>14.20696344761485</v>
      </c>
      <c r="AI76" s="126">
        <f ca="1">OFFSET(RES!AL$95,$E76,0)</f>
        <v>14.418153151982604</v>
      </c>
      <c r="AJ76" s="126">
        <f ca="1">OFFSET(RES!AM$95,$E76,0)</f>
        <v>15.261644595147349</v>
      </c>
      <c r="AK76" s="126">
        <f ca="1">OFFSET(RES!AN$95,$E76,0)</f>
        <v>16.031766323865565</v>
      </c>
      <c r="AL76" s="126">
        <f ca="1">OFFSET(RES!AO$95,$E76,0)</f>
        <v>16.031766323865565</v>
      </c>
      <c r="AM76" s="126">
        <f ca="1">OFFSET(RES!AP$95,$E76,0)</f>
        <v>16.031766323865565</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2">
        <f ca="1">OFFSET(RES!R$95,$E77,0)</f>
        <v>19.457951135767782</v>
      </c>
      <c r="P77" s="126">
        <f ca="1">OFFSET(RES!S$95,$E77,0)</f>
        <v>16.81305685158819</v>
      </c>
      <c r="Q77" s="126">
        <f ca="1">OFFSET(RES!T$95,$E77,0)</f>
        <v>17.705923707429687</v>
      </c>
      <c r="R77" s="126">
        <f ca="1">OFFSET(RES!U$95,$E77,0)</f>
        <v>18.473067952102888</v>
      </c>
      <c r="S77" s="126">
        <f ca="1">OFFSET(RES!V$95,$E77,0)</f>
        <v>18.849103835536958</v>
      </c>
      <c r="T77" s="202">
        <f ca="1">OFFSET(RES!W$95,$E77,0)</f>
        <v>19.271877721019351</v>
      </c>
      <c r="U77" s="126">
        <f ca="1">OFFSET(RES!X$95,$E77,0)</f>
        <v>19.632644584727181</v>
      </c>
      <c r="V77" s="126">
        <f ca="1">OFFSET(RES!Y$95,$E77,0)</f>
        <v>19.98276902946138</v>
      </c>
      <c r="W77" s="126">
        <f ca="1">OFFSET(RES!Z$95,$E77,0)</f>
        <v>20.346262216222762</v>
      </c>
      <c r="X77" s="126">
        <f ca="1">OFFSET(RES!AA$95,$E77,0)</f>
        <v>20.622407504672637</v>
      </c>
      <c r="Y77" s="204">
        <f ca="1">OFFSET(RES!AB$95,$E77,0)</f>
        <v>20.982058334354239</v>
      </c>
      <c r="Z77" s="126">
        <f ca="1">OFFSET(RES!AC$95,$E77,0)</f>
        <v>21.304470069443315</v>
      </c>
      <c r="AA77" s="126">
        <f ca="1">OFFSET(RES!AD$95,$E77,0)</f>
        <v>21.641540410693857</v>
      </c>
      <c r="AB77" s="126">
        <f ca="1">OFFSET(RES!AE$95,$E77,0)</f>
        <v>22.020650461738775</v>
      </c>
      <c r="AC77" s="126">
        <f ca="1">OFFSET(RES!AF$95,$E77,0)</f>
        <v>22.391835917069276</v>
      </c>
      <c r="AD77" s="126">
        <f ca="1">OFFSET(RES!AG$95,$E77,0)</f>
        <v>22.864929113531499</v>
      </c>
      <c r="AE77" s="126">
        <f ca="1">OFFSET(RES!AH$95,$E77,0)</f>
        <v>23.192147797345282</v>
      </c>
      <c r="AF77" s="126">
        <f ca="1">OFFSET(RES!AI$95,$E77,0)</f>
        <v>23.457847852562878</v>
      </c>
      <c r="AG77" s="126">
        <f ca="1">OFFSET(RES!AJ$95,$E77,0)</f>
        <v>23.817437038304252</v>
      </c>
      <c r="AH77" s="126">
        <f ca="1">OFFSET(RES!AK$95,$E77,0)</f>
        <v>24.103615388597845</v>
      </c>
      <c r="AI77" s="126">
        <f ca="1">OFFSET(RES!AL$95,$E77,0)</f>
        <v>24.461921048134588</v>
      </c>
      <c r="AJ77" s="126">
        <f ca="1">OFFSET(RES!AM$95,$E77,0)</f>
        <v>25.892993451789547</v>
      </c>
      <c r="AK77" s="126">
        <f ca="1">OFFSET(RES!AN$95,$E77,0)</f>
        <v>27.199586378551977</v>
      </c>
      <c r="AL77" s="126">
        <f ca="1">OFFSET(RES!AO$95,$E77,0)</f>
        <v>27.199586378551977</v>
      </c>
      <c r="AM77" s="126">
        <f ca="1">OFFSET(RES!AP$95,$E77,0)</f>
        <v>27.199586378551977</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2">
        <f ca="1">OFFSET(RES!R$95,$E78,0)</f>
        <v>11.699517360923819</v>
      </c>
      <c r="P78" s="126">
        <f ca="1">OFFSET(RES!S$95,$E78,0)</f>
        <v>10.109217006089141</v>
      </c>
      <c r="Q78" s="126">
        <f ca="1">OFFSET(RES!T$95,$E78,0)</f>
        <v>10.646072670286431</v>
      </c>
      <c r="R78" s="126">
        <f ca="1">OFFSET(RES!U$95,$E78,0)</f>
        <v>11.107334873396223</v>
      </c>
      <c r="S78" s="126">
        <f ca="1">OFFSET(RES!V$95,$E78,0)</f>
        <v>11.333434646998807</v>
      </c>
      <c r="T78" s="202">
        <f ca="1">OFFSET(RES!W$95,$E78,0)</f>
        <v>11.587636663358806</v>
      </c>
      <c r="U78" s="126">
        <f ca="1">OFFSET(RES!X$95,$E78,0)</f>
        <v>11.804555605941466</v>
      </c>
      <c r="V78" s="126">
        <f ca="1">OFFSET(RES!Y$95,$E78,0)</f>
        <v>12.015075562080208</v>
      </c>
      <c r="W78" s="126">
        <f ca="1">OFFSET(RES!Z$95,$E78,0)</f>
        <v>12.233633765840672</v>
      </c>
      <c r="X78" s="126">
        <f ca="1">OFFSET(RES!AA$95,$E78,0)</f>
        <v>12.399672141300348</v>
      </c>
      <c r="Y78" s="204">
        <f ca="1">OFFSET(RES!AB$95,$E78,0)</f>
        <v>12.615920044091913</v>
      </c>
      <c r="Z78" s="126">
        <f ca="1">OFFSET(RES!AC$95,$E78,0)</f>
        <v>12.809777129337974</v>
      </c>
      <c r="AA78" s="126">
        <f ca="1">OFFSET(RES!AD$95,$E78,0)</f>
        <v>13.012448021139328</v>
      </c>
      <c r="AB78" s="126">
        <f ca="1">OFFSET(RES!AE$95,$E78,0)</f>
        <v>13.240396205043826</v>
      </c>
      <c r="AC78" s="126">
        <f ca="1">OFFSET(RES!AF$95,$E78,0)</f>
        <v>13.463579552995546</v>
      </c>
      <c r="AD78" s="126">
        <f ca="1">OFFSET(RES!AG$95,$E78,0)</f>
        <v>13.74803715219109</v>
      </c>
      <c r="AE78" s="126">
        <f ca="1">OFFSET(RES!AH$95,$E78,0)</f>
        <v>13.944784520163497</v>
      </c>
      <c r="AF78" s="126">
        <f ca="1">OFFSET(RES!AI$95,$E78,0)</f>
        <v>14.104542471405471</v>
      </c>
      <c r="AG78" s="126">
        <f ca="1">OFFSET(RES!AJ$95,$E78,0)</f>
        <v>14.320753309433956</v>
      </c>
      <c r="AH78" s="126">
        <f ca="1">OFFSET(RES!AK$95,$E78,0)</f>
        <v>14.492824282077413</v>
      </c>
      <c r="AI78" s="126">
        <f ca="1">OFFSET(RES!AL$95,$E78,0)</f>
        <v>14.708263371990718</v>
      </c>
      <c r="AJ78" s="126">
        <f ca="1">OFFSET(RES!AM$95,$E78,0)</f>
        <v>15.568726856274184</v>
      </c>
      <c r="AK78" s="126">
        <f ca="1">OFFSET(RES!AN$95,$E78,0)</f>
        <v>16.354344341057434</v>
      </c>
      <c r="AL78" s="126">
        <f ca="1">OFFSET(RES!AO$95,$E78,0)</f>
        <v>16.354344341057434</v>
      </c>
      <c r="AM78" s="126">
        <f ca="1">OFFSET(RES!AP$95,$E78,0)</f>
        <v>16.354344341057434</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2">
        <f ca="1">OFFSET(RES!R$95,$E79,0)</f>
        <v>7.8817995865608212</v>
      </c>
      <c r="P79" s="126">
        <f ca="1">OFFSET(RES!S$95,$E79,0)</f>
        <v>6.8104367010192126</v>
      </c>
      <c r="Q79" s="126">
        <f ca="1">OFFSET(RES!T$95,$E79,0)</f>
        <v>7.1721087787278028</v>
      </c>
      <c r="R79" s="126">
        <f ca="1">OFFSET(RES!U$95,$E79,0)</f>
        <v>7.4828546094840052</v>
      </c>
      <c r="S79" s="126">
        <f ca="1">OFFSET(RES!V$95,$E79,0)</f>
        <v>7.6351748332271177</v>
      </c>
      <c r="T79" s="202">
        <f ca="1">OFFSET(RES!W$95,$E79,0)</f>
        <v>7.8064271409625672</v>
      </c>
      <c r="U79" s="126">
        <f ca="1">OFFSET(RES!X$95,$E79,0)</f>
        <v>7.9525623685297857</v>
      </c>
      <c r="V79" s="126">
        <f ca="1">OFFSET(RES!Y$95,$E79,0)</f>
        <v>8.0943866893175027</v>
      </c>
      <c r="W79" s="126">
        <f ca="1">OFFSET(RES!Z$95,$E79,0)</f>
        <v>8.2416262639851094</v>
      </c>
      <c r="X79" s="126">
        <f ca="1">OFFSET(RES!AA$95,$E79,0)</f>
        <v>8.353483972186158</v>
      </c>
      <c r="Y79" s="204">
        <f ca="1">OFFSET(RES!AB$95,$E79,0)</f>
        <v>8.4991671297247713</v>
      </c>
      <c r="Z79" s="126">
        <f ca="1">OFFSET(RES!AC$95,$E79,0)</f>
        <v>8.6297659097605699</v>
      </c>
      <c r="AA79" s="126">
        <f ca="1">OFFSET(RES!AD$95,$E79,0)</f>
        <v>8.7663024267747804</v>
      </c>
      <c r="AB79" s="126">
        <f ca="1">OFFSET(RES!AE$95,$E79,0)</f>
        <v>8.9198678984288957</v>
      </c>
      <c r="AC79" s="126">
        <f ca="1">OFFSET(RES!AF$95,$E79,0)</f>
        <v>9.0702233674064825</v>
      </c>
      <c r="AD79" s="126">
        <f ca="1">OFFSET(RES!AG$95,$E79,0)</f>
        <v>9.2618584339282766</v>
      </c>
      <c r="AE79" s="126">
        <f ca="1">OFFSET(RES!AH$95,$E79,0)</f>
        <v>9.3944043566106288</v>
      </c>
      <c r="AF79" s="126">
        <f ca="1">OFFSET(RES!AI$95,$E79,0)</f>
        <v>9.5020310317292473</v>
      </c>
      <c r="AG79" s="126">
        <f ca="1">OFFSET(RES!AJ$95,$E79,0)</f>
        <v>9.6476892192605241</v>
      </c>
      <c r="AH79" s="126">
        <f ca="1">OFFSET(RES!AK$95,$E79,0)</f>
        <v>9.763611002971885</v>
      </c>
      <c r="AI79" s="126">
        <f ca="1">OFFSET(RES!AL$95,$E79,0)</f>
        <v>9.9087492746991597</v>
      </c>
      <c r="AJ79" s="126">
        <f ca="1">OFFSET(RES!AM$95,$E79,0)</f>
        <v>10.488431369733942</v>
      </c>
      <c r="AK79" s="126">
        <f ca="1">OFFSET(RES!AN$95,$E79,0)</f>
        <v>11.01769077212955</v>
      </c>
      <c r="AL79" s="126">
        <f ca="1">OFFSET(RES!AO$95,$E79,0)</f>
        <v>11.01769077212955</v>
      </c>
      <c r="AM79" s="126">
        <f ca="1">OFFSET(RES!AP$95,$E79,0)</f>
        <v>11.01769077212955</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2">
        <f ca="1">OFFSET(RES!R$95,$E80,0)</f>
        <v>6.2109307697935767</v>
      </c>
      <c r="P80" s="126">
        <f ca="1">OFFSET(RES!S$95,$E80,0)</f>
        <v>5.3666869345695556</v>
      </c>
      <c r="Q80" s="126">
        <f ca="1">OFFSET(RES!T$95,$E80,0)</f>
        <v>5.6516878675856193</v>
      </c>
      <c r="R80" s="126">
        <f ca="1">OFFSET(RES!U$95,$E80,0)</f>
        <v>5.8965584482991442</v>
      </c>
      <c r="S80" s="126">
        <f ca="1">OFFSET(RES!V$95,$E80,0)</f>
        <v>6.016588189491884</v>
      </c>
      <c r="T80" s="202">
        <f ca="1">OFFSET(RES!W$95,$E80,0)</f>
        <v>6.1515365874853902</v>
      </c>
      <c r="U80" s="126">
        <f ca="1">OFFSET(RES!X$95,$E80,0)</f>
        <v>6.2666924946459357</v>
      </c>
      <c r="V80" s="126">
        <f ca="1">OFFSET(RES!Y$95,$E80,0)</f>
        <v>6.3784513675037857</v>
      </c>
      <c r="W80" s="126">
        <f ca="1">OFFSET(RES!Z$95,$E80,0)</f>
        <v>6.4944775103650754</v>
      </c>
      <c r="X80" s="126">
        <f ca="1">OFFSET(RES!AA$95,$E80,0)</f>
        <v>6.5826224161159237</v>
      </c>
      <c r="Y80" s="204">
        <f ca="1">OFFSET(RES!AB$95,$E80,0)</f>
        <v>6.6974220879243864</v>
      </c>
      <c r="Z80" s="126">
        <f ca="1">OFFSET(RES!AC$95,$E80,0)</f>
        <v>6.8003351311340756</v>
      </c>
      <c r="AA80" s="126">
        <f ca="1">OFFSET(RES!AD$95,$E80,0)</f>
        <v>6.9079271658478163</v>
      </c>
      <c r="AB80" s="126">
        <f ca="1">OFFSET(RES!AE$95,$E80,0)</f>
        <v>7.0289381738796228</v>
      </c>
      <c r="AC80" s="126">
        <f ca="1">OFFSET(RES!AF$95,$E80,0)</f>
        <v>7.1474196701957604</v>
      </c>
      <c r="AD80" s="126">
        <f ca="1">OFFSET(RES!AG$95,$E80,0)</f>
        <v>7.298429870107606</v>
      </c>
      <c r="AE80" s="126">
        <f ca="1">OFFSET(RES!AH$95,$E80,0)</f>
        <v>7.4028772796817073</v>
      </c>
      <c r="AF80" s="126">
        <f ca="1">OFFSET(RES!AI$95,$E80,0)</f>
        <v>7.4876880923398463</v>
      </c>
      <c r="AG80" s="126">
        <f ca="1">OFFSET(RES!AJ$95,$E80,0)</f>
        <v>7.6024680875522241</v>
      </c>
      <c r="AH80" s="126">
        <f ca="1">OFFSET(RES!AK$95,$E80,0)</f>
        <v>7.6938155222890678</v>
      </c>
      <c r="AI80" s="126">
        <f ca="1">OFFSET(RES!AL$95,$E80,0)</f>
        <v>7.8081858190525928</v>
      </c>
      <c r="AJ80" s="126">
        <f ca="1">OFFSET(RES!AM$95,$E80,0)</f>
        <v>8.2649806564763804</v>
      </c>
      <c r="AK80" s="126">
        <f ca="1">OFFSET(RES!AN$95,$E80,0)</f>
        <v>8.682041947040835</v>
      </c>
      <c r="AL80" s="126">
        <f ca="1">OFFSET(RES!AO$95,$E80,0)</f>
        <v>8.682041947040835</v>
      </c>
      <c r="AM80" s="126">
        <f ca="1">OFFSET(RES!AP$95,$E80,0)</f>
        <v>8.682041947040835</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2">
        <f ca="1">OFFSET(RES!R$95,$E81,0)</f>
        <v>4.8071558852299452</v>
      </c>
      <c r="P81" s="126">
        <f ca="1">OFFSET(RES!S$95,$E81,0)</f>
        <v>4.1537253654753128</v>
      </c>
      <c r="Q81" s="126">
        <f ca="1">OFFSET(RES!T$95,$E81,0)</f>
        <v>4.3743112910353439</v>
      </c>
      <c r="R81" s="126">
        <f ca="1">OFFSET(RES!U$95,$E81,0)</f>
        <v>4.5638369993110803</v>
      </c>
      <c r="S81" s="126">
        <f ca="1">OFFSET(RES!V$95,$E81,0)</f>
        <v>4.6567379988816304</v>
      </c>
      <c r="T81" s="202">
        <f ca="1">OFFSET(RES!W$95,$E81,0)</f>
        <v>4.7611857877334769</v>
      </c>
      <c r="U81" s="126">
        <f ca="1">OFFSET(RES!X$95,$E81,0)</f>
        <v>4.8503145217902253</v>
      </c>
      <c r="V81" s="126">
        <f ca="1">OFFSET(RES!Y$95,$E81,0)</f>
        <v>4.936814008469117</v>
      </c>
      <c r="W81" s="126">
        <f ca="1">OFFSET(RES!Z$95,$E81,0)</f>
        <v>5.026616290312087</v>
      </c>
      <c r="X81" s="126">
        <f ca="1">OFFSET(RES!AA$95,$E81,0)</f>
        <v>5.0948389638756035</v>
      </c>
      <c r="Y81" s="204">
        <f ca="1">OFFSET(RES!AB$95,$E81,0)</f>
        <v>5.1836919777653172</v>
      </c>
      <c r="Z81" s="126">
        <f ca="1">OFFSET(RES!AC$95,$E81,0)</f>
        <v>5.2633449411727362</v>
      </c>
      <c r="AA81" s="126">
        <f ca="1">OFFSET(RES!AD$95,$E81,0)</f>
        <v>5.3466193652563927</v>
      </c>
      <c r="AB81" s="126">
        <f ca="1">OFFSET(RES!AE$95,$E81,0)</f>
        <v>5.4402798488455604</v>
      </c>
      <c r="AC81" s="126">
        <f ca="1">OFFSET(RES!AF$95,$E81,0)</f>
        <v>5.5319825329387369</v>
      </c>
      <c r="AD81" s="126">
        <f ca="1">OFFSET(RES!AG$95,$E81,0)</f>
        <v>5.6488618861536342</v>
      </c>
      <c r="AE81" s="126">
        <f ca="1">OFFSET(RES!AH$95,$E81,0)</f>
        <v>5.7297024233035678</v>
      </c>
      <c r="AF81" s="126">
        <f ca="1">OFFSET(RES!AI$95,$E81,0)</f>
        <v>5.7953445649264506</v>
      </c>
      <c r="AG81" s="126">
        <f ca="1">OFFSET(RES!AJ$95,$E81,0)</f>
        <v>5.8841823494619536</v>
      </c>
      <c r="AH81" s="126">
        <f ca="1">OFFSET(RES!AK$95,$E81,0)</f>
        <v>5.9548837265617456</v>
      </c>
      <c r="AI81" s="126">
        <f ca="1">OFFSET(RES!AL$95,$E81,0)</f>
        <v>6.0434044113931025</v>
      </c>
      <c r="AJ81" s="126">
        <f ca="1">OFFSET(RES!AM$95,$E81,0)</f>
        <v>6.396955927656002</v>
      </c>
      <c r="AK81" s="126">
        <f ca="1">OFFSET(RES!AN$95,$E81,0)</f>
        <v>6.7197543473693724</v>
      </c>
      <c r="AL81" s="126">
        <f ca="1">OFFSET(RES!AO$95,$E81,0)</f>
        <v>6.7197543473693724</v>
      </c>
      <c r="AM81" s="126">
        <f ca="1">OFFSET(RES!AP$95,$E81,0)</f>
        <v>6.7197543473693724</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2">
        <f ca="1">OFFSET(RES!R$95,$E82,0)</f>
        <v>7.8422077370673984E-2</v>
      </c>
      <c r="P82" s="126">
        <f ca="1">OFFSET(RES!S$95,$E82,0)</f>
        <v>6.7762265207310712E-2</v>
      </c>
      <c r="Q82" s="126">
        <f ca="1">OFFSET(RES!T$95,$E82,0)</f>
        <v>7.1360818475429466E-2</v>
      </c>
      <c r="R82" s="126">
        <f ca="1">OFFSET(RES!U$95,$E82,0)</f>
        <v>7.4452667400861317E-2</v>
      </c>
      <c r="S82" s="126">
        <f ca="1">OFFSET(RES!V$95,$E82,0)</f>
        <v>7.596821829000959E-2</v>
      </c>
      <c r="T82" s="202">
        <f ca="1">OFFSET(RES!W$95,$E82,0)</f>
        <v>7.7672139022786815E-2</v>
      </c>
      <c r="U82" s="126">
        <f ca="1">OFFSET(RES!X$95,$E82,0)</f>
        <v>7.912615063485548E-2</v>
      </c>
      <c r="V82" s="126">
        <f ca="1">OFFSET(RES!Y$95,$E82,0)</f>
        <v>8.0537269724564625E-2</v>
      </c>
      <c r="W82" s="126">
        <f ca="1">OFFSET(RES!Z$95,$E82,0)</f>
        <v>8.2002269334082306E-2</v>
      </c>
      <c r="X82" s="126">
        <f ca="1">OFFSET(RES!AA$95,$E82,0)</f>
        <v>8.3115227580572881E-2</v>
      </c>
      <c r="Y82" s="204">
        <f ca="1">OFFSET(RES!AB$95,$E82,0)</f>
        <v>8.4564741200733623E-2</v>
      </c>
      <c r="Z82" s="126">
        <f ca="1">OFFSET(RES!AC$95,$E82,0)</f>
        <v>8.5864168764198473E-2</v>
      </c>
      <c r="AA82" s="126">
        <f ca="1">OFFSET(RES!AD$95,$E82,0)</f>
        <v>8.7222675433090174E-2</v>
      </c>
      <c r="AB82" s="126">
        <f ca="1">OFFSET(RES!AE$95,$E82,0)</f>
        <v>8.8750616250065181E-2</v>
      </c>
      <c r="AC82" s="126">
        <f ca="1">OFFSET(RES!AF$95,$E82,0)</f>
        <v>9.0246618285104149E-2</v>
      </c>
      <c r="AD82" s="126">
        <f ca="1">OFFSET(RES!AG$95,$E82,0)</f>
        <v>9.2153342739165534E-2</v>
      </c>
      <c r="AE82" s="126">
        <f ca="1">OFFSET(RES!AH$95,$E82,0)</f>
        <v>9.3472143920241793E-2</v>
      </c>
      <c r="AF82" s="126">
        <f ca="1">OFFSET(RES!AI$95,$E82,0)</f>
        <v>9.4543004369128644E-2</v>
      </c>
      <c r="AG82" s="126">
        <f ca="1">OFFSET(RES!AJ$95,$E82,0)</f>
        <v>9.5992269543509243E-2</v>
      </c>
      <c r="AH82" s="126">
        <f ca="1">OFFSET(RES!AK$95,$E82,0)</f>
        <v>9.7145664398493828E-2</v>
      </c>
      <c r="AI82" s="126">
        <f ca="1">OFFSET(RES!AL$95,$E82,0)</f>
        <v>9.8589756531240982E-2</v>
      </c>
      <c r="AJ82" s="126">
        <f ca="1">OFFSET(RES!AM$95,$E82,0)</f>
        <v>0.1043574588951434</v>
      </c>
      <c r="AK82" s="126">
        <f ca="1">OFFSET(RES!AN$95,$E82,0)</f>
        <v>0.10962346716495477</v>
      </c>
      <c r="AL82" s="126">
        <f ca="1">OFFSET(RES!AO$95,$E82,0)</f>
        <v>0.10962346716495477</v>
      </c>
      <c r="AM82" s="126">
        <f ca="1">OFFSET(RES!AP$95,$E82,0)</f>
        <v>0.10962346716495477</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604</v>
      </c>
      <c r="B84">
        <f>[2]EB_2006!$AI$69/1000</f>
        <v>35.178032837499991</v>
      </c>
      <c r="E84" s="128">
        <f>MATCH(F84,OtherTRA!$D$52:$D$56,0)</f>
        <v>2</v>
      </c>
      <c r="F84" s="4" t="str">
        <f t="shared" si="1"/>
        <v>TAIJET</v>
      </c>
      <c r="G84" s="24">
        <f ca="1">OFFSET(OtherTRA!J$51,$E84,0)</f>
        <v>60.368000000000002</v>
      </c>
      <c r="H84" s="24">
        <f ca="1">OFFSET(OtherTRA!K$51,$E84,0)</f>
        <v>61.96545402402289</v>
      </c>
      <c r="I84" s="24">
        <f ca="1">OFFSET(OtherTRA!L$51,$E84,0)</f>
        <v>63.562908048045777</v>
      </c>
      <c r="J84" s="24">
        <f ca="1">OFFSET(OtherTRA!M$51,$E84,0)</f>
        <v>65.160362072068665</v>
      </c>
      <c r="K84" s="24">
        <f ca="1">OFFSET(OtherTRA!N$51,$E84,0)</f>
        <v>67.04982012364998</v>
      </c>
      <c r="L84" s="24">
        <f ca="1">OFFSET(OtherTRA!O$51,$E84,0)</f>
        <v>68.939278175231294</v>
      </c>
      <c r="M84" s="24">
        <f ca="1">OFFSET(OtherTRA!P$51,$E84,0)</f>
        <v>68.766104038348061</v>
      </c>
      <c r="N84" s="24">
        <f ca="1">OFFSET(OtherTRA!Q$51,$E84,0)</f>
        <v>68.592929901464814</v>
      </c>
      <c r="O84" s="24">
        <f ca="1">OFFSET(OtherTRA!R$51,$E84,0)</f>
        <v>64.92334928945229</v>
      </c>
      <c r="P84" s="24">
        <f ca="1">OFFSET(OtherTRA!S$51,$E84,0)</f>
        <v>67.247562694280376</v>
      </c>
      <c r="Q84" s="24">
        <f ca="1">OFFSET(OtherTRA!T$51,$E84,0)</f>
        <v>68.874316158024158</v>
      </c>
      <c r="R84" s="24">
        <f ca="1">OFFSET(OtherTRA!U$51,$E84,0)</f>
        <v>70.50106962176794</v>
      </c>
      <c r="S84" s="24">
        <f ca="1">OFFSET(OtherTRA!V$51,$E84,0)</f>
        <v>72.127823085511722</v>
      </c>
      <c r="T84" s="24">
        <f ca="1">OFFSET(OtherTRA!W$51,$E84,0)</f>
        <v>73.754576549255503</v>
      </c>
      <c r="U84" s="24">
        <f ca="1">OFFSET(OtherTRA!X$51,$E84,0)</f>
        <v>75.381330012999285</v>
      </c>
      <c r="V84" s="24">
        <f ca="1">OFFSET(OtherTRA!Y$51,$E84,0)</f>
        <v>77.008083476743067</v>
      </c>
      <c r="W84" s="24">
        <f ca="1">OFFSET(OtherTRA!Z$51,$E84,0)</f>
        <v>78.634836940486849</v>
      </c>
      <c r="X84" s="24">
        <f ca="1">OFFSET(OtherTRA!AA$51,$E84,0)</f>
        <v>80.261590404230631</v>
      </c>
      <c r="Y84" s="24">
        <f ca="1">OFFSET(OtherTRA!AB$51,$E84,0)</f>
        <v>81.888343867974442</v>
      </c>
      <c r="Z84" s="24">
        <f ca="1">OFFSET(OtherTRA!AC$51,$E84,0)</f>
        <v>83.929178408603008</v>
      </c>
      <c r="AA84" s="24">
        <f ca="1">OFFSET(OtherTRA!AD$51,$E84,0)</f>
        <v>85.970012949231574</v>
      </c>
      <c r="AB84" s="24">
        <f ca="1">OFFSET(OtherTRA!AE$51,$E84,0)</f>
        <v>88.01084748986014</v>
      </c>
      <c r="AC84" s="24">
        <f ca="1">OFFSET(OtherTRA!AF$51,$E84,0)</f>
        <v>90.051682030488706</v>
      </c>
      <c r="AD84" s="24">
        <f ca="1">OFFSET(OtherTRA!AG$51,$E84,0)</f>
        <v>92.092516571117272</v>
      </c>
      <c r="AE84" s="24">
        <f ca="1">OFFSET(OtherTRA!AH$51,$E84,0)</f>
        <v>94.133351111745839</v>
      </c>
      <c r="AF84" s="24">
        <f ca="1">OFFSET(OtherTRA!AI$51,$E84,0)</f>
        <v>96.174185652374405</v>
      </c>
      <c r="AG84" s="24">
        <f ca="1">OFFSET(OtherTRA!AJ$51,$E84,0)</f>
        <v>98.215020193002971</v>
      </c>
      <c r="AH84" s="24">
        <f ca="1">OFFSET(OtherTRA!AK$51,$E84,0)</f>
        <v>100.25585473363154</v>
      </c>
      <c r="AI84" s="24">
        <f ca="1">OFFSET(OtherTRA!AL$51,$E84,0)</f>
        <v>102.29668927426006</v>
      </c>
      <c r="AJ84" s="24">
        <f ca="1">OFFSET(OtherTRA!AM$51,$E84,0)</f>
        <v>111.66593994058371</v>
      </c>
      <c r="AK84" s="24">
        <f ca="1">OFFSET(OtherTRA!AN$51,$E84,0)</f>
        <v>121.03519060690738</v>
      </c>
      <c r="AL84" s="24">
        <f ca="1">OFFSET(OtherTRA!AO$51,$E84,0)</f>
        <v>121.03519060690738</v>
      </c>
      <c r="AM84" s="24">
        <f ca="1">OFFSET(OtherTRA!AP$51,$E84,0)</f>
        <v>121.03519060690738</v>
      </c>
    </row>
    <row r="85" spans="1:39" s="185" customFormat="1">
      <c r="A85" s="35" t="s">
        <v>605</v>
      </c>
      <c r="B85" s="185">
        <f>[2]EB_2006!$AI$70/1000</f>
        <v>42.764908764899999</v>
      </c>
      <c r="E85" s="128">
        <f>MATCH(F85,OtherTRA!$D$52:$D$56,0)</f>
        <v>3</v>
      </c>
      <c r="F85" s="185" t="str">
        <f t="shared" ref="F85" si="2">A85</f>
        <v>TADJET</v>
      </c>
      <c r="G85" s="24">
        <f ca="1">OFFSET(OtherTRA!J$51,$E85,0)</f>
        <v>20.123000000000001</v>
      </c>
      <c r="H85" s="24">
        <f ca="1">OFFSET(OtherTRA!K$51,$E85,0)</f>
        <v>20.655493495318922</v>
      </c>
      <c r="I85" s="24">
        <f ca="1">OFFSET(OtherTRA!L$51,$E85,0)</f>
        <v>21.187986990637842</v>
      </c>
      <c r="J85" s="24">
        <f ca="1">OFFSET(OtherTRA!M$51,$E85,0)</f>
        <v>21.720480485956763</v>
      </c>
      <c r="K85" s="24">
        <f ca="1">OFFSET(OtherTRA!N$51,$E85,0)</f>
        <v>21.092854272554778</v>
      </c>
      <c r="L85" s="24">
        <f ca="1">OFFSET(OtherTRA!O$51,$E85,0)</f>
        <v>20.465228059152793</v>
      </c>
      <c r="M85" s="24">
        <f ca="1">OFFSET(OtherTRA!P$51,$E85,0)</f>
        <v>21.664958387573815</v>
      </c>
      <c r="N85" s="24">
        <f ca="1">OFFSET(OtherTRA!Q$51,$E85,0)</f>
        <v>22.864688715994838</v>
      </c>
      <c r="O85" s="24">
        <f ca="1">OFFSET(OtherTRA!R$51,$E85,0)</f>
        <v>21.641474916373717</v>
      </c>
      <c r="P85" s="24">
        <f ca="1">OFFSET(OtherTRA!S$51,$E85,0)</f>
        <v>22.41622555156712</v>
      </c>
      <c r="Q85" s="24">
        <f ca="1">OFFSET(OtherTRA!T$51,$E85,0)</f>
        <v>22.958485688575404</v>
      </c>
      <c r="R85" s="24">
        <f ca="1">OFFSET(OtherTRA!U$51,$E85,0)</f>
        <v>23.500745825583689</v>
      </c>
      <c r="S85" s="24">
        <f ca="1">OFFSET(OtherTRA!V$51,$E85,0)</f>
        <v>24.043005962591973</v>
      </c>
      <c r="T85" s="24">
        <f ca="1">OFFSET(OtherTRA!W$51,$E85,0)</f>
        <v>24.585266099600258</v>
      </c>
      <c r="U85" s="24">
        <f ca="1">OFFSET(OtherTRA!X$51,$E85,0)</f>
        <v>25.127526236608542</v>
      </c>
      <c r="V85" s="24">
        <f ca="1">OFFSET(OtherTRA!Y$51,$E85,0)</f>
        <v>25.669786373616827</v>
      </c>
      <c r="W85" s="24">
        <f ca="1">OFFSET(OtherTRA!Z$51,$E85,0)</f>
        <v>26.212046510625111</v>
      </c>
      <c r="X85" s="24">
        <f ca="1">OFFSET(OtherTRA!AA$51,$E85,0)</f>
        <v>26.754306647633395</v>
      </c>
      <c r="Y85" s="24">
        <f ca="1">OFFSET(OtherTRA!AB$51,$E85,0)</f>
        <v>27.296566784641694</v>
      </c>
      <c r="Z85" s="24">
        <f ca="1">OFFSET(OtherTRA!AC$51,$E85,0)</f>
        <v>27.976856233705249</v>
      </c>
      <c r="AA85" s="24">
        <f ca="1">OFFSET(OtherTRA!AD$51,$E85,0)</f>
        <v>28.6571456827688</v>
      </c>
      <c r="AB85" s="24">
        <f ca="1">OFFSET(OtherTRA!AE$51,$E85,0)</f>
        <v>29.337435131832351</v>
      </c>
      <c r="AC85" s="24">
        <f ca="1">OFFSET(OtherTRA!AF$51,$E85,0)</f>
        <v>30.017724580895901</v>
      </c>
      <c r="AD85" s="24">
        <f ca="1">OFFSET(OtherTRA!AG$51,$E85,0)</f>
        <v>30.698014029959452</v>
      </c>
      <c r="AE85" s="24">
        <f ca="1">OFFSET(OtherTRA!AH$51,$E85,0)</f>
        <v>31.378303479023003</v>
      </c>
      <c r="AF85" s="24">
        <f ca="1">OFFSET(OtherTRA!AI$51,$E85,0)</f>
        <v>32.058592928086554</v>
      </c>
      <c r="AG85" s="24">
        <f ca="1">OFFSET(OtherTRA!AJ$51,$E85,0)</f>
        <v>32.738882377150105</v>
      </c>
      <c r="AH85" s="24">
        <f ca="1">OFFSET(OtherTRA!AK$51,$E85,0)</f>
        <v>33.419171826213656</v>
      </c>
      <c r="AI85" s="24">
        <f ca="1">OFFSET(OtherTRA!AL$51,$E85,0)</f>
        <v>34.099461275277221</v>
      </c>
      <c r="AJ85" s="24">
        <f ca="1">OFFSET(OtherTRA!AM$51,$E85,0)</f>
        <v>37.222596564808612</v>
      </c>
      <c r="AK85" s="24">
        <f ca="1">OFFSET(OtherTRA!AN$51,$E85,0)</f>
        <v>40.345731854340002</v>
      </c>
      <c r="AL85" s="24">
        <f ca="1">OFFSET(OtherTRA!AO$51,$E85,0)</f>
        <v>40.345731854340002</v>
      </c>
      <c r="AM85" s="24">
        <f ca="1">OFFSET(OtherTRA!AP$51,$E85,0)</f>
        <v>40.345731854340002</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1.0984488420118992</v>
      </c>
      <c r="I86" s="24">
        <f ca="1">OFFSET(OtherTRA!L$51,$E86,0)</f>
        <v>1.1267665805081735</v>
      </c>
      <c r="J86" s="24">
        <f ca="1">OFFSET(OtherTRA!M$51,$E86,0)</f>
        <v>1.155084319004448</v>
      </c>
      <c r="K86" s="24">
        <f ca="1">OFFSET(OtherTRA!N$51,$E86,0)</f>
        <v>1.1694117490989513</v>
      </c>
      <c r="L86" s="24">
        <f ca="1">OFFSET(OtherTRA!O$51,$E86,0)</f>
        <v>1.1837391791934546</v>
      </c>
      <c r="M86" s="24">
        <f ca="1">OFFSET(OtherTRA!P$51,$E86,0)</f>
        <v>1.1998359605948092</v>
      </c>
      <c r="N86" s="24">
        <f ca="1">OFFSET(OtherTRA!Q$51,$E86,0)</f>
        <v>1.2159327419961641</v>
      </c>
      <c r="O86" s="24">
        <f ca="1">OFFSET(OtherTRA!R$51,$E86,0)</f>
        <v>1.1508828422185915</v>
      </c>
      <c r="P86" s="24">
        <f ca="1">OFFSET(OtherTRA!S$51,$E86,0)</f>
        <v>0</v>
      </c>
      <c r="Q86" s="24">
        <f ca="1">OFFSET(OtherTRA!T$51,$E86,0)</f>
        <v>0.16129086747302182</v>
      </c>
      <c r="R86" s="24">
        <f ca="1">OFFSET(OtherTRA!U$51,$E86,0)</f>
        <v>0.32258173494604364</v>
      </c>
      <c r="S86" s="24">
        <f ca="1">OFFSET(OtherTRA!V$51,$E86,0)</f>
        <v>0.48387260241906549</v>
      </c>
      <c r="T86" s="24">
        <f ca="1">OFFSET(OtherTRA!W$51,$E86,0)</f>
        <v>0.64516346989208728</v>
      </c>
      <c r="U86" s="24">
        <f ca="1">OFFSET(OtherTRA!X$51,$E86,0)</f>
        <v>0.80645433736510908</v>
      </c>
      <c r="V86" s="24">
        <f ca="1">OFFSET(OtherTRA!Y$51,$E86,0)</f>
        <v>0.96774520483813087</v>
      </c>
      <c r="W86" s="24">
        <f ca="1">OFFSET(OtherTRA!Z$51,$E86,0)</f>
        <v>1.1290360723111528</v>
      </c>
      <c r="X86" s="24">
        <f ca="1">OFFSET(OtherTRA!AA$51,$E86,0)</f>
        <v>1.2903269397841746</v>
      </c>
      <c r="Y86" s="24">
        <f ca="1">OFFSET(OtherTRA!AB$51,$E86,0)</f>
        <v>1.4516178072571964</v>
      </c>
      <c r="Z86" s="24">
        <f ca="1">OFFSET(OtherTRA!AC$51,$E86,0)</f>
        <v>1.4877952608593639</v>
      </c>
      <c r="AA86" s="24">
        <f ca="1">OFFSET(OtherTRA!AD$51,$E86,0)</f>
        <v>1.5239727144615314</v>
      </c>
      <c r="AB86" s="24">
        <f ca="1">OFFSET(OtherTRA!AE$51,$E86,0)</f>
        <v>1.5601501680636989</v>
      </c>
      <c r="AC86" s="24">
        <f ca="1">OFFSET(OtherTRA!AF$51,$E86,0)</f>
        <v>1.5963276216658664</v>
      </c>
      <c r="AD86" s="24">
        <f ca="1">OFFSET(OtherTRA!AG$51,$E86,0)</f>
        <v>1.6325050752680339</v>
      </c>
      <c r="AE86" s="24">
        <f ca="1">OFFSET(OtherTRA!AH$51,$E86,0)</f>
        <v>1.6686825288702014</v>
      </c>
      <c r="AF86" s="24">
        <f ca="1">OFFSET(OtherTRA!AI$51,$E86,0)</f>
        <v>1.7048599824723689</v>
      </c>
      <c r="AG86" s="24">
        <f ca="1">OFFSET(OtherTRA!AJ$51,$E86,0)</f>
        <v>1.7410374360745364</v>
      </c>
      <c r="AH86" s="24">
        <f ca="1">OFFSET(OtherTRA!AK$51,$E86,0)</f>
        <v>1.7772148896767039</v>
      </c>
      <c r="AI86" s="24">
        <f ca="1">OFFSET(OtherTRA!AL$51,$E86,0)</f>
        <v>1.813392343278871</v>
      </c>
      <c r="AJ86" s="24">
        <f ca="1">OFFSET(OtherTRA!AM$51,$E86,0)</f>
        <v>1.9794791202909874</v>
      </c>
      <c r="AK86" s="24">
        <f ca="1">OFFSET(OtherTRA!AN$51,$E86,0)</f>
        <v>2.1455658973031038</v>
      </c>
      <c r="AL86" s="24">
        <f ca="1">OFFSET(OtherTRA!AO$51,$E86,0)</f>
        <v>2.1455658973031038</v>
      </c>
      <c r="AM86" s="24">
        <f ca="1">OFFSET(OtherTRA!AP$51,$E86,0)</f>
        <v>2.1455658973031038</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45.207927176491495</v>
      </c>
      <c r="P87" s="24">
        <f ca="1">OFFSET(FTRA!S$136,$E87,0)</f>
        <v>47.365859468373422</v>
      </c>
      <c r="Q87" s="24">
        <f ca="1">OFFSET(FTRA!T$136,$E87,0)</f>
        <v>48.220701617532555</v>
      </c>
      <c r="R87" s="24">
        <f ca="1">OFFSET(FTRA!U$136,$E87,0)</f>
        <v>49.075543766691688</v>
      </c>
      <c r="S87" s="24">
        <f ca="1">OFFSET(FTRA!V$136,$E87,0)</f>
        <v>49.93038591585082</v>
      </c>
      <c r="T87" s="24">
        <f ca="1">OFFSET(FTRA!W$136,$E87,0)</f>
        <v>50.785228065009953</v>
      </c>
      <c r="U87" s="24">
        <f ca="1">OFFSET(FTRA!X$136,$E87,0)</f>
        <v>51.640070214169086</v>
      </c>
      <c r="V87" s="24">
        <f ca="1">OFFSET(FTRA!Y$136,$E87,0)</f>
        <v>52.494912363328218</v>
      </c>
      <c r="W87" s="24">
        <f ca="1">OFFSET(FTRA!Z$136,$E87,0)</f>
        <v>53.349754512487351</v>
      </c>
      <c r="X87" s="24">
        <f ca="1">OFFSET(FTRA!AA$136,$E87,0)</f>
        <v>54.204596661646484</v>
      </c>
      <c r="Y87" s="24">
        <f ca="1">OFFSET(FTRA!AB$136,$E87,0)</f>
        <v>55.059438810805617</v>
      </c>
      <c r="Z87" s="24">
        <f ca="1">OFFSET(FTRA!AC$136,$E87,0)</f>
        <v>56.647019818827118</v>
      </c>
      <c r="AA87" s="24">
        <f ca="1">OFFSET(FTRA!AD$136,$E87,0)</f>
        <v>58.23460082684862</v>
      </c>
      <c r="AB87" s="24">
        <f ca="1">OFFSET(FTRA!AE$136,$E87,0)</f>
        <v>59.822181834870122</v>
      </c>
      <c r="AC87" s="24">
        <f ca="1">OFFSET(FTRA!AF$136,$E87,0)</f>
        <v>61.409762842891624</v>
      </c>
      <c r="AD87" s="24">
        <f ca="1">OFFSET(FTRA!AG$136,$E87,0)</f>
        <v>62.997343850913126</v>
      </c>
      <c r="AE87" s="24">
        <f ca="1">OFFSET(FTRA!AH$136,$E87,0)</f>
        <v>64.584924858934627</v>
      </c>
      <c r="AF87" s="24">
        <f ca="1">OFFSET(FTRA!AI$136,$E87,0)</f>
        <v>66.172505866956129</v>
      </c>
      <c r="AG87" s="24">
        <f ca="1">OFFSET(FTRA!AJ$136,$E87,0)</f>
        <v>67.760086874977631</v>
      </c>
      <c r="AH87" s="24">
        <f ca="1">OFFSET(FTRA!AK$136,$E87,0)</f>
        <v>69.347667882999133</v>
      </c>
      <c r="AI87" s="24">
        <f ca="1">OFFSET(FTRA!AL$136,$E87,0)</f>
        <v>70.935248891020606</v>
      </c>
      <c r="AJ87" s="24">
        <f ca="1">OFFSET(FTRA!AM$136,$E87,0)</f>
        <v>76.695255908958984</v>
      </c>
      <c r="AK87" s="24">
        <f ca="1">OFFSET(FTRA!AN$136,$E87,0)</f>
        <v>82.45526292689739</v>
      </c>
      <c r="AL87" s="24">
        <f ca="1">OFFSET(FTRA!AO$136,$E87,0)</f>
        <v>82.45526292689739</v>
      </c>
      <c r="AM87" s="24">
        <f ca="1">OFFSET(FTRA!AP$136,$E87,0)</f>
        <v>82.45526292689739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3.5587836419516132</v>
      </c>
      <c r="P88" s="24">
        <f ca="1">OFFSET(FTRA!S$136,$E88,0)</f>
        <v>3.6346761263679177</v>
      </c>
      <c r="Q88" s="24">
        <f ca="1">OFFSET(FTRA!T$136,$E88,0)</f>
        <v>3.7124118946018592</v>
      </c>
      <c r="R88" s="24">
        <f ca="1">OFFSET(FTRA!U$136,$E88,0)</f>
        <v>3.7901476628358006</v>
      </c>
      <c r="S88" s="24">
        <f ca="1">OFFSET(FTRA!V$136,$E88,0)</f>
        <v>3.8678834310697421</v>
      </c>
      <c r="T88" s="24">
        <f ca="1">OFFSET(FTRA!W$136,$E88,0)</f>
        <v>3.9456191993036835</v>
      </c>
      <c r="U88" s="24">
        <f ca="1">OFFSET(FTRA!X$136,$E88,0)</f>
        <v>4.0233549675376246</v>
      </c>
      <c r="V88" s="24">
        <f ca="1">OFFSET(FTRA!Y$136,$E88,0)</f>
        <v>4.1010907357715656</v>
      </c>
      <c r="W88" s="24">
        <f ca="1">OFFSET(FTRA!Z$136,$E88,0)</f>
        <v>4.1788265040055066</v>
      </c>
      <c r="X88" s="24">
        <f ca="1">OFFSET(FTRA!AA$136,$E88,0)</f>
        <v>4.2565622722394476</v>
      </c>
      <c r="Y88" s="24">
        <f ca="1">OFFSET(FTRA!AB$136,$E88,0)</f>
        <v>4.3342980404733895</v>
      </c>
      <c r="Z88" s="24">
        <f ca="1">OFFSET(FTRA!AC$136,$E88,0)</f>
        <v>4.4592729657683039</v>
      </c>
      <c r="AA88" s="24">
        <f ca="1">OFFSET(FTRA!AD$136,$E88,0)</f>
        <v>4.5842478910632183</v>
      </c>
      <c r="AB88" s="24">
        <f ca="1">OFFSET(FTRA!AE$136,$E88,0)</f>
        <v>4.7092228163581327</v>
      </c>
      <c r="AC88" s="24">
        <f ca="1">OFFSET(FTRA!AF$136,$E88,0)</f>
        <v>4.8341977416530471</v>
      </c>
      <c r="AD88" s="24">
        <f ca="1">OFFSET(FTRA!AG$136,$E88,0)</f>
        <v>4.9591726669479614</v>
      </c>
      <c r="AE88" s="24">
        <f ca="1">OFFSET(FTRA!AH$136,$E88,0)</f>
        <v>5.0841475922428758</v>
      </c>
      <c r="AF88" s="24">
        <f ca="1">OFFSET(FTRA!AI$136,$E88,0)</f>
        <v>5.2091225175377902</v>
      </c>
      <c r="AG88" s="24">
        <f ca="1">OFFSET(FTRA!AJ$136,$E88,0)</f>
        <v>5.3340974428327046</v>
      </c>
      <c r="AH88" s="24">
        <f ca="1">OFFSET(FTRA!AK$136,$E88,0)</f>
        <v>5.459072368127619</v>
      </c>
      <c r="AI88" s="24">
        <f ca="1">OFFSET(FTRA!AL$136,$E88,0)</f>
        <v>5.5840472934225351</v>
      </c>
      <c r="AJ88" s="24">
        <f ca="1">OFFSET(FTRA!AM$136,$E88,0)</f>
        <v>6.0374770353556064</v>
      </c>
      <c r="AK88" s="24">
        <f ca="1">OFFSET(FTRA!AN$136,$E88,0)</f>
        <v>6.4909067772886786</v>
      </c>
      <c r="AL88" s="24">
        <f ca="1">OFFSET(FTRA!AO$136,$E88,0)</f>
        <v>6.4909067772886786</v>
      </c>
      <c r="AM88" s="24">
        <f ca="1">OFFSET(FTRA!AP$136,$E88,0)</f>
        <v>6.4909067772886786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0.97755703599805133</v>
      </c>
      <c r="P89" s="24">
        <f ca="1">OFFSET(FTRA!S$136,$E89,0)</f>
        <v>0.99840383074161876</v>
      </c>
      <c r="Q89" s="24">
        <f ca="1">OFFSET(FTRA!T$136,$E89,0)</f>
        <v>1.0197569544016258</v>
      </c>
      <c r="R89" s="24">
        <f ca="1">OFFSET(FTRA!U$136,$E89,0)</f>
        <v>1.0411100780616329</v>
      </c>
      <c r="S89" s="24">
        <f ca="1">OFFSET(FTRA!V$136,$E89,0)</f>
        <v>1.06246320172164</v>
      </c>
      <c r="T89" s="24">
        <f ca="1">OFFSET(FTRA!W$136,$E89,0)</f>
        <v>1.0838163253816471</v>
      </c>
      <c r="U89" s="24">
        <f ca="1">OFFSET(FTRA!X$136,$E89,0)</f>
        <v>1.1051694490416542</v>
      </c>
      <c r="V89" s="24">
        <f ca="1">OFFSET(FTRA!Y$136,$E89,0)</f>
        <v>1.1265225727016612</v>
      </c>
      <c r="W89" s="24">
        <f ca="1">OFFSET(FTRA!Z$136,$E89,0)</f>
        <v>1.1478756963616683</v>
      </c>
      <c r="X89" s="24">
        <f ca="1">OFFSET(FTRA!AA$136,$E89,0)</f>
        <v>1.1692288200216754</v>
      </c>
      <c r="Y89" s="24">
        <f ca="1">OFFSET(FTRA!AB$136,$E89,0)</f>
        <v>1.1905819436816827</v>
      </c>
      <c r="Z89" s="24">
        <f ca="1">OFFSET(FTRA!AC$136,$E89,0)</f>
        <v>1.2249111218045701</v>
      </c>
      <c r="AA89" s="24">
        <f ca="1">OFFSET(FTRA!AD$136,$E89,0)</f>
        <v>1.2592402999274575</v>
      </c>
      <c r="AB89" s="24">
        <f ca="1">OFFSET(FTRA!AE$136,$E89,0)</f>
        <v>1.2935694780503448</v>
      </c>
      <c r="AC89" s="24">
        <f ca="1">OFFSET(FTRA!AF$136,$E89,0)</f>
        <v>1.3278986561732322</v>
      </c>
      <c r="AD89" s="24">
        <f ca="1">OFFSET(FTRA!AG$136,$E89,0)</f>
        <v>1.3622278342961196</v>
      </c>
      <c r="AE89" s="24">
        <f ca="1">OFFSET(FTRA!AH$136,$E89,0)</f>
        <v>1.396557012419007</v>
      </c>
      <c r="AF89" s="24">
        <f ca="1">OFFSET(FTRA!AI$136,$E89,0)</f>
        <v>1.4308861905418944</v>
      </c>
      <c r="AG89" s="24">
        <f ca="1">OFFSET(FTRA!AJ$136,$E89,0)</f>
        <v>1.4652153686647817</v>
      </c>
      <c r="AH89" s="24">
        <f ca="1">OFFSET(FTRA!AK$136,$E89,0)</f>
        <v>1.4995445467876691</v>
      </c>
      <c r="AI89" s="24">
        <f ca="1">OFFSET(FTRA!AL$136,$E89,0)</f>
        <v>1.5338737249105561</v>
      </c>
      <c r="AJ89" s="24">
        <f ca="1">OFFSET(FTRA!AM$136,$E89,0)</f>
        <v>1.6584256727537174</v>
      </c>
      <c r="AK89" s="24">
        <f ca="1">OFFSET(FTRA!AN$136,$E89,0)</f>
        <v>1.7829776205968795</v>
      </c>
      <c r="AL89" s="24">
        <f ca="1">OFFSET(FTRA!AO$136,$E89,0)</f>
        <v>1.7829776205968795</v>
      </c>
      <c r="AM89" s="24">
        <f ca="1">OFFSET(FTRA!AP$136,$E89,0)</f>
        <v>1.7829776205968795</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3.2155985052523919</v>
      </c>
      <c r="P90" s="24">
        <f ca="1">OFFSET(FTRA!S$136,$E90,0)</f>
        <v>3.2841724293797747</v>
      </c>
      <c r="Q90" s="24">
        <f ca="1">OFFSET(FTRA!T$136,$E90,0)</f>
        <v>3.354411883442407</v>
      </c>
      <c r="R90" s="24">
        <f ca="1">OFFSET(FTRA!U$136,$E90,0)</f>
        <v>3.4246513375050394</v>
      </c>
      <c r="S90" s="24">
        <f ca="1">OFFSET(FTRA!V$136,$E90,0)</f>
        <v>3.4948907915676717</v>
      </c>
      <c r="T90" s="24">
        <f ca="1">OFFSET(FTRA!W$136,$E90,0)</f>
        <v>3.565130245630304</v>
      </c>
      <c r="U90" s="24">
        <f ca="1">OFFSET(FTRA!X$136,$E90,0)</f>
        <v>3.6353696996929363</v>
      </c>
      <c r="V90" s="24">
        <f ca="1">OFFSET(FTRA!Y$136,$E90,0)</f>
        <v>3.7056091537555687</v>
      </c>
      <c r="W90" s="24">
        <f ca="1">OFFSET(FTRA!Z$136,$E90,0)</f>
        <v>3.775848607818201</v>
      </c>
      <c r="X90" s="24">
        <f ca="1">OFFSET(FTRA!AA$136,$E90,0)</f>
        <v>3.8460880618808333</v>
      </c>
      <c r="Y90" s="24">
        <f ca="1">OFFSET(FTRA!AB$136,$E90,0)</f>
        <v>3.916327515943467</v>
      </c>
      <c r="Z90" s="24">
        <f ca="1">OFFSET(FTRA!AC$136,$E90,0)</f>
        <v>4.0292507007741065</v>
      </c>
      <c r="AA90" s="24">
        <f ca="1">OFFSET(FTRA!AD$136,$E90,0)</f>
        <v>4.1421738856047456</v>
      </c>
      <c r="AB90" s="24">
        <f ca="1">OFFSET(FTRA!AE$136,$E90,0)</f>
        <v>4.2550970704353848</v>
      </c>
      <c r="AC90" s="24">
        <f ca="1">OFFSET(FTRA!AF$136,$E90,0)</f>
        <v>4.3680202552660239</v>
      </c>
      <c r="AD90" s="24">
        <f ca="1">OFFSET(FTRA!AG$136,$E90,0)</f>
        <v>4.480943440096663</v>
      </c>
      <c r="AE90" s="24">
        <f ca="1">OFFSET(FTRA!AH$136,$E90,0)</f>
        <v>4.5938666249273021</v>
      </c>
      <c r="AF90" s="24">
        <f ca="1">OFFSET(FTRA!AI$136,$E90,0)</f>
        <v>4.7067898097579413</v>
      </c>
      <c r="AG90" s="24">
        <f ca="1">OFFSET(FTRA!AJ$136,$E90,0)</f>
        <v>4.8197129945885804</v>
      </c>
      <c r="AH90" s="24">
        <f ca="1">OFFSET(FTRA!AK$136,$E90,0)</f>
        <v>4.9326361794192195</v>
      </c>
      <c r="AI90" s="24">
        <f ca="1">OFFSET(FTRA!AL$136,$E90,0)</f>
        <v>5.0455593642498586</v>
      </c>
      <c r="AJ90" s="24">
        <f ca="1">OFFSET(FTRA!AM$136,$E90,0)</f>
        <v>5.4552633943598128</v>
      </c>
      <c r="AK90" s="24">
        <f ca="1">OFFSET(FTRA!AN$136,$E90,0)</f>
        <v>5.8649674244697705</v>
      </c>
      <c r="AL90" s="24">
        <f ca="1">OFFSET(FTRA!AO$136,$E90,0)</f>
        <v>5.8649674244697705</v>
      </c>
      <c r="AM90" s="24">
        <f ca="1">OFFSET(FTRA!AP$136,$E90,0)</f>
        <v>5.8649674244697705</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0.58321610806251878</v>
      </c>
      <c r="P91" s="24">
        <f ca="1">OFFSET(FTRA!S$136,$E91,0)</f>
        <v>0.59565342481049599</v>
      </c>
      <c r="Q91" s="24">
        <f ca="1">OFFSET(FTRA!T$136,$E91,0)</f>
        <v>0.60839282028040065</v>
      </c>
      <c r="R91" s="24">
        <f ca="1">OFFSET(FTRA!U$136,$E91,0)</f>
        <v>0.62113221575030531</v>
      </c>
      <c r="S91" s="24">
        <f ca="1">OFFSET(FTRA!V$136,$E91,0)</f>
        <v>0.63387161122020996</v>
      </c>
      <c r="T91" s="24">
        <f ca="1">OFFSET(FTRA!W$136,$E91,0)</f>
        <v>0.64661100669011462</v>
      </c>
      <c r="U91" s="24">
        <f ca="1">OFFSET(FTRA!X$136,$E91,0)</f>
        <v>0.65935040216001928</v>
      </c>
      <c r="V91" s="24">
        <f ca="1">OFFSET(FTRA!Y$136,$E91,0)</f>
        <v>0.67208979762992394</v>
      </c>
      <c r="W91" s="24">
        <f ca="1">OFFSET(FTRA!Z$136,$E91,0)</f>
        <v>0.68482919309982859</v>
      </c>
      <c r="X91" s="24">
        <f ca="1">OFFSET(FTRA!AA$136,$E91,0)</f>
        <v>0.69756858856973325</v>
      </c>
      <c r="Y91" s="24">
        <f ca="1">OFFSET(FTRA!AB$136,$E91,0)</f>
        <v>0.71030798403963824</v>
      </c>
      <c r="Z91" s="24">
        <f ca="1">OFFSET(FTRA!AC$136,$E91,0)</f>
        <v>0.73078896767592727</v>
      </c>
      <c r="AA91" s="24">
        <f ca="1">OFFSET(FTRA!AD$136,$E91,0)</f>
        <v>0.7512699513122163</v>
      </c>
      <c r="AB91" s="24">
        <f ca="1">OFFSET(FTRA!AE$136,$E91,0)</f>
        <v>0.77175093494850533</v>
      </c>
      <c r="AC91" s="24">
        <f ca="1">OFFSET(FTRA!AF$136,$E91,0)</f>
        <v>0.79223191858479436</v>
      </c>
      <c r="AD91" s="24">
        <f ca="1">OFFSET(FTRA!AG$136,$E91,0)</f>
        <v>0.81271290222108339</v>
      </c>
      <c r="AE91" s="24">
        <f ca="1">OFFSET(FTRA!AH$136,$E91,0)</f>
        <v>0.83319388585737242</v>
      </c>
      <c r="AF91" s="24">
        <f ca="1">OFFSET(FTRA!AI$136,$E91,0)</f>
        <v>0.85367486949366145</v>
      </c>
      <c r="AG91" s="24">
        <f ca="1">OFFSET(FTRA!AJ$136,$E91,0)</f>
        <v>0.87415585312995048</v>
      </c>
      <c r="AH91" s="24">
        <f ca="1">OFFSET(FTRA!AK$136,$E91,0)</f>
        <v>0.89463683676623951</v>
      </c>
      <c r="AI91" s="24">
        <f ca="1">OFFSET(FTRA!AL$136,$E91,0)</f>
        <v>0.91511782040252854</v>
      </c>
      <c r="AJ91" s="24">
        <f ca="1">OFFSET(FTRA!AM$136,$E91,0)</f>
        <v>0.9894262234907748</v>
      </c>
      <c r="AK91" s="24">
        <f ca="1">OFFSET(FTRA!AN$136,$E91,0)</f>
        <v>1.0637346265790215</v>
      </c>
      <c r="AL91" s="24">
        <f ca="1">OFFSET(FTRA!AO$136,$E91,0)</f>
        <v>1.0637346265790215</v>
      </c>
      <c r="AM91" s="24">
        <f ca="1">OFFSET(FTRA!AP$136,$E91,0)</f>
        <v>1.0637346265790215</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0.29042350907159797</v>
      </c>
      <c r="P92" s="24">
        <f ca="1">OFFSET(FTRA!S$136,$E92,0)</f>
        <v>0.29661690655059098</v>
      </c>
      <c r="Q92" s="24">
        <f ca="1">OFFSET(FTRA!T$136,$E92,0)</f>
        <v>0.30296072985154809</v>
      </c>
      <c r="R92" s="24">
        <f ca="1">OFFSET(FTRA!U$136,$E92,0)</f>
        <v>0.30930455315250521</v>
      </c>
      <c r="S92" s="24">
        <f ca="1">OFFSET(FTRA!V$136,$E92,0)</f>
        <v>0.31564837645346233</v>
      </c>
      <c r="T92" s="24">
        <f ca="1">OFFSET(FTRA!W$136,$E92,0)</f>
        <v>0.32199219975441945</v>
      </c>
      <c r="U92" s="24">
        <f ca="1">OFFSET(FTRA!X$136,$E92,0)</f>
        <v>0.32833602305537657</v>
      </c>
      <c r="V92" s="24">
        <f ca="1">OFFSET(FTRA!Y$136,$E92,0)</f>
        <v>0.33467984635633369</v>
      </c>
      <c r="W92" s="24">
        <f ca="1">OFFSET(FTRA!Z$136,$E92,0)</f>
        <v>0.34102366965729081</v>
      </c>
      <c r="X92" s="24">
        <f ca="1">OFFSET(FTRA!AA$136,$E92,0)</f>
        <v>0.34736749295824793</v>
      </c>
      <c r="Y92" s="24">
        <f ca="1">OFFSET(FTRA!AB$136,$E92,0)</f>
        <v>0.3537113162592051</v>
      </c>
      <c r="Z92" s="24">
        <f ca="1">OFFSET(FTRA!AC$136,$E92,0)</f>
        <v>0.36391021003916124</v>
      </c>
      <c r="AA92" s="24">
        <f ca="1">OFFSET(FTRA!AD$136,$E92,0)</f>
        <v>0.37410910381911738</v>
      </c>
      <c r="AB92" s="24">
        <f ca="1">OFFSET(FTRA!AE$136,$E92,0)</f>
        <v>0.38430799759907353</v>
      </c>
      <c r="AC92" s="24">
        <f ca="1">OFFSET(FTRA!AF$136,$E92,0)</f>
        <v>0.39450689137902967</v>
      </c>
      <c r="AD92" s="24">
        <f ca="1">OFFSET(FTRA!AG$136,$E92,0)</f>
        <v>0.40470578515898581</v>
      </c>
      <c r="AE92" s="24">
        <f ca="1">OFFSET(FTRA!AH$136,$E92,0)</f>
        <v>0.41490467893894195</v>
      </c>
      <c r="AF92" s="24">
        <f ca="1">OFFSET(FTRA!AI$136,$E92,0)</f>
        <v>0.42510357271889809</v>
      </c>
      <c r="AG92" s="24">
        <f ca="1">OFFSET(FTRA!AJ$136,$E92,0)</f>
        <v>0.43530246649885423</v>
      </c>
      <c r="AH92" s="24">
        <f ca="1">OFFSET(FTRA!AK$136,$E92,0)</f>
        <v>0.44550136027881038</v>
      </c>
      <c r="AI92" s="24">
        <f ca="1">OFFSET(FTRA!AL$136,$E92,0)</f>
        <v>0.45570025405876635</v>
      </c>
      <c r="AJ92" s="24">
        <f ca="1">OFFSET(FTRA!AM$136,$E92,0)</f>
        <v>0.49270353102601011</v>
      </c>
      <c r="AK92" s="24">
        <f ca="1">OFFSET(FTRA!AN$136,$E92,0)</f>
        <v>0.52970680799325376</v>
      </c>
      <c r="AL92" s="24">
        <f ca="1">OFFSET(FTRA!AO$136,$E92,0)</f>
        <v>0.52970680799325376</v>
      </c>
      <c r="AM92" s="24">
        <f ca="1">OFFSET(FTRA!AP$136,$E92,0)</f>
        <v>0.52970680799325376</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6.4930645697790714</v>
      </c>
      <c r="P93" s="24">
        <f ca="1">OFFSET(FTRA!S$136,$E93,0)</f>
        <v>6.6315317684778341</v>
      </c>
      <c r="Q93" s="24">
        <f ca="1">OFFSET(FTRA!T$136,$E93,0)</f>
        <v>6.773362071555086</v>
      </c>
      <c r="R93" s="24">
        <f ca="1">OFFSET(FTRA!U$136,$E93,0)</f>
        <v>6.9151923746323378</v>
      </c>
      <c r="S93" s="24">
        <f ca="1">OFFSET(FTRA!V$136,$E93,0)</f>
        <v>7.0570226777095897</v>
      </c>
      <c r="T93" s="24">
        <f ca="1">OFFSET(FTRA!W$136,$E93,0)</f>
        <v>7.1988529807868415</v>
      </c>
      <c r="U93" s="24">
        <f ca="1">OFFSET(FTRA!X$136,$E93,0)</f>
        <v>7.3406832838640934</v>
      </c>
      <c r="V93" s="24">
        <f ca="1">OFFSET(FTRA!Y$136,$E93,0)</f>
        <v>7.4825135869413453</v>
      </c>
      <c r="W93" s="24">
        <f ca="1">OFFSET(FTRA!Z$136,$E93,0)</f>
        <v>7.6243438900185971</v>
      </c>
      <c r="X93" s="24">
        <f ca="1">OFFSET(FTRA!AA$136,$E93,0)</f>
        <v>7.766174193095849</v>
      </c>
      <c r="Y93" s="24">
        <f ca="1">OFFSET(FTRA!AB$136,$E93,0)</f>
        <v>7.9080044961730973</v>
      </c>
      <c r="Z93" s="24">
        <f ca="1">OFFSET(FTRA!AC$136,$E93,0)</f>
        <v>8.1360234883864564</v>
      </c>
      <c r="AA93" s="24">
        <f ca="1">OFFSET(FTRA!AD$136,$E93,0)</f>
        <v>8.3640424805998155</v>
      </c>
      <c r="AB93" s="24">
        <f ca="1">OFFSET(FTRA!AE$136,$E93,0)</f>
        <v>8.5920614728131746</v>
      </c>
      <c r="AC93" s="24">
        <f ca="1">OFFSET(FTRA!AF$136,$E93,0)</f>
        <v>8.8200804650265336</v>
      </c>
      <c r="AD93" s="24">
        <f ca="1">OFFSET(FTRA!AG$136,$E93,0)</f>
        <v>9.0480994572398927</v>
      </c>
      <c r="AE93" s="24">
        <f ca="1">OFFSET(FTRA!AH$136,$E93,0)</f>
        <v>9.2761184494532518</v>
      </c>
      <c r="AF93" s="24">
        <f ca="1">OFFSET(FTRA!AI$136,$E93,0)</f>
        <v>9.5041374416666109</v>
      </c>
      <c r="AG93" s="24">
        <f ca="1">OFFSET(FTRA!AJ$136,$E93,0)</f>
        <v>9.73215643387997</v>
      </c>
      <c r="AH93" s="24">
        <f ca="1">OFFSET(FTRA!AK$136,$E93,0)</f>
        <v>9.9601754260933291</v>
      </c>
      <c r="AI93" s="24">
        <f ca="1">OFFSET(FTRA!AL$136,$E93,0)</f>
        <v>10.188194418306693</v>
      </c>
      <c r="AJ93" s="24">
        <f ca="1">OFFSET(FTRA!AM$136,$E93,0)</f>
        <v>11.015485113229396</v>
      </c>
      <c r="AK93" s="24">
        <f ca="1">OFFSET(FTRA!AN$136,$E93,0)</f>
        <v>11.842775808152098</v>
      </c>
      <c r="AL93" s="24">
        <f ca="1">OFFSET(FTRA!AO$136,$E93,0)</f>
        <v>11.842775808152098</v>
      </c>
      <c r="AM93" s="24">
        <f ca="1">OFFSET(FTRA!AP$136,$E93,0)</f>
        <v>11.842775808152098</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2.1696444555447534</v>
      </c>
      <c r="P94" s="24">
        <f ca="1">OFFSET(FTRA!S$136,$E94,0)</f>
        <v>2.2159129912574369</v>
      </c>
      <c r="Q94" s="24">
        <f ca="1">OFFSET(FTRA!T$136,$E94,0)</f>
        <v>2.2633053015283111</v>
      </c>
      <c r="R94" s="24">
        <f ca="1">OFFSET(FTRA!U$136,$E94,0)</f>
        <v>2.3106976117991853</v>
      </c>
      <c r="S94" s="24">
        <f ca="1">OFFSET(FTRA!V$136,$E94,0)</f>
        <v>2.3580899220700595</v>
      </c>
      <c r="T94" s="24">
        <f ca="1">OFFSET(FTRA!W$136,$E94,0)</f>
        <v>2.4054822323409337</v>
      </c>
      <c r="U94" s="24">
        <f ca="1">OFFSET(FTRA!X$136,$E94,0)</f>
        <v>2.4528745426118079</v>
      </c>
      <c r="V94" s="24">
        <f ca="1">OFFSET(FTRA!Y$136,$E94,0)</f>
        <v>2.5002668528826821</v>
      </c>
      <c r="W94" s="24">
        <f ca="1">OFFSET(FTRA!Z$136,$E94,0)</f>
        <v>2.5476591631535563</v>
      </c>
      <c r="X94" s="24">
        <f ca="1">OFFSET(FTRA!AA$136,$E94,0)</f>
        <v>2.5950514734244305</v>
      </c>
      <c r="Y94" s="24">
        <f ca="1">OFFSET(FTRA!AB$136,$E94,0)</f>
        <v>2.6424437836953061</v>
      </c>
      <c r="Z94" s="24">
        <f ca="1">OFFSET(FTRA!AC$136,$E94,0)</f>
        <v>2.7186358709444018</v>
      </c>
      <c r="AA94" s="24">
        <f ca="1">OFFSET(FTRA!AD$136,$E94,0)</f>
        <v>2.7948279581934976</v>
      </c>
      <c r="AB94" s="24">
        <f ca="1">OFFSET(FTRA!AE$136,$E94,0)</f>
        <v>2.8710200454425934</v>
      </c>
      <c r="AC94" s="24">
        <f ca="1">OFFSET(FTRA!AF$136,$E94,0)</f>
        <v>2.9472121326916891</v>
      </c>
      <c r="AD94" s="24">
        <f ca="1">OFFSET(FTRA!AG$136,$E94,0)</f>
        <v>3.0234042199407849</v>
      </c>
      <c r="AE94" s="24">
        <f ca="1">OFFSET(FTRA!AH$136,$E94,0)</f>
        <v>3.0995963071898807</v>
      </c>
      <c r="AF94" s="24">
        <f ca="1">OFFSET(FTRA!AI$136,$E94,0)</f>
        <v>3.1757883944389764</v>
      </c>
      <c r="AG94" s="24">
        <f ca="1">OFFSET(FTRA!AJ$136,$E94,0)</f>
        <v>3.2519804816880722</v>
      </c>
      <c r="AH94" s="24">
        <f ca="1">OFFSET(FTRA!AK$136,$E94,0)</f>
        <v>3.328172568937168</v>
      </c>
      <c r="AI94" s="24">
        <f ca="1">OFFSET(FTRA!AL$136,$E94,0)</f>
        <v>3.4043646561862615</v>
      </c>
      <c r="AJ94" s="24">
        <f ca="1">OFFSET(FTRA!AM$136,$E94,0)</f>
        <v>3.6808021765702423</v>
      </c>
      <c r="AK94" s="24">
        <f ca="1">OFFSET(FTRA!AN$136,$E94,0)</f>
        <v>3.9572396969542232</v>
      </c>
      <c r="AL94" s="24">
        <f ca="1">OFFSET(FTRA!AO$136,$E94,0)</f>
        <v>3.9572396969542232</v>
      </c>
      <c r="AM94" s="24">
        <f ca="1">OFFSET(FTRA!AP$136,$E94,0)</f>
        <v>3.9572396969542232</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0.11911121933463797</v>
      </c>
      <c r="P95" s="24">
        <f ca="1">OFFSET(FTRA!S$136,$E95,0)</f>
        <v>0.12165131372267549</v>
      </c>
      <c r="Q95" s="24">
        <f ca="1">OFFSET(FTRA!T$136,$E95,0)</f>
        <v>0.12425310216272291</v>
      </c>
      <c r="R95" s="24">
        <f ca="1">OFFSET(FTRA!U$136,$E95,0)</f>
        <v>0.12685489060277033</v>
      </c>
      <c r="S95" s="24">
        <f ca="1">OFFSET(FTRA!V$136,$E95,0)</f>
        <v>0.12945667904281777</v>
      </c>
      <c r="T95" s="24">
        <f ca="1">OFFSET(FTRA!W$136,$E95,0)</f>
        <v>0.1320584674828652</v>
      </c>
      <c r="U95" s="24">
        <f ca="1">OFFSET(FTRA!X$136,$E95,0)</f>
        <v>0.13466025592291264</v>
      </c>
      <c r="V95" s="24">
        <f ca="1">OFFSET(FTRA!Y$136,$E95,0)</f>
        <v>0.13726204436296008</v>
      </c>
      <c r="W95" s="24">
        <f ca="1">OFFSET(FTRA!Z$136,$E95,0)</f>
        <v>0.13986383280300752</v>
      </c>
      <c r="X95" s="24">
        <f ca="1">OFFSET(FTRA!AA$136,$E95,0)</f>
        <v>0.14246562124305495</v>
      </c>
      <c r="Y95" s="24">
        <f ca="1">OFFSET(FTRA!AB$136,$E95,0)</f>
        <v>0.14506740968310231</v>
      </c>
      <c r="Z95" s="24">
        <f ca="1">OFFSET(FTRA!AC$136,$E95,0)</f>
        <v>0.14925027586317985</v>
      </c>
      <c r="AA95" s="24">
        <f ca="1">OFFSET(FTRA!AD$136,$E95,0)</f>
        <v>0.15343314204325739</v>
      </c>
      <c r="AB95" s="24">
        <f ca="1">OFFSET(FTRA!AE$136,$E95,0)</f>
        <v>0.15761600822333494</v>
      </c>
      <c r="AC95" s="24">
        <f ca="1">OFFSET(FTRA!AF$136,$E95,0)</f>
        <v>0.16179887440341248</v>
      </c>
      <c r="AD95" s="24">
        <f ca="1">OFFSET(FTRA!AG$136,$E95,0)</f>
        <v>0.16598174058349002</v>
      </c>
      <c r="AE95" s="24">
        <f ca="1">OFFSET(FTRA!AH$136,$E95,0)</f>
        <v>0.17016460676356757</v>
      </c>
      <c r="AF95" s="24">
        <f ca="1">OFFSET(FTRA!AI$136,$E95,0)</f>
        <v>0.17434747294364511</v>
      </c>
      <c r="AG95" s="24">
        <f ca="1">OFFSET(FTRA!AJ$136,$E95,0)</f>
        <v>0.17853033912372265</v>
      </c>
      <c r="AH95" s="24">
        <f ca="1">OFFSET(FTRA!AK$136,$E95,0)</f>
        <v>0.1827132053038002</v>
      </c>
      <c r="AI95" s="24">
        <f ca="1">OFFSET(FTRA!AL$136,$E95,0)</f>
        <v>0.18689607148387768</v>
      </c>
      <c r="AJ95" s="24">
        <f ca="1">OFFSET(FTRA!AM$136,$E95,0)</f>
        <v>0.20207220324068781</v>
      </c>
      <c r="AK95" s="24">
        <f ca="1">OFFSET(FTRA!AN$136,$E95,0)</f>
        <v>0.21724833499749802</v>
      </c>
      <c r="AL95" s="24">
        <f ca="1">OFFSET(FTRA!AO$136,$E95,0)</f>
        <v>0.21724833499749802</v>
      </c>
      <c r="AM95" s="24">
        <f ca="1">OFFSET(FTRA!AP$136,$E95,0)</f>
        <v>0.21724833499749802</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2.8665427088524546E-2</v>
      </c>
      <c r="P96" s="24">
        <f ca="1">OFFSET(FTRA!S$136,$E96,0)</f>
        <v>2.9276728785249645E-2</v>
      </c>
      <c r="Q96" s="24">
        <f ca="1">OFFSET(FTRA!T$136,$E96,0)</f>
        <v>2.9902877835226306E-2</v>
      </c>
      <c r="R96" s="24">
        <f ca="1">OFFSET(FTRA!U$136,$E96,0)</f>
        <v>3.0529026885202967E-2</v>
      </c>
      <c r="S96" s="24">
        <f ca="1">OFFSET(FTRA!V$136,$E96,0)</f>
        <v>3.1155175935179628E-2</v>
      </c>
      <c r="T96" s="24">
        <f ca="1">OFFSET(FTRA!W$136,$E96,0)</f>
        <v>3.178132498515629E-2</v>
      </c>
      <c r="U96" s="24">
        <f ca="1">OFFSET(FTRA!X$136,$E96,0)</f>
        <v>3.2407474035132951E-2</v>
      </c>
      <c r="V96" s="24">
        <f ca="1">OFFSET(FTRA!Y$136,$E96,0)</f>
        <v>3.3033623085109612E-2</v>
      </c>
      <c r="W96" s="24">
        <f ca="1">OFFSET(FTRA!Z$136,$E96,0)</f>
        <v>3.3659772135086273E-2</v>
      </c>
      <c r="X96" s="24">
        <f ca="1">OFFSET(FTRA!AA$136,$E96,0)</f>
        <v>3.4285921185062934E-2</v>
      </c>
      <c r="Y96" s="24">
        <f ca="1">OFFSET(FTRA!AB$136,$E96,0)</f>
        <v>3.4912070235039609E-2</v>
      </c>
      <c r="Z96" s="24">
        <f ca="1">OFFSET(FTRA!AC$136,$E96,0)</f>
        <v>3.591872306065802E-2</v>
      </c>
      <c r="AA96" s="24">
        <f ca="1">OFFSET(FTRA!AD$136,$E96,0)</f>
        <v>3.6925375886276431E-2</v>
      </c>
      <c r="AB96" s="24">
        <f ca="1">OFFSET(FTRA!AE$136,$E96,0)</f>
        <v>3.7932028711894841E-2</v>
      </c>
      <c r="AC96" s="24">
        <f ca="1">OFFSET(FTRA!AF$136,$E96,0)</f>
        <v>3.8938681537513252E-2</v>
      </c>
      <c r="AD96" s="24">
        <f ca="1">OFFSET(FTRA!AG$136,$E96,0)</f>
        <v>3.9945334363131663E-2</v>
      </c>
      <c r="AE96" s="24">
        <f ca="1">OFFSET(FTRA!AH$136,$E96,0)</f>
        <v>4.0951987188750073E-2</v>
      </c>
      <c r="AF96" s="24">
        <f ca="1">OFFSET(FTRA!AI$136,$E96,0)</f>
        <v>4.1958640014368484E-2</v>
      </c>
      <c r="AG96" s="24">
        <f ca="1">OFFSET(FTRA!AJ$136,$E96,0)</f>
        <v>4.2965292839986895E-2</v>
      </c>
      <c r="AH96" s="24">
        <f ca="1">OFFSET(FTRA!AK$136,$E96,0)</f>
        <v>4.3971945665605305E-2</v>
      </c>
      <c r="AI96" s="24">
        <f ca="1">OFFSET(FTRA!AL$136,$E96,0)</f>
        <v>4.4978598491223737E-2</v>
      </c>
      <c r="AJ96" s="24">
        <f ca="1">OFFSET(FTRA!AM$136,$E96,0)</f>
        <v>4.8630901782137782E-2</v>
      </c>
      <c r="AK96" s="24">
        <f ca="1">OFFSET(FTRA!AN$136,$E96,0)</f>
        <v>5.2283205073051842E-2</v>
      </c>
      <c r="AL96" s="24">
        <f ca="1">OFFSET(FTRA!AO$136,$E96,0)</f>
        <v>5.2283205073051842E-2</v>
      </c>
      <c r="AM96" s="24">
        <f ca="1">OFFSET(FTRA!AP$136,$E96,0)</f>
        <v>5.2283205073051842E-2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23.010393182336216</v>
      </c>
      <c r="P97" s="24">
        <f ca="1">OFFSET(FTRA!S$136,$E97,0)</f>
        <v>23.501099019414255</v>
      </c>
      <c r="Q97" s="24">
        <f ca="1">OFFSET(FTRA!T$136,$E97,0)</f>
        <v>24.003723166133394</v>
      </c>
      <c r="R97" s="24">
        <f ca="1">OFFSET(FTRA!U$136,$E97,0)</f>
        <v>24.506347312852533</v>
      </c>
      <c r="S97" s="24">
        <f ca="1">OFFSET(FTRA!V$136,$E97,0)</f>
        <v>25.008971459571672</v>
      </c>
      <c r="T97" s="24">
        <f ca="1">OFFSET(FTRA!W$136,$E97,0)</f>
        <v>25.511595606290811</v>
      </c>
      <c r="U97" s="24">
        <f ca="1">OFFSET(FTRA!X$136,$E97,0)</f>
        <v>26.01421975300995</v>
      </c>
      <c r="V97" s="24">
        <f ca="1">OFFSET(FTRA!Y$136,$E97,0)</f>
        <v>26.516843899729089</v>
      </c>
      <c r="W97" s="24">
        <f ca="1">OFFSET(FTRA!Z$136,$E97,0)</f>
        <v>27.019468046448228</v>
      </c>
      <c r="X97" s="24">
        <f ca="1">OFFSET(FTRA!AA$136,$E97,0)</f>
        <v>27.522092193167367</v>
      </c>
      <c r="Y97" s="24">
        <f ca="1">OFFSET(FTRA!AB$136,$E97,0)</f>
        <v>28.024716339886492</v>
      </c>
      <c r="Z97" s="24">
        <f ca="1">OFFSET(FTRA!AC$136,$E97,0)</f>
        <v>28.832779559878155</v>
      </c>
      <c r="AA97" s="24">
        <f ca="1">OFFSET(FTRA!AD$136,$E97,0)</f>
        <v>29.640842779869818</v>
      </c>
      <c r="AB97" s="24">
        <f ca="1">OFFSET(FTRA!AE$136,$E97,0)</f>
        <v>30.448905999861481</v>
      </c>
      <c r="AC97" s="24">
        <f ca="1">OFFSET(FTRA!AF$136,$E97,0)</f>
        <v>31.256969219853143</v>
      </c>
      <c r="AD97" s="24">
        <f ca="1">OFFSET(FTRA!AG$136,$E97,0)</f>
        <v>32.065032439844806</v>
      </c>
      <c r="AE97" s="24">
        <f ca="1">OFFSET(FTRA!AH$136,$E97,0)</f>
        <v>32.873095659836473</v>
      </c>
      <c r="AF97" s="24">
        <f ca="1">OFFSET(FTRA!AI$136,$E97,0)</f>
        <v>33.681158879828139</v>
      </c>
      <c r="AG97" s="24">
        <f ca="1">OFFSET(FTRA!AJ$136,$E97,0)</f>
        <v>34.489222099819806</v>
      </c>
      <c r="AH97" s="24">
        <f ca="1">OFFSET(FTRA!AK$136,$E97,0)</f>
        <v>35.297285319811472</v>
      </c>
      <c r="AI97" s="24">
        <f ca="1">OFFSET(FTRA!AL$136,$E97,0)</f>
        <v>36.105348539803131</v>
      </c>
      <c r="AJ97" s="24">
        <f ca="1">OFFSET(FTRA!AM$136,$E97,0)</f>
        <v>39.037135827867516</v>
      </c>
      <c r="AK97" s="24">
        <f ca="1">OFFSET(FTRA!AN$136,$E97,0)</f>
        <v>41.968923115931901</v>
      </c>
      <c r="AL97" s="24">
        <f ca="1">OFFSET(FTRA!AO$136,$E97,0)</f>
        <v>41.968923115931901</v>
      </c>
      <c r="AM97" s="24">
        <f ca="1">OFFSET(FTRA!AP$136,$E97,0)</f>
        <v>41.968923115931901</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26.252766767119954</v>
      </c>
      <c r="P98" s="24">
        <f ca="1">OFFSET(FTRA!S$136,$E98,0)</f>
        <v>26.812617517604441</v>
      </c>
      <c r="Q98" s="24">
        <f ca="1">OFFSET(FTRA!T$136,$E98,0)</f>
        <v>27.386065975906728</v>
      </c>
      <c r="R98" s="24">
        <f ca="1">OFFSET(FTRA!U$136,$E98,0)</f>
        <v>27.959514434209016</v>
      </c>
      <c r="S98" s="24">
        <f ca="1">OFFSET(FTRA!V$136,$E98,0)</f>
        <v>28.532962892511303</v>
      </c>
      <c r="T98" s="24">
        <f ca="1">OFFSET(FTRA!W$136,$E98,0)</f>
        <v>29.106411350813591</v>
      </c>
      <c r="U98" s="24">
        <f ca="1">OFFSET(FTRA!X$136,$E98,0)</f>
        <v>29.679859809115879</v>
      </c>
      <c r="V98" s="24">
        <f ca="1">OFFSET(FTRA!Y$136,$E98,0)</f>
        <v>30.253308267418166</v>
      </c>
      <c r="W98" s="24">
        <f ca="1">OFFSET(FTRA!Z$136,$E98,0)</f>
        <v>30.826756725720454</v>
      </c>
      <c r="X98" s="24">
        <f ca="1">OFFSET(FTRA!AA$136,$E98,0)</f>
        <v>31.400205184022742</v>
      </c>
      <c r="Y98" s="24">
        <f ca="1">OFFSET(FTRA!AB$136,$E98,0)</f>
        <v>31.973653642325036</v>
      </c>
      <c r="Z98" s="24">
        <f ca="1">OFFSET(FTRA!AC$136,$E98,0)</f>
        <v>32.895580316042796</v>
      </c>
      <c r="AA98" s="24">
        <f ca="1">OFFSET(FTRA!AD$136,$E98,0)</f>
        <v>33.81750698976056</v>
      </c>
      <c r="AB98" s="24">
        <f ca="1">OFFSET(FTRA!AE$136,$E98,0)</f>
        <v>34.739433663478323</v>
      </c>
      <c r="AC98" s="24">
        <f ca="1">OFFSET(FTRA!AF$136,$E98,0)</f>
        <v>35.661360337196086</v>
      </c>
      <c r="AD98" s="24">
        <f ca="1">OFFSET(FTRA!AG$136,$E98,0)</f>
        <v>36.58328701091385</v>
      </c>
      <c r="AE98" s="24">
        <f ca="1">OFFSET(FTRA!AH$136,$E98,0)</f>
        <v>37.505213684631613</v>
      </c>
      <c r="AF98" s="24">
        <f ca="1">OFFSET(FTRA!AI$136,$E98,0)</f>
        <v>38.427140358349376</v>
      </c>
      <c r="AG98" s="24">
        <f ca="1">OFFSET(FTRA!AJ$136,$E98,0)</f>
        <v>39.34906703206714</v>
      </c>
      <c r="AH98" s="24">
        <f ca="1">OFFSET(FTRA!AK$136,$E98,0)</f>
        <v>40.270993705784903</v>
      </c>
      <c r="AI98" s="24">
        <f ca="1">OFFSET(FTRA!AL$136,$E98,0)</f>
        <v>41.192920379502652</v>
      </c>
      <c r="AJ98" s="24">
        <f ca="1">OFFSET(FTRA!AM$136,$E98,0)</f>
        <v>44.537823149067023</v>
      </c>
      <c r="AK98" s="24">
        <f ca="1">OFFSET(FTRA!AN$136,$E98,0)</f>
        <v>47.882725918631394</v>
      </c>
      <c r="AL98" s="24">
        <f ca="1">OFFSET(FTRA!AO$136,$E98,0)</f>
        <v>47.882725918631394</v>
      </c>
      <c r="AM98" s="24">
        <f ca="1">OFFSET(FTRA!AP$136,$E98,0)</f>
        <v>47.882725918631394</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79.266714881385326</v>
      </c>
      <c r="P99" s="24">
        <f ca="1">OFFSET(FTRA!S$136,$E99,0)</f>
        <v>84.761060869023467</v>
      </c>
      <c r="Q99" s="24">
        <f ca="1">OFFSET(FTRA!T$136,$E99,0)</f>
        <v>85.552134630125735</v>
      </c>
      <c r="R99" s="24">
        <f ca="1">OFFSET(FTRA!U$136,$E99,0)</f>
        <v>86.343208391228004</v>
      </c>
      <c r="S99" s="24">
        <f ca="1">OFFSET(FTRA!V$136,$E99,0)</f>
        <v>87.134282152330272</v>
      </c>
      <c r="T99" s="24">
        <f ca="1">OFFSET(FTRA!W$136,$E99,0)</f>
        <v>87.92535591343254</v>
      </c>
      <c r="U99" s="24">
        <f ca="1">OFFSET(FTRA!X$136,$E99,0)</f>
        <v>88.716429674534808</v>
      </c>
      <c r="V99" s="24">
        <f ca="1">OFFSET(FTRA!Y$136,$E99,0)</f>
        <v>89.507503435637076</v>
      </c>
      <c r="W99" s="24">
        <f ca="1">OFFSET(FTRA!Z$136,$E99,0)</f>
        <v>90.298577196739345</v>
      </c>
      <c r="X99" s="24">
        <f ca="1">OFFSET(FTRA!AA$136,$E99,0)</f>
        <v>91.089650957841613</v>
      </c>
      <c r="Y99" s="24">
        <f ca="1">OFFSET(FTRA!AB$136,$E99,0)</f>
        <v>91.880724718943938</v>
      </c>
      <c r="Z99" s="24">
        <f ca="1">OFFSET(FTRA!AC$136,$E99,0)</f>
        <v>93.052643143505833</v>
      </c>
      <c r="AA99" s="24">
        <f ca="1">OFFSET(FTRA!AD$136,$E99,0)</f>
        <v>94.224561568067742</v>
      </c>
      <c r="AB99" s="24">
        <f ca="1">OFFSET(FTRA!AE$136,$E99,0)</f>
        <v>95.396479992629651</v>
      </c>
      <c r="AC99" s="24">
        <f ca="1">OFFSET(FTRA!AF$136,$E99,0)</f>
        <v>96.56839841719156</v>
      </c>
      <c r="AD99" s="24">
        <f ca="1">OFFSET(FTRA!AG$136,$E99,0)</f>
        <v>97.740316841753469</v>
      </c>
      <c r="AE99" s="24">
        <f ca="1">OFFSET(FTRA!AH$136,$E99,0)</f>
        <v>98.912235266315378</v>
      </c>
      <c r="AF99" s="24">
        <f ca="1">OFFSET(FTRA!AI$136,$E99,0)</f>
        <v>100.08415369087729</v>
      </c>
      <c r="AG99" s="24">
        <f ca="1">OFFSET(FTRA!AJ$136,$E99,0)</f>
        <v>101.2560721154392</v>
      </c>
      <c r="AH99" s="24">
        <f ca="1">OFFSET(FTRA!AK$136,$E99,0)</f>
        <v>102.4279905400011</v>
      </c>
      <c r="AI99" s="24">
        <f ca="1">OFFSET(FTRA!AL$136,$E99,0)</f>
        <v>103.59990896456296</v>
      </c>
      <c r="AJ99" s="24">
        <f ca="1">OFFSET(FTRA!AM$136,$E99,0)</f>
        <v>103.43677995503633</v>
      </c>
      <c r="AK99" s="24">
        <f ca="1">OFFSET(FTRA!AN$136,$E99,0)</f>
        <v>103.27365094550969</v>
      </c>
      <c r="AL99" s="24">
        <f ca="1">OFFSET(FTRA!AO$136,$E99,0)</f>
        <v>103.27365094550969</v>
      </c>
      <c r="AM99" s="24">
        <f ca="1">OFFSET(FTRA!AP$136,$E99,0)</f>
        <v>103.27365094550969</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78.16502898594004</v>
      </c>
      <c r="P100" s="24">
        <f ca="1">OFFSET(PTRA!S$218,$E100,0)</f>
        <v>76.378328221495551</v>
      </c>
      <c r="Q100" s="24">
        <f ca="1">OFFSET(PTRA!T$218,$E100,0)</f>
        <v>78.881427992160553</v>
      </c>
      <c r="R100" s="24">
        <f ca="1">OFFSET(PTRA!U$218,$E100,0)</f>
        <v>81.384527762825556</v>
      </c>
      <c r="S100" s="24">
        <f ca="1">OFFSET(PTRA!V$218,$E100,0)</f>
        <v>83.887627533490559</v>
      </c>
      <c r="T100" s="24">
        <f ca="1">OFFSET(PTRA!W$218,$E100,0)</f>
        <v>86.390727304155561</v>
      </c>
      <c r="U100" s="24">
        <f ca="1">OFFSET(PTRA!X$218,$E100,0)</f>
        <v>88.893827074820564</v>
      </c>
      <c r="V100" s="24">
        <f ca="1">OFFSET(PTRA!Y$218,$E100,0)</f>
        <v>91.396926845485567</v>
      </c>
      <c r="W100" s="24">
        <f ca="1">OFFSET(PTRA!Z$218,$E100,0)</f>
        <v>93.900026616150569</v>
      </c>
      <c r="X100" s="24">
        <f ca="1">OFFSET(PTRA!AA$218,$E100,0)</f>
        <v>96.403126386815572</v>
      </c>
      <c r="Y100" s="24">
        <f ca="1">OFFSET(PTRA!AB$218,$E100,0)</f>
        <v>98.906226157480603</v>
      </c>
      <c r="Z100" s="24">
        <f ca="1">OFFSET(PTRA!AC$218,$E100,0)</f>
        <v>102.41603463532455</v>
      </c>
      <c r="AA100" s="24">
        <f ca="1">OFFSET(PTRA!AD$218,$E100,0)</f>
        <v>105.9258431131685</v>
      </c>
      <c r="AB100" s="24">
        <f ca="1">OFFSET(PTRA!AE$218,$E100,0)</f>
        <v>109.43565159101244</v>
      </c>
      <c r="AC100" s="24">
        <f ca="1">OFFSET(PTRA!AF$218,$E100,0)</f>
        <v>112.94546006885639</v>
      </c>
      <c r="AD100" s="24">
        <f ca="1">OFFSET(PTRA!AG$218,$E100,0)</f>
        <v>116.45526854670034</v>
      </c>
      <c r="AE100" s="24">
        <f ca="1">OFFSET(PTRA!AH$218,$E100,0)</f>
        <v>119.96507702454429</v>
      </c>
      <c r="AF100" s="24">
        <f ca="1">OFFSET(PTRA!AI$218,$E100,0)</f>
        <v>123.47488550238823</v>
      </c>
      <c r="AG100" s="24">
        <f ca="1">OFFSET(PTRA!AJ$218,$E100,0)</f>
        <v>126.98469398023218</v>
      </c>
      <c r="AH100" s="24">
        <f ca="1">OFFSET(PTRA!AK$218,$E100,0)</f>
        <v>130.49450245807614</v>
      </c>
      <c r="AI100" s="24">
        <f ca="1">OFFSET(PTRA!AL$218,$E100,0)</f>
        <v>134.00431093592013</v>
      </c>
      <c r="AJ100" s="24">
        <f ca="1">OFFSET(PTRA!AM$218,$E100,0)</f>
        <v>147.65292207667406</v>
      </c>
      <c r="AK100" s="24">
        <f ca="1">OFFSET(PTRA!AN$218,$E100,0)</f>
        <v>161.30153321742799</v>
      </c>
      <c r="AL100" s="24">
        <f ca="1">OFFSET(PTRA!AO$218,$E100,0)</f>
        <v>161.30153321742799</v>
      </c>
      <c r="AM100" s="24">
        <f ca="1">OFFSET(PTRA!AP$218,$E100,0)</f>
        <v>161.30153321742799</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2.9311885869727514</v>
      </c>
      <c r="P101" s="24">
        <f ca="1">OFFSET(PTRA!S$218,$E101,0)</f>
        <v>2.8641873083060831</v>
      </c>
      <c r="Q101" s="24">
        <f ca="1">OFFSET(PTRA!T$218,$E101,0)</f>
        <v>2.9580535497060207</v>
      </c>
      <c r="R101" s="24">
        <f ca="1">OFFSET(PTRA!U$218,$E101,0)</f>
        <v>3.0519197911059583</v>
      </c>
      <c r="S101" s="24">
        <f ca="1">OFFSET(PTRA!V$218,$E101,0)</f>
        <v>3.1457860325058959</v>
      </c>
      <c r="T101" s="24">
        <f ca="1">OFFSET(PTRA!W$218,$E101,0)</f>
        <v>3.2396522739058335</v>
      </c>
      <c r="U101" s="24">
        <f ca="1">OFFSET(PTRA!X$218,$E101,0)</f>
        <v>3.3335185153057711</v>
      </c>
      <c r="V101" s="24">
        <f ca="1">OFFSET(PTRA!Y$218,$E101,0)</f>
        <v>3.4273847567057087</v>
      </c>
      <c r="W101" s="24">
        <f ca="1">OFFSET(PTRA!Z$218,$E101,0)</f>
        <v>3.5212509981056463</v>
      </c>
      <c r="X101" s="24">
        <f ca="1">OFFSET(PTRA!AA$218,$E101,0)</f>
        <v>3.6151172395055839</v>
      </c>
      <c r="Y101" s="24">
        <f ca="1">OFFSET(PTRA!AB$218,$E101,0)</f>
        <v>3.7089834809055229</v>
      </c>
      <c r="Z101" s="24">
        <f ca="1">OFFSET(PTRA!AC$218,$E101,0)</f>
        <v>3.8406012988246712</v>
      </c>
      <c r="AA101" s="24">
        <f ca="1">OFFSET(PTRA!AD$218,$E101,0)</f>
        <v>3.9722191167438194</v>
      </c>
      <c r="AB101" s="24">
        <f ca="1">OFFSET(PTRA!AE$218,$E101,0)</f>
        <v>4.1038369346629677</v>
      </c>
      <c r="AC101" s="24">
        <f ca="1">OFFSET(PTRA!AF$218,$E101,0)</f>
        <v>4.2354547525821156</v>
      </c>
      <c r="AD101" s="24">
        <f ca="1">OFFSET(PTRA!AG$218,$E101,0)</f>
        <v>4.3670725705012634</v>
      </c>
      <c r="AE101" s="24">
        <f ca="1">OFFSET(PTRA!AH$218,$E101,0)</f>
        <v>4.4986903884204112</v>
      </c>
      <c r="AF101" s="24">
        <f ca="1">OFFSET(PTRA!AI$218,$E101,0)</f>
        <v>4.6303082063395591</v>
      </c>
      <c r="AG101" s="24">
        <f ca="1">OFFSET(PTRA!AJ$218,$E101,0)</f>
        <v>4.7619260242587069</v>
      </c>
      <c r="AH101" s="24">
        <f ca="1">OFFSET(PTRA!AK$218,$E101,0)</f>
        <v>4.8935438421778548</v>
      </c>
      <c r="AI101" s="24">
        <f ca="1">OFFSET(PTRA!AL$218,$E101,0)</f>
        <v>5.0251616600970053</v>
      </c>
      <c r="AJ101" s="24">
        <f ca="1">OFFSET(PTRA!AM$218,$E101,0)</f>
        <v>5.5369845778752778</v>
      </c>
      <c r="AK101" s="24">
        <f ca="1">OFFSET(PTRA!AN$218,$E101,0)</f>
        <v>6.0488074956535502</v>
      </c>
      <c r="AL101" s="24">
        <f ca="1">OFFSET(PTRA!AO$218,$E101,0)</f>
        <v>6.0488074956535502</v>
      </c>
      <c r="AM101" s="24">
        <f ca="1">OFFSET(PTRA!AP$218,$E101,0)</f>
        <v>6.0488074956535502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16.610068659512262</v>
      </c>
      <c r="P102" s="24">
        <f ca="1">OFFSET(PTRA!S$218,$E102,0)</f>
        <v>16.230394747067805</v>
      </c>
      <c r="Q102" s="24">
        <f ca="1">OFFSET(PTRA!T$218,$E102,0)</f>
        <v>16.762303448334119</v>
      </c>
      <c r="R102" s="24">
        <f ca="1">OFFSET(PTRA!U$218,$E102,0)</f>
        <v>17.294212149600433</v>
      </c>
      <c r="S102" s="24">
        <f ca="1">OFFSET(PTRA!V$218,$E102,0)</f>
        <v>17.826120850866747</v>
      </c>
      <c r="T102" s="24">
        <f ca="1">OFFSET(PTRA!W$218,$E102,0)</f>
        <v>18.358029552133061</v>
      </c>
      <c r="U102" s="24">
        <f ca="1">OFFSET(PTRA!X$218,$E102,0)</f>
        <v>18.889938253399375</v>
      </c>
      <c r="V102" s="24">
        <f ca="1">OFFSET(PTRA!Y$218,$E102,0)</f>
        <v>19.421846954665689</v>
      </c>
      <c r="W102" s="24">
        <f ca="1">OFFSET(PTRA!Z$218,$E102,0)</f>
        <v>19.953755655932003</v>
      </c>
      <c r="X102" s="24">
        <f ca="1">OFFSET(PTRA!AA$218,$E102,0)</f>
        <v>20.485664357198317</v>
      </c>
      <c r="Y102" s="24">
        <f ca="1">OFFSET(PTRA!AB$218,$E102,0)</f>
        <v>21.017573058464631</v>
      </c>
      <c r="Z102" s="24">
        <f ca="1">OFFSET(PTRA!AC$218,$E102,0)</f>
        <v>21.763407360006472</v>
      </c>
      <c r="AA102" s="24">
        <f ca="1">OFFSET(PTRA!AD$218,$E102,0)</f>
        <v>22.509241661548312</v>
      </c>
      <c r="AB102" s="24">
        <f ca="1">OFFSET(PTRA!AE$218,$E102,0)</f>
        <v>23.255075963090153</v>
      </c>
      <c r="AC102" s="24">
        <f ca="1">OFFSET(PTRA!AF$218,$E102,0)</f>
        <v>24.000910264631994</v>
      </c>
      <c r="AD102" s="24">
        <f ca="1">OFFSET(PTRA!AG$218,$E102,0)</f>
        <v>24.746744566173835</v>
      </c>
      <c r="AE102" s="24">
        <f ca="1">OFFSET(PTRA!AH$218,$E102,0)</f>
        <v>25.492578867715675</v>
      </c>
      <c r="AF102" s="24">
        <f ca="1">OFFSET(PTRA!AI$218,$E102,0)</f>
        <v>26.238413169257516</v>
      </c>
      <c r="AG102" s="24">
        <f ca="1">OFFSET(PTRA!AJ$218,$E102,0)</f>
        <v>26.984247470799357</v>
      </c>
      <c r="AH102" s="24">
        <f ca="1">OFFSET(PTRA!AK$218,$E102,0)</f>
        <v>27.730081772341197</v>
      </c>
      <c r="AI102" s="24">
        <f ca="1">OFFSET(PTRA!AL$218,$E102,0)</f>
        <v>28.475916073883035</v>
      </c>
      <c r="AJ102" s="24">
        <f ca="1">OFFSET(PTRA!AM$218,$E102,0)</f>
        <v>31.376245941293245</v>
      </c>
      <c r="AK102" s="24">
        <f ca="1">OFFSET(PTRA!AN$218,$E102,0)</f>
        <v>34.276575808703456</v>
      </c>
      <c r="AL102" s="24">
        <f ca="1">OFFSET(PTRA!AO$218,$E102,0)</f>
        <v>34.276575808703456</v>
      </c>
      <c r="AM102" s="24">
        <f ca="1">OFFSET(PTRA!AP$218,$E102,0)</f>
        <v>34.276575808703456</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0.29500221643255564</v>
      </c>
      <c r="Q103" s="24">
        <f ca="1">OFFSET(PTRA!T$218,$E103,0)</f>
        <v>0.32574805422381603</v>
      </c>
      <c r="R103" s="24">
        <f ca="1">OFFSET(PTRA!U$218,$E103,0)</f>
        <v>0.35649389201507642</v>
      </c>
      <c r="S103" s="24">
        <f ca="1">OFFSET(PTRA!V$218,$E103,0)</f>
        <v>0.38723972980633681</v>
      </c>
      <c r="T103" s="24">
        <f ca="1">OFFSET(PTRA!W$218,$E103,0)</f>
        <v>0.4179855675975972</v>
      </c>
      <c r="U103" s="24">
        <f ca="1">OFFSET(PTRA!X$218,$E103,0)</f>
        <v>0.44873140538885758</v>
      </c>
      <c r="V103" s="24">
        <f ca="1">OFFSET(PTRA!Y$218,$E103,0)</f>
        <v>0.47947724318011797</v>
      </c>
      <c r="W103" s="24">
        <f ca="1">OFFSET(PTRA!Z$218,$E103,0)</f>
        <v>0.51022308097137836</v>
      </c>
      <c r="X103" s="24">
        <f ca="1">OFFSET(PTRA!AA$218,$E103,0)</f>
        <v>0.54096891876263875</v>
      </c>
      <c r="Y103" s="24">
        <f ca="1">OFFSET(PTRA!AB$218,$E103,0)</f>
        <v>0.57171475655389903</v>
      </c>
      <c r="Z103" s="24">
        <f ca="1">OFFSET(PTRA!AC$218,$E103,0)</f>
        <v>0.6238670713613097</v>
      </c>
      <c r="AA103" s="24">
        <f ca="1">OFFSET(PTRA!AD$218,$E103,0)</f>
        <v>0.67601938616872037</v>
      </c>
      <c r="AB103" s="24">
        <f ca="1">OFFSET(PTRA!AE$218,$E103,0)</f>
        <v>0.72817170097613104</v>
      </c>
      <c r="AC103" s="24">
        <f ca="1">OFFSET(PTRA!AF$218,$E103,0)</f>
        <v>0.78032401578354171</v>
      </c>
      <c r="AD103" s="24">
        <f ca="1">OFFSET(PTRA!AG$218,$E103,0)</f>
        <v>0.83247633059095238</v>
      </c>
      <c r="AE103" s="24">
        <f ca="1">OFFSET(PTRA!AH$218,$E103,0)</f>
        <v>0.88462864539836306</v>
      </c>
      <c r="AF103" s="24">
        <f ca="1">OFFSET(PTRA!AI$218,$E103,0)</f>
        <v>0.93678096020577373</v>
      </c>
      <c r="AG103" s="24">
        <f ca="1">OFFSET(PTRA!AJ$218,$E103,0)</f>
        <v>0.9889332750131844</v>
      </c>
      <c r="AH103" s="24">
        <f ca="1">OFFSET(PTRA!AK$218,$E103,0)</f>
        <v>1.0410855898205951</v>
      </c>
      <c r="AI103" s="24">
        <f ca="1">OFFSET(PTRA!AL$218,$E103,0)</f>
        <v>1.0932379046280054</v>
      </c>
      <c r="AJ103" s="24">
        <f ca="1">OFFSET(PTRA!AM$218,$E103,0)</f>
        <v>1.3498811342569654</v>
      </c>
      <c r="AK103" s="24">
        <f ca="1">OFFSET(PTRA!AN$218,$E103,0)</f>
        <v>1.6065243638859255</v>
      </c>
      <c r="AL103" s="24">
        <f ca="1">OFFSET(PTRA!AO$218,$E103,0)</f>
        <v>1.6065243638859255</v>
      </c>
      <c r="AM103" s="24">
        <f ca="1">OFFSET(PTRA!AP$218,$E103,0)</f>
        <v>1.6065243638859255</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0.76920545170235954</v>
      </c>
      <c r="P104" s="24">
        <f ca="1">OFFSET(PTRA!S$218,$E104,0)</f>
        <v>0.78784091452934046</v>
      </c>
      <c r="Q104" s="24">
        <f ca="1">OFFSET(PTRA!T$218,$E104,0)</f>
        <v>0.78976765895060685</v>
      </c>
      <c r="R104" s="24">
        <f ca="1">OFFSET(PTRA!U$218,$E104,0)</f>
        <v>0.79169440337187325</v>
      </c>
      <c r="S104" s="24">
        <f ca="1">OFFSET(PTRA!V$218,$E104,0)</f>
        <v>0.79362114779313964</v>
      </c>
      <c r="T104" s="24">
        <f ca="1">OFFSET(PTRA!W$218,$E104,0)</f>
        <v>0.79554789221440603</v>
      </c>
      <c r="U104" s="24">
        <f ca="1">OFFSET(PTRA!X$218,$E104,0)</f>
        <v>0.79747463663567242</v>
      </c>
      <c r="V104" s="24">
        <f ca="1">OFFSET(PTRA!Y$218,$E104,0)</f>
        <v>0.79940138105693881</v>
      </c>
      <c r="W104" s="24">
        <f ca="1">OFFSET(PTRA!Z$218,$E104,0)</f>
        <v>0.8013281254782052</v>
      </c>
      <c r="X104" s="24">
        <f ca="1">OFFSET(PTRA!AA$218,$E104,0)</f>
        <v>0.80325486989947159</v>
      </c>
      <c r="Y104" s="24">
        <f ca="1">OFFSET(PTRA!AB$218,$E104,0)</f>
        <v>0.80518161432073809</v>
      </c>
      <c r="Z104" s="24">
        <f ca="1">OFFSET(PTRA!AC$218,$E104,0)</f>
        <v>0.80065924427425783</v>
      </c>
      <c r="AA104" s="24">
        <f ca="1">OFFSET(PTRA!AD$218,$E104,0)</f>
        <v>0.79613687422777757</v>
      </c>
      <c r="AB104" s="24">
        <f ca="1">OFFSET(PTRA!AE$218,$E104,0)</f>
        <v>0.79161450418129731</v>
      </c>
      <c r="AC104" s="24">
        <f ca="1">OFFSET(PTRA!AF$218,$E104,0)</f>
        <v>0.78709213413481705</v>
      </c>
      <c r="AD104" s="24">
        <f ca="1">OFFSET(PTRA!AG$218,$E104,0)</f>
        <v>0.78256976408833678</v>
      </c>
      <c r="AE104" s="24">
        <f ca="1">OFFSET(PTRA!AH$218,$E104,0)</f>
        <v>0.77804739404185652</v>
      </c>
      <c r="AF104" s="24">
        <f ca="1">OFFSET(PTRA!AI$218,$E104,0)</f>
        <v>0.77352502399537626</v>
      </c>
      <c r="AG104" s="24">
        <f ca="1">OFFSET(PTRA!AJ$218,$E104,0)</f>
        <v>0.769002653948896</v>
      </c>
      <c r="AH104" s="24">
        <f ca="1">OFFSET(PTRA!AK$218,$E104,0)</f>
        <v>0.76448028390241574</v>
      </c>
      <c r="AI104" s="24">
        <f ca="1">OFFSET(PTRA!AL$218,$E104,0)</f>
        <v>0.75995791385593547</v>
      </c>
      <c r="AJ104" s="24">
        <f ca="1">OFFSET(PTRA!AM$218,$E104,0)</f>
        <v>0.73689182087115324</v>
      </c>
      <c r="AK104" s="24">
        <f ca="1">OFFSET(PTRA!AN$218,$E104,0)</f>
        <v>0.71382572788637089</v>
      </c>
      <c r="AL104" s="24">
        <f ca="1">OFFSET(PTRA!AO$218,$E104,0)</f>
        <v>0.71382572788637089</v>
      </c>
      <c r="AM104" s="24">
        <f ca="1">OFFSET(PTRA!AP$218,$E104,0)</f>
        <v>0.71382572788637089</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0.61616809423108743</v>
      </c>
      <c r="Q105" s="24">
        <f ca="1">OFFSET(PTRA!T$218,$E105,0)</f>
        <v>0.63492709070350861</v>
      </c>
      <c r="R105" s="24">
        <f ca="1">OFFSET(PTRA!U$218,$E105,0)</f>
        <v>0.6536860871759298</v>
      </c>
      <c r="S105" s="24">
        <f ca="1">OFFSET(PTRA!V$218,$E105,0)</f>
        <v>0.67244508364835098</v>
      </c>
      <c r="T105" s="24">
        <f ca="1">OFFSET(PTRA!W$218,$E105,0)</f>
        <v>0.69120408012077217</v>
      </c>
      <c r="U105" s="24">
        <f ca="1">OFFSET(PTRA!X$218,$E105,0)</f>
        <v>0.70996307659319335</v>
      </c>
      <c r="V105" s="24">
        <f ca="1">OFFSET(PTRA!Y$218,$E105,0)</f>
        <v>0.72872207306561454</v>
      </c>
      <c r="W105" s="24">
        <f ca="1">OFFSET(PTRA!Z$218,$E105,0)</f>
        <v>0.74748106953803573</v>
      </c>
      <c r="X105" s="24">
        <f ca="1">OFFSET(PTRA!AA$218,$E105,0)</f>
        <v>0.76624006601045691</v>
      </c>
      <c r="Y105" s="24">
        <f ca="1">OFFSET(PTRA!AB$218,$E105,0)</f>
        <v>0.78499906248287821</v>
      </c>
      <c r="Z105" s="24">
        <f ca="1">OFFSET(PTRA!AC$218,$E105,0)</f>
        <v>0.80817162467951786</v>
      </c>
      <c r="AA105" s="24">
        <f ca="1">OFFSET(PTRA!AD$218,$E105,0)</f>
        <v>0.83134418687615752</v>
      </c>
      <c r="AB105" s="24">
        <f ca="1">OFFSET(PTRA!AE$218,$E105,0)</f>
        <v>0.85451674907279718</v>
      </c>
      <c r="AC105" s="24">
        <f ca="1">OFFSET(PTRA!AF$218,$E105,0)</f>
        <v>0.87768931126943683</v>
      </c>
      <c r="AD105" s="24">
        <f ca="1">OFFSET(PTRA!AG$218,$E105,0)</f>
        <v>0.90086187346607649</v>
      </c>
      <c r="AE105" s="24">
        <f ca="1">OFFSET(PTRA!AH$218,$E105,0)</f>
        <v>0.92403443566271615</v>
      </c>
      <c r="AF105" s="24">
        <f ca="1">OFFSET(PTRA!AI$218,$E105,0)</f>
        <v>0.9472069978593558</v>
      </c>
      <c r="AG105" s="24">
        <f ca="1">OFFSET(PTRA!AJ$218,$E105,0)</f>
        <v>0.97037956005599546</v>
      </c>
      <c r="AH105" s="24">
        <f ca="1">OFFSET(PTRA!AK$218,$E105,0)</f>
        <v>0.99355212225263512</v>
      </c>
      <c r="AI105" s="24">
        <f ca="1">OFFSET(PTRA!AL$218,$E105,0)</f>
        <v>1.0167246844492748</v>
      </c>
      <c r="AJ105" s="24">
        <f ca="1">OFFSET(PTRA!AM$218,$E105,0)</f>
        <v>1.1059207004992531</v>
      </c>
      <c r="AK105" s="24">
        <f ca="1">OFFSET(PTRA!AN$218,$E105,0)</f>
        <v>1.1951167165492316</v>
      </c>
      <c r="AL105" s="24">
        <f ca="1">OFFSET(PTRA!AO$218,$E105,0)</f>
        <v>1.1951167165492316</v>
      </c>
      <c r="AM105" s="24">
        <f ca="1">OFFSET(PTRA!AP$218,$E105,0)</f>
        <v>1.1951167165492316</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7.2669868325645215</v>
      </c>
      <c r="P106" s="24">
        <f ca="1">OFFSET(PTRA!S$218,$E106,0)</f>
        <v>7.4430433889535914</v>
      </c>
      <c r="Q106" s="24">
        <f ca="1">OFFSET(PTRA!T$218,$E106,0)</f>
        <v>7.4612461022963954</v>
      </c>
      <c r="R106" s="24">
        <f ca="1">OFFSET(PTRA!U$218,$E106,0)</f>
        <v>7.4794488156391994</v>
      </c>
      <c r="S106" s="24">
        <f ca="1">OFFSET(PTRA!V$218,$E106,0)</f>
        <v>7.4976515289820034</v>
      </c>
      <c r="T106" s="24">
        <f ca="1">OFFSET(PTRA!W$218,$E106,0)</f>
        <v>7.5158542423248074</v>
      </c>
      <c r="U106" s="24">
        <f ca="1">OFFSET(PTRA!X$218,$E106,0)</f>
        <v>7.5340569556676114</v>
      </c>
      <c r="V106" s="24">
        <f ca="1">OFFSET(PTRA!Y$218,$E106,0)</f>
        <v>7.5522596690104153</v>
      </c>
      <c r="W106" s="24">
        <f ca="1">OFFSET(PTRA!Z$218,$E106,0)</f>
        <v>7.5704623823532193</v>
      </c>
      <c r="X106" s="24">
        <f ca="1">OFFSET(PTRA!AA$218,$E106,0)</f>
        <v>7.5886650956960233</v>
      </c>
      <c r="Y106" s="24">
        <f ca="1">OFFSET(PTRA!AB$218,$E106,0)</f>
        <v>7.6068678090388246</v>
      </c>
      <c r="Z106" s="24">
        <f ca="1">OFFSET(PTRA!AC$218,$E106,0)</f>
        <v>7.5641431981991278</v>
      </c>
      <c r="AA106" s="24">
        <f ca="1">OFFSET(PTRA!AD$218,$E106,0)</f>
        <v>7.521418587359431</v>
      </c>
      <c r="AB106" s="24">
        <f ca="1">OFFSET(PTRA!AE$218,$E106,0)</f>
        <v>7.4786939765197342</v>
      </c>
      <c r="AC106" s="24">
        <f ca="1">OFFSET(PTRA!AF$218,$E106,0)</f>
        <v>7.4359693656800374</v>
      </c>
      <c r="AD106" s="24">
        <f ca="1">OFFSET(PTRA!AG$218,$E106,0)</f>
        <v>7.3932447548403406</v>
      </c>
      <c r="AE106" s="24">
        <f ca="1">OFFSET(PTRA!AH$218,$E106,0)</f>
        <v>7.3505201440006438</v>
      </c>
      <c r="AF106" s="24">
        <f ca="1">OFFSET(PTRA!AI$218,$E106,0)</f>
        <v>7.307795533160947</v>
      </c>
      <c r="AG106" s="24">
        <f ca="1">OFFSET(PTRA!AJ$218,$E106,0)</f>
        <v>7.2650709223212502</v>
      </c>
      <c r="AH106" s="24">
        <f ca="1">OFFSET(PTRA!AK$218,$E106,0)</f>
        <v>7.2223463114815534</v>
      </c>
      <c r="AI106" s="24">
        <f ca="1">OFFSET(PTRA!AL$218,$E106,0)</f>
        <v>7.179621700641861</v>
      </c>
      <c r="AJ106" s="24">
        <f ca="1">OFFSET(PTRA!AM$218,$E106,0)</f>
        <v>6.9617072362706676</v>
      </c>
      <c r="AK106" s="24">
        <f ca="1">OFFSET(PTRA!AN$218,$E106,0)</f>
        <v>6.7437927718994732</v>
      </c>
      <c r="AL106" s="24">
        <f ca="1">OFFSET(PTRA!AO$218,$E106,0)</f>
        <v>6.7437927718994732</v>
      </c>
      <c r="AM106" s="24">
        <f ca="1">OFFSET(PTRA!AP$218,$E106,0)</f>
        <v>6.7437927718994732</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8.9654013796389815</v>
      </c>
      <c r="P107" s="24">
        <f ca="1">OFFSET(PTRA!S$218,$E107,0)</f>
        <v>9.1826052538048071</v>
      </c>
      <c r="Q107" s="24">
        <f ca="1">OFFSET(PTRA!T$218,$E107,0)</f>
        <v>9.2050622411472691</v>
      </c>
      <c r="R107" s="24">
        <f ca="1">OFFSET(PTRA!U$218,$E107,0)</f>
        <v>9.2275192284897312</v>
      </c>
      <c r="S107" s="24">
        <f ca="1">OFFSET(PTRA!V$218,$E107,0)</f>
        <v>9.2499762158321932</v>
      </c>
      <c r="T107" s="24">
        <f ca="1">OFFSET(PTRA!W$218,$E107,0)</f>
        <v>9.2724332031746552</v>
      </c>
      <c r="U107" s="24">
        <f ca="1">OFFSET(PTRA!X$218,$E107,0)</f>
        <v>9.2948901905171173</v>
      </c>
      <c r="V107" s="24">
        <f ca="1">OFFSET(PTRA!Y$218,$E107,0)</f>
        <v>9.3173471778595793</v>
      </c>
      <c r="W107" s="24">
        <f ca="1">OFFSET(PTRA!Z$218,$E107,0)</f>
        <v>9.3398041652020414</v>
      </c>
      <c r="X107" s="24">
        <f ca="1">OFFSET(PTRA!AA$218,$E107,0)</f>
        <v>9.3622611525445034</v>
      </c>
      <c r="Y107" s="24">
        <f ca="1">OFFSET(PTRA!AB$218,$E107,0)</f>
        <v>9.3847181398869726</v>
      </c>
      <c r="Z107" s="24">
        <f ca="1">OFFSET(PTRA!AC$218,$E107,0)</f>
        <v>9.3320080836019841</v>
      </c>
      <c r="AA107" s="24">
        <f ca="1">OFFSET(PTRA!AD$218,$E107,0)</f>
        <v>9.2792980273169938</v>
      </c>
      <c r="AB107" s="24">
        <f ca="1">OFFSET(PTRA!AE$218,$E107,0)</f>
        <v>9.2265879710320036</v>
      </c>
      <c r="AC107" s="24">
        <f ca="1">OFFSET(PTRA!AF$218,$E107,0)</f>
        <v>9.1738779147470133</v>
      </c>
      <c r="AD107" s="24">
        <f ca="1">OFFSET(PTRA!AG$218,$E107,0)</f>
        <v>9.121167858462023</v>
      </c>
      <c r="AE107" s="24">
        <f ca="1">OFFSET(PTRA!AH$218,$E107,0)</f>
        <v>9.0684578021770328</v>
      </c>
      <c r="AF107" s="24">
        <f ca="1">OFFSET(PTRA!AI$218,$E107,0)</f>
        <v>9.0157477458920425</v>
      </c>
      <c r="AG107" s="24">
        <f ca="1">OFFSET(PTRA!AJ$218,$E107,0)</f>
        <v>8.9630376896070523</v>
      </c>
      <c r="AH107" s="24">
        <f ca="1">OFFSET(PTRA!AK$218,$E107,0)</f>
        <v>8.910327633322062</v>
      </c>
      <c r="AI107" s="24">
        <f ca="1">OFFSET(PTRA!AL$218,$E107,0)</f>
        <v>8.8576175770370789</v>
      </c>
      <c r="AJ107" s="24">
        <f ca="1">OFFSET(PTRA!AM$218,$E107,0)</f>
        <v>8.5887729121806622</v>
      </c>
      <c r="AK107" s="24">
        <f ca="1">OFFSET(PTRA!AN$218,$E107,0)</f>
        <v>8.3199282473242473</v>
      </c>
      <c r="AL107" s="24">
        <f ca="1">OFFSET(PTRA!AO$218,$E107,0)</f>
        <v>8.3199282473242473</v>
      </c>
      <c r="AM107" s="24">
        <f ca="1">OFFSET(PTRA!AP$218,$E107,0)</f>
        <v>8.3199282473242473</v>
      </c>
    </row>
    <row r="108" spans="1:39">
      <c r="A108" s="35" t="s">
        <v>158</v>
      </c>
      <c r="B108">
        <v>0.1024485696</v>
      </c>
      <c r="E108" s="131">
        <f>MATCH(F108,OtherTRA!$D$52:$D$56,0)</f>
        <v>5</v>
      </c>
      <c r="F108" s="4" t="str">
        <f t="shared" si="1"/>
        <v>TSHFO</v>
      </c>
      <c r="G108" s="24">
        <f ca="1">OFFSET(OtherTRA!J$51,$E108,0)</f>
        <v>4.5090000000000003</v>
      </c>
      <c r="H108" s="24">
        <f ca="1">OFFSET(OtherTRA!K$51,$E108,0)</f>
        <v>4.6283168598316866</v>
      </c>
      <c r="I108" s="24">
        <f ca="1">OFFSET(OtherTRA!L$51,$E108,0)</f>
        <v>4.7476337196633729</v>
      </c>
      <c r="J108" s="24">
        <f ca="1">OFFSET(OtherTRA!M$51,$E108,0)</f>
        <v>4.8669505794950583</v>
      </c>
      <c r="K108" s="24">
        <f ca="1">OFFSET(OtherTRA!N$51,$E108,0)</f>
        <v>4.6877822947475298</v>
      </c>
      <c r="L108" s="24">
        <f ca="1">OFFSET(OtherTRA!O$51,$E108,0)</f>
        <v>4.5086140100000014</v>
      </c>
      <c r="M108" s="24">
        <f ca="1">OFFSET(OtherTRA!P$51,$E108,0)</f>
        <v>4.8159747836716882</v>
      </c>
      <c r="N108" s="24">
        <f ca="1">OFFSET(OtherTRA!Q$51,$E108,0)</f>
        <v>5.123335557343375</v>
      </c>
      <c r="O108" s="24">
        <f ca="1">OFFSET(OtherTRA!R$51,$E108,0)</f>
        <v>4.849247646868216</v>
      </c>
      <c r="P108" s="24">
        <f ca="1">OFFSET(OtherTRA!S$51,$E108,0)</f>
        <v>4.5403965172166956</v>
      </c>
      <c r="Q108" s="24">
        <f ca="1">OFFSET(OtherTRA!T$51,$E108,0)</f>
        <v>4.7155074765722027</v>
      </c>
      <c r="R108" s="24">
        <f ca="1">OFFSET(OtherTRA!U$51,$E108,0)</f>
        <v>4.8906184359277098</v>
      </c>
      <c r="S108" s="24">
        <f ca="1">OFFSET(OtherTRA!V$51,$E108,0)</f>
        <v>5.065729395283217</v>
      </c>
      <c r="T108" s="24">
        <f ca="1">OFFSET(OtherTRA!W$51,$E108,0)</f>
        <v>5.2408403546387241</v>
      </c>
      <c r="U108" s="24">
        <f ca="1">OFFSET(OtherTRA!X$51,$E108,0)</f>
        <v>5.4159513139942312</v>
      </c>
      <c r="V108" s="24">
        <f ca="1">OFFSET(OtherTRA!Y$51,$E108,0)</f>
        <v>5.5910622733497384</v>
      </c>
      <c r="W108" s="24">
        <f ca="1">OFFSET(OtherTRA!Z$51,$E108,0)</f>
        <v>5.7661732327052455</v>
      </c>
      <c r="X108" s="24">
        <f ca="1">OFFSET(OtherTRA!AA$51,$E108,0)</f>
        <v>5.9412841920607526</v>
      </c>
      <c r="Y108" s="24">
        <f ca="1">OFFSET(OtherTRA!AB$51,$E108,0)</f>
        <v>6.1163951514162616</v>
      </c>
      <c r="Z108" s="24">
        <f ca="1">OFFSET(OtherTRA!AC$51,$E108,0)</f>
        <v>6.2688289399084125</v>
      </c>
      <c r="AA108" s="24">
        <f ca="1">OFFSET(OtherTRA!AD$51,$E108,0)</f>
        <v>6.4212627284005634</v>
      </c>
      <c r="AB108" s="24">
        <f ca="1">OFFSET(OtherTRA!AE$51,$E108,0)</f>
        <v>6.5736965168927144</v>
      </c>
      <c r="AC108" s="24">
        <f ca="1">OFFSET(OtherTRA!AF$51,$E108,0)</f>
        <v>6.7261303053848653</v>
      </c>
      <c r="AD108" s="24">
        <f ca="1">OFFSET(OtherTRA!AG$51,$E108,0)</f>
        <v>6.8785640938770163</v>
      </c>
      <c r="AE108" s="24">
        <f ca="1">OFFSET(OtherTRA!AH$51,$E108,0)</f>
        <v>7.0309978823691672</v>
      </c>
      <c r="AF108" s="24">
        <f ca="1">OFFSET(OtherTRA!AI$51,$E108,0)</f>
        <v>7.1834316708613182</v>
      </c>
      <c r="AG108" s="24">
        <f ca="1">OFFSET(OtherTRA!AJ$51,$E108,0)</f>
        <v>7.3358654593534691</v>
      </c>
      <c r="AH108" s="24">
        <f ca="1">OFFSET(OtherTRA!AK$51,$E108,0)</f>
        <v>7.4882992478456201</v>
      </c>
      <c r="AI108" s="24">
        <f ca="1">OFFSET(OtherTRA!AL$51,$E108,0)</f>
        <v>7.6407330363377746</v>
      </c>
      <c r="AJ108" s="24">
        <f ca="1">OFFSET(OtherTRA!AM$51,$E108,0)</f>
        <v>8.3405400740805078</v>
      </c>
      <c r="AK108" s="24">
        <f ca="1">OFFSET(OtherTRA!AN$51,$E108,0)</f>
        <v>9.0403471118232428</v>
      </c>
      <c r="AL108" s="24">
        <f ca="1">OFFSET(OtherTRA!AO$51,$E108,0)</f>
        <v>9.0403471118232428</v>
      </c>
      <c r="AM108" s="24">
        <f ca="1">OFFSET(OtherTRA!AP$51,$E108,0)</f>
        <v>9.0403471118232428</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117.13338021176287</v>
      </c>
      <c r="Q109" s="24">
        <f ca="1">OFFSET(COM!T$247,$E109,0)</f>
        <v>116.48130095693486</v>
      </c>
      <c r="R109" s="24">
        <f ca="1">OFFSET(COM!U$247,$E109,0)</f>
        <v>115.82177537630112</v>
      </c>
      <c r="S109" s="24">
        <f ca="1">OFFSET(COM!V$247,$E109,0)</f>
        <v>115.19015090258831</v>
      </c>
      <c r="T109" s="194">
        <f ca="1">OFFSET(COM!W$247,$E109,0)</f>
        <v>114.534856871249</v>
      </c>
      <c r="U109" s="24">
        <f ca="1">OFFSET(COM!X$247,$E109,0)</f>
        <v>113.85753520949029</v>
      </c>
      <c r="V109" s="24">
        <f ca="1">OFFSET(COM!Y$247,$E109,0)</f>
        <v>113.16148082375263</v>
      </c>
      <c r="W109" s="24">
        <f ca="1">OFFSET(COM!Z$247,$E109,0)</f>
        <v>112.46365868364656</v>
      </c>
      <c r="X109" s="24">
        <f ca="1">OFFSET(COM!AA$247,$E109,0)</f>
        <v>111.7990270748719</v>
      </c>
      <c r="Y109" s="205">
        <f ca="1">OFFSET(COM!AB$247,$E109,0)</f>
        <v>111.12457990450065</v>
      </c>
      <c r="Z109" s="24">
        <f ca="1">OFFSET(COM!AC$247,$E109,0)</f>
        <v>110.48427871286796</v>
      </c>
      <c r="AA109" s="24">
        <f ca="1">OFFSET(COM!AD$247,$E109,0)</f>
        <v>109.88779370392335</v>
      </c>
      <c r="AB109" s="24">
        <f ca="1">OFFSET(COM!AE$247,$E109,0)</f>
        <v>109.31117182237678</v>
      </c>
      <c r="AC109" s="24">
        <f ca="1">OFFSET(COM!AF$247,$E109,0)</f>
        <v>108.78109303174803</v>
      </c>
      <c r="AD109" s="24">
        <f ca="1">OFFSET(COM!AG$247,$E109,0)</f>
        <v>108.2129684979957</v>
      </c>
      <c r="AE109" s="24">
        <f ca="1">OFFSET(COM!AH$247,$E109,0)</f>
        <v>107.61365604507429</v>
      </c>
      <c r="AF109" s="24">
        <f ca="1">OFFSET(COM!AI$247,$E109,0)</f>
        <v>106.99867464721964</v>
      </c>
      <c r="AG109" s="24">
        <f ca="1">OFFSET(COM!AJ$247,$E109,0)</f>
        <v>106.3759405939922</v>
      </c>
      <c r="AH109" s="24">
        <f ca="1">OFFSET(COM!AK$247,$E109,0)</f>
        <v>105.77464718164494</v>
      </c>
      <c r="AI109" s="24">
        <f ca="1">OFFSET(COM!AL$247,$E109,0)</f>
        <v>105.16680203157989</v>
      </c>
      <c r="AJ109" s="24">
        <f ca="1">OFFSET(COM!AM$247,$E109,0)</f>
        <v>102.19667022465185</v>
      </c>
      <c r="AK109" s="24">
        <f ca="1">OFFSET(COM!AN$247,$E109,0)</f>
        <v>98.781124105241474</v>
      </c>
      <c r="AL109" s="24">
        <f ca="1">OFFSET(COM!AO$247,$E109,0)</f>
        <v>98.781124105241474</v>
      </c>
      <c r="AM109" s="24">
        <f ca="1">OFFSET(COM!AP$247,$E109,0)</f>
        <v>98.781124105241474</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9.1289612102112585</v>
      </c>
      <c r="Q110" s="24">
        <f ca="1">OFFSET(COM!T$247,$E110,0)</f>
        <v>9.2433462124613222</v>
      </c>
      <c r="R110" s="24">
        <f ca="1">OFFSET(COM!U$247,$E110,0)</f>
        <v>9.3549853010863639</v>
      </c>
      <c r="S110" s="24">
        <f ca="1">OFFSET(COM!V$247,$E110,0)</f>
        <v>9.4769132263331421</v>
      </c>
      <c r="T110" s="194">
        <f ca="1">OFFSET(COM!W$247,$E110,0)</f>
        <v>9.5901127447816599</v>
      </c>
      <c r="U110" s="24">
        <f ca="1">OFFSET(COM!X$247,$E110,0)</f>
        <v>9.6951893349466705</v>
      </c>
      <c r="V110" s="24">
        <f ca="1">OFFSET(COM!Y$247,$E110,0)</f>
        <v>9.7933580294125822</v>
      </c>
      <c r="W110" s="24">
        <f ca="1">OFFSET(COM!Z$247,$E110,0)</f>
        <v>9.8908748452295416</v>
      </c>
      <c r="X110" s="24">
        <f ca="1">OFFSET(COM!AA$247,$E110,0)</f>
        <v>10.000631030445895</v>
      </c>
      <c r="Y110" s="205">
        <f ca="1">OFFSET(COM!AB$247,$E110,0)</f>
        <v>10.106767620572205</v>
      </c>
      <c r="Z110" s="24">
        <f ca="1">OFFSET(COM!AC$247,$E110,0)</f>
        <v>10.225495911720456</v>
      </c>
      <c r="AA110" s="24">
        <f ca="1">OFFSET(COM!AD$247,$E110,0)</f>
        <v>10.360381896767496</v>
      </c>
      <c r="AB110" s="24">
        <f ca="1">OFFSET(COM!AE$247,$E110,0)</f>
        <v>10.502592626068367</v>
      </c>
      <c r="AC110" s="24">
        <f ca="1">OFFSET(COM!AF$247,$E110,0)</f>
        <v>10.66196662633482</v>
      </c>
      <c r="AD110" s="24">
        <f ca="1">OFFSET(COM!AG$247,$E110,0)</f>
        <v>10.80731084504959</v>
      </c>
      <c r="AE110" s="24">
        <f ca="1">OFFSET(COM!AH$247,$E110,0)</f>
        <v>10.941154179379689</v>
      </c>
      <c r="AF110" s="24">
        <f ca="1">OFFSET(COM!AI$247,$E110,0)</f>
        <v>11.069219419854601</v>
      </c>
      <c r="AG110" s="24">
        <f ca="1">OFFSET(COM!AJ$247,$E110,0)</f>
        <v>11.194425784345066</v>
      </c>
      <c r="AH110" s="24">
        <f ca="1">OFFSET(COM!AK$247,$E110,0)</f>
        <v>11.327538618342519</v>
      </c>
      <c r="AI110" s="24">
        <f ca="1">OFFSET(COM!AL$247,$E110,0)</f>
        <v>11.458235427801677</v>
      </c>
      <c r="AJ110" s="24">
        <f ca="1">OFFSET(COM!AM$247,$E110,0)</f>
        <v>12.137198618171555</v>
      </c>
      <c r="AK110" s="24">
        <f ca="1">OFFSET(COM!AN$247,$E110,0)</f>
        <v>12.65191043661215</v>
      </c>
      <c r="AL110" s="24">
        <f ca="1">OFFSET(COM!AO$247,$E110,0)</f>
        <v>12.65191043661215</v>
      </c>
      <c r="AM110" s="24">
        <f ca="1">OFFSET(COM!AP$247,$E110,0)</f>
        <v>12.65191043661215</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11.170581550035504</v>
      </c>
      <c r="Q111" s="24">
        <f ca="1">OFFSET(COM!T$247,$E111,0)</f>
        <v>11.108395139296107</v>
      </c>
      <c r="R111" s="24">
        <f ca="1">OFFSET(COM!U$247,$E111,0)</f>
        <v>11.045498599731683</v>
      </c>
      <c r="S111" s="24">
        <f ca="1">OFFSET(COM!V$247,$E111,0)</f>
        <v>10.985262886565621</v>
      </c>
      <c r="T111" s="194">
        <f ca="1">OFFSET(COM!W$247,$E111,0)</f>
        <v>10.922769894362258</v>
      </c>
      <c r="U111" s="24">
        <f ca="1">OFFSET(COM!X$247,$E111,0)</f>
        <v>10.858176207706901</v>
      </c>
      <c r="V111" s="24">
        <f ca="1">OFFSET(COM!Y$247,$E111,0)</f>
        <v>10.791796049761441</v>
      </c>
      <c r="W111" s="24">
        <f ca="1">OFFSET(COM!Z$247,$E111,0)</f>
        <v>10.725247307555055</v>
      </c>
      <c r="X111" s="24">
        <f ca="1">OFFSET(COM!AA$247,$E111,0)</f>
        <v>10.661863824784165</v>
      </c>
      <c r="Y111" s="205">
        <f ca="1">OFFSET(COM!AB$247,$E111,0)</f>
        <v>10.597544267846576</v>
      </c>
      <c r="Z111" s="24">
        <f ca="1">OFFSET(COM!AC$247,$E111,0)</f>
        <v>10.536481087865027</v>
      </c>
      <c r="AA111" s="24">
        <f ca="1">OFFSET(COM!AD$247,$E111,0)</f>
        <v>10.479596496779692</v>
      </c>
      <c r="AB111" s="24">
        <f ca="1">OFFSET(COM!AE$247,$E111,0)</f>
        <v>10.424606179419209</v>
      </c>
      <c r="AC111" s="24">
        <f ca="1">OFFSET(COM!AF$247,$E111,0)</f>
        <v>10.374054506207374</v>
      </c>
      <c r="AD111" s="24">
        <f ca="1">OFFSET(COM!AG$247,$E111,0)</f>
        <v>10.319874549790313</v>
      </c>
      <c r="AE111" s="24">
        <f ca="1">OFFSET(COM!AH$247,$E111,0)</f>
        <v>10.262720315726485</v>
      </c>
      <c r="AF111" s="24">
        <f ca="1">OFFSET(COM!AI$247,$E111,0)</f>
        <v>10.204071791761153</v>
      </c>
      <c r="AG111" s="24">
        <f ca="1">OFFSET(COM!AJ$247,$E111,0)</f>
        <v>10.144683925441701</v>
      </c>
      <c r="AH111" s="24">
        <f ca="1">OFFSET(COM!AK$247,$E111,0)</f>
        <v>10.087340774531338</v>
      </c>
      <c r="AI111" s="24">
        <f ca="1">OFFSET(COM!AL$247,$E111,0)</f>
        <v>10.02937280838608</v>
      </c>
      <c r="AJ111" s="24">
        <f ca="1">OFFSET(COM!AM$247,$E111,0)</f>
        <v>9.7461222140323436</v>
      </c>
      <c r="AK111" s="24">
        <f ca="1">OFFSET(COM!AN$247,$E111,0)</f>
        <v>9.4203940877219452</v>
      </c>
      <c r="AL111" s="24">
        <f ca="1">OFFSET(COM!AO$247,$E111,0)</f>
        <v>9.4203940877219452</v>
      </c>
      <c r="AM111" s="24">
        <f ca="1">OFFSET(COM!AP$247,$E111,0)</f>
        <v>9.4203940877219452</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8.0366972275460924</v>
      </c>
      <c r="Q112" s="24">
        <f ca="1">OFFSET(COM!T$247,$E112,0)</f>
        <v>7.9919570900213124</v>
      </c>
      <c r="R112" s="24">
        <f ca="1">OFFSET(COM!U$247,$E112,0)</f>
        <v>7.9467060488937324</v>
      </c>
      <c r="S112" s="24">
        <f ca="1">OFFSET(COM!V$247,$E112,0)</f>
        <v>7.9033693446377749</v>
      </c>
      <c r="T112" s="194">
        <f ca="1">OFFSET(COM!W$247,$E112,0)</f>
        <v>7.8584086364658505</v>
      </c>
      <c r="U112" s="24">
        <f ca="1">OFFSET(COM!X$247,$E112,0)</f>
        <v>7.811936579470891</v>
      </c>
      <c r="V112" s="24">
        <f ca="1">OFFSET(COM!Y$247,$E112,0)</f>
        <v>7.7641792421348912</v>
      </c>
      <c r="W112" s="24">
        <f ca="1">OFFSET(COM!Z$247,$E112,0)</f>
        <v>7.7163006165153458</v>
      </c>
      <c r="X112" s="24">
        <f ca="1">OFFSET(COM!AA$247,$E112,0)</f>
        <v>7.670699243124413</v>
      </c>
      <c r="Y112" s="205">
        <f ca="1">OFFSET(COM!AB$247,$E112,0)</f>
        <v>7.6244244093029225</v>
      </c>
      <c r="Z112" s="24">
        <f ca="1">OFFSET(COM!AC$247,$E112,0)</f>
        <v>7.5804923823923538</v>
      </c>
      <c r="AA112" s="24">
        <f ca="1">OFFSET(COM!AD$247,$E112,0)</f>
        <v>7.5395666496166811</v>
      </c>
      <c r="AB112" s="24">
        <f ca="1">OFFSET(COM!AE$247,$E112,0)</f>
        <v>7.5000037558592414</v>
      </c>
      <c r="AC112" s="24">
        <f ca="1">OFFSET(COM!AF$247,$E112,0)</f>
        <v>7.4636342535079443</v>
      </c>
      <c r="AD112" s="24">
        <f ca="1">OFFSET(COM!AG$247,$E112,0)</f>
        <v>7.4246543755512606</v>
      </c>
      <c r="AE112" s="24">
        <f ca="1">OFFSET(COM!AH$247,$E112,0)</f>
        <v>7.3835346475956634</v>
      </c>
      <c r="AF112" s="24">
        <f ca="1">OFFSET(COM!AI$247,$E112,0)</f>
        <v>7.3413398497831555</v>
      </c>
      <c r="AG112" s="24">
        <f ca="1">OFFSET(COM!AJ$247,$E112,0)</f>
        <v>7.2986131306359434</v>
      </c>
      <c r="AH112" s="24">
        <f ca="1">OFFSET(COM!AK$247,$E112,0)</f>
        <v>7.2573574860774368</v>
      </c>
      <c r="AI112" s="24">
        <f ca="1">OFFSET(COM!AL$247,$E112,0)</f>
        <v>7.215652316949102</v>
      </c>
      <c r="AJ112" s="24">
        <f ca="1">OFFSET(COM!AM$247,$E112,0)</f>
        <v>7.0118671105883621</v>
      </c>
      <c r="AK112" s="24">
        <f ca="1">OFFSET(COM!AN$247,$E112,0)</f>
        <v>6.7775213589435683</v>
      </c>
      <c r="AL112" s="24">
        <f ca="1">OFFSET(COM!AO$247,$E112,0)</f>
        <v>6.7775213589435683</v>
      </c>
      <c r="AM112" s="24">
        <f ca="1">OFFSET(COM!AP$247,$E112,0)</f>
        <v>6.7775213589435683</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101.93308714100442</v>
      </c>
      <c r="Q113" s="24">
        <f ca="1">OFFSET(COM!T$247,$E113,0)</f>
        <v>101.3656276227607</v>
      </c>
      <c r="R113" s="24">
        <f ca="1">OFFSET(COM!U$247,$E113,0)</f>
        <v>100.79168808169288</v>
      </c>
      <c r="S113" s="24">
        <f ca="1">OFFSET(COM!V$247,$E113,0)</f>
        <v>100.24202894607366</v>
      </c>
      <c r="T113" s="194">
        <f ca="1">OFFSET(COM!W$247,$E113,0)</f>
        <v>99.67177182996609</v>
      </c>
      <c r="U113" s="24">
        <f ca="1">OFFSET(COM!X$247,$E113,0)</f>
        <v>99.082345589165016</v>
      </c>
      <c r="V113" s="24">
        <f ca="1">OFFSET(COM!Y$247,$E113,0)</f>
        <v>98.476617553074846</v>
      </c>
      <c r="W113" s="24">
        <f ca="1">OFFSET(COM!Z$247,$E113,0)</f>
        <v>97.869351162505737</v>
      </c>
      <c r="X113" s="24">
        <f ca="1">OFFSET(COM!AA$247,$E113,0)</f>
        <v>97.290968197962158</v>
      </c>
      <c r="Y113" s="205">
        <f ca="1">OFFSET(COM!AB$247,$E113,0)</f>
        <v>96.704043428394613</v>
      </c>
      <c r="Z113" s="24">
        <f ca="1">OFFSET(COM!AC$247,$E113,0)</f>
        <v>96.146833544711683</v>
      </c>
      <c r="AA113" s="24">
        <f ca="1">OFFSET(COM!AD$247,$E113,0)</f>
        <v>95.627753857220966</v>
      </c>
      <c r="AB113" s="24">
        <f ca="1">OFFSET(COM!AE$247,$E113,0)</f>
        <v>95.12595967700662</v>
      </c>
      <c r="AC113" s="24">
        <f ca="1">OFFSET(COM!AF$247,$E113,0)</f>
        <v>94.664668732793501</v>
      </c>
      <c r="AD113" s="24">
        <f ca="1">OFFSET(COM!AG$247,$E113,0)</f>
        <v>94.170269207216549</v>
      </c>
      <c r="AE113" s="24">
        <f ca="1">OFFSET(COM!AH$247,$E113,0)</f>
        <v>93.648728990602947</v>
      </c>
      <c r="AF113" s="24">
        <f ca="1">OFFSET(COM!AI$247,$E113,0)</f>
        <v>93.113553173903369</v>
      </c>
      <c r="AG113" s="24">
        <f ca="1">OFFSET(COM!AJ$247,$E113,0)</f>
        <v>92.571630756924122</v>
      </c>
      <c r="AH113" s="24">
        <f ca="1">OFFSET(COM!AK$247,$E113,0)</f>
        <v>92.048366648202105</v>
      </c>
      <c r="AI113" s="24">
        <f ca="1">OFFSET(COM!AL$247,$E113,0)</f>
        <v>91.519401014854893</v>
      </c>
      <c r="AJ113" s="24">
        <f ca="1">OFFSET(COM!AM$247,$E113,0)</f>
        <v>88.934700532818752</v>
      </c>
      <c r="AK113" s="24">
        <f ca="1">OFFSET(COM!AN$247,$E113,0)</f>
        <v>85.9623867517723</v>
      </c>
      <c r="AL113" s="24">
        <f ca="1">OFFSET(COM!AO$247,$E113,0)</f>
        <v>85.9623867517723</v>
      </c>
      <c r="AM113" s="24">
        <f ca="1">OFFSET(COM!AP$247,$E113,0)</f>
        <v>85.9623867517723</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16.55406843007755</v>
      </c>
      <c r="Q114" s="24">
        <f ca="1">OFFSET(COM!T$247,$E114,0)</f>
        <v>16.461912252336056</v>
      </c>
      <c r="R114" s="24">
        <f ca="1">OFFSET(COM!U$247,$E114,0)</f>
        <v>16.368703710300821</v>
      </c>
      <c r="S114" s="24">
        <f ca="1">OFFSET(COM!V$247,$E114,0)</f>
        <v>16.279438338286024</v>
      </c>
      <c r="T114" s="194">
        <f ca="1">OFFSET(COM!W$247,$E114,0)</f>
        <v>16.18682782694416</v>
      </c>
      <c r="U114" s="24">
        <f ca="1">OFFSET(COM!X$247,$E114,0)</f>
        <v>16.091104224349777</v>
      </c>
      <c r="V114" s="24">
        <f ca="1">OFFSET(COM!Y$247,$E114,0)</f>
        <v>15.992733188597835</v>
      </c>
      <c r="W114" s="24">
        <f ca="1">OFFSET(COM!Z$247,$E114,0)</f>
        <v>15.894112322039943</v>
      </c>
      <c r="X114" s="24">
        <f ca="1">OFFSET(COM!AA$247,$E114,0)</f>
        <v>15.800182162143958</v>
      </c>
      <c r="Y114" s="205">
        <f ca="1">OFFSET(COM!AB$247,$E114,0)</f>
        <v>15.70486480179277</v>
      </c>
      <c r="Z114" s="24">
        <f ca="1">OFFSET(COM!AC$247,$E114,0)</f>
        <v>15.614373178286428</v>
      </c>
      <c r="AA114" s="24">
        <f ca="1">OFFSET(COM!AD$247,$E114,0)</f>
        <v>15.530073949170587</v>
      </c>
      <c r="AB114" s="24">
        <f ca="1">OFFSET(COM!AE$247,$E114,0)</f>
        <v>15.448581909342614</v>
      </c>
      <c r="AC114" s="24">
        <f ca="1">OFFSET(COM!AF$247,$E114,0)</f>
        <v>15.373667648714797</v>
      </c>
      <c r="AD114" s="24">
        <f ca="1">OFFSET(COM!AG$247,$E114,0)</f>
        <v>15.293376510599092</v>
      </c>
      <c r="AE114" s="24">
        <f ca="1">OFFSET(COM!AH$247,$E114,0)</f>
        <v>15.208677688293079</v>
      </c>
      <c r="AF114" s="24">
        <f ca="1">OFFSET(COM!AI$247,$E114,0)</f>
        <v>15.121764426463658</v>
      </c>
      <c r="AG114" s="24">
        <f ca="1">OFFSET(COM!AJ$247,$E114,0)</f>
        <v>15.033755507808447</v>
      </c>
      <c r="AH114" s="24">
        <f ca="1">OFFSET(COM!AK$247,$E114,0)</f>
        <v>14.948776723139584</v>
      </c>
      <c r="AI114" s="24">
        <f ca="1">OFFSET(COM!AL$247,$E114,0)</f>
        <v>14.862872003316113</v>
      </c>
      <c r="AJ114" s="24">
        <f ca="1">OFFSET(COM!AM$247,$E114,0)</f>
        <v>14.443113219873275</v>
      </c>
      <c r="AK114" s="24">
        <f ca="1">OFFSET(COM!AN$247,$E114,0)</f>
        <v>13.960405523018753</v>
      </c>
      <c r="AL114" s="24">
        <f ca="1">OFFSET(COM!AO$247,$E114,0)</f>
        <v>13.960405523018753</v>
      </c>
      <c r="AM114" s="24">
        <f ca="1">OFFSET(COM!AP$247,$E114,0)</f>
        <v>13.960405523018753</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24.796665328762085</v>
      </c>
      <c r="Q115" s="24">
        <f ca="1">OFFSET(COM!T$247,$E115,0)</f>
        <v>24.658622774021783</v>
      </c>
      <c r="R115" s="24">
        <f ca="1">OFFSET(COM!U$247,$E115,0)</f>
        <v>24.519003862067166</v>
      </c>
      <c r="S115" s="24">
        <f ca="1">OFFSET(COM!V$247,$E115,0)</f>
        <v>24.385291502193354</v>
      </c>
      <c r="T115" s="194">
        <f ca="1">OFFSET(COM!W$247,$E115,0)</f>
        <v>24.246568392199602</v>
      </c>
      <c r="U115" s="24">
        <f ca="1">OFFSET(COM!X$247,$E115,0)</f>
        <v>24.103182121469704</v>
      </c>
      <c r="V115" s="24">
        <f ca="1">OFFSET(COM!Y$247,$E115,0)</f>
        <v>23.955830208440723</v>
      </c>
      <c r="W115" s="24">
        <f ca="1">OFFSET(COM!Z$247,$E115,0)</f>
        <v>23.808104068924155</v>
      </c>
      <c r="X115" s="24">
        <f ca="1">OFFSET(COM!AA$247,$E115,0)</f>
        <v>23.66740423135516</v>
      </c>
      <c r="Y115" s="205">
        <f ca="1">OFFSET(COM!AB$247,$E115,0)</f>
        <v>23.524626478887068</v>
      </c>
      <c r="Z115" s="24">
        <f ca="1">OFFSET(COM!AC$247,$E115,0)</f>
        <v>23.389077292738598</v>
      </c>
      <c r="AA115" s="24">
        <f ca="1">OFFSET(COM!AD$247,$E115,0)</f>
        <v>23.262803816179797</v>
      </c>
      <c r="AB115" s="24">
        <f ca="1">OFFSET(COM!AE$247,$E115,0)</f>
        <v>23.140735283775957</v>
      </c>
      <c r="AC115" s="24">
        <f ca="1">OFFSET(COM!AF$247,$E115,0)</f>
        <v>23.028519736462854</v>
      </c>
      <c r="AD115" s="24">
        <f ca="1">OFFSET(COM!AG$247,$E115,0)</f>
        <v>22.90825005839972</v>
      </c>
      <c r="AE115" s="24">
        <f ca="1">OFFSET(COM!AH$247,$E115,0)</f>
        <v>22.781378023326674</v>
      </c>
      <c r="AF115" s="24">
        <f ca="1">OFFSET(COM!AI$247,$E115,0)</f>
        <v>22.651188935652037</v>
      </c>
      <c r="AG115" s="24">
        <f ca="1">OFFSET(COM!AJ$247,$E115,0)</f>
        <v>22.519358642026187</v>
      </c>
      <c r="AH115" s="24">
        <f ca="1">OFFSET(COM!AK$247,$E115,0)</f>
        <v>22.392067245812665</v>
      </c>
      <c r="AI115" s="24">
        <f ca="1">OFFSET(COM!AL$247,$E115,0)</f>
        <v>22.263388873083862</v>
      </c>
      <c r="AJ115" s="24">
        <f ca="1">OFFSET(COM!AM$247,$E115,0)</f>
        <v>21.634623919271743</v>
      </c>
      <c r="AK115" s="24">
        <f ca="1">OFFSET(COM!AN$247,$E115,0)</f>
        <v>20.911566547540012</v>
      </c>
      <c r="AL115" s="24">
        <f ca="1">OFFSET(COM!AO$247,$E115,0)</f>
        <v>20.911566547540012</v>
      </c>
      <c r="AM115" s="24">
        <f ca="1">OFFSET(COM!AP$247,$E115,0)</f>
        <v>20.911566547540012</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3.1545082949965466</v>
      </c>
      <c r="Q116" s="24">
        <f ca="1">OFFSET(COM!T$247,$E116,0)</f>
        <v>3.1940339792570316</v>
      </c>
      <c r="R116" s="24">
        <f ca="1">OFFSET(COM!U$247,$E116,0)</f>
        <v>3.2326108143431127</v>
      </c>
      <c r="S116" s="24">
        <f ca="1">OFFSET(COM!V$247,$E116,0)</f>
        <v>3.27474295213251</v>
      </c>
      <c r="T116" s="194">
        <f ca="1">OFFSET(COM!W$247,$E116,0)</f>
        <v>3.3138589930174289</v>
      </c>
      <c r="U116" s="24">
        <f ca="1">OFFSET(COM!X$247,$E116,0)</f>
        <v>3.3501681598166826</v>
      </c>
      <c r="V116" s="24">
        <f ca="1">OFFSET(COM!Y$247,$E116,0)</f>
        <v>3.3840903064739947</v>
      </c>
      <c r="W116" s="24">
        <f ca="1">OFFSET(COM!Z$247,$E116,0)</f>
        <v>3.4177871967677294</v>
      </c>
      <c r="X116" s="24">
        <f ca="1">OFFSET(COM!AA$247,$E116,0)</f>
        <v>3.4557133954577717</v>
      </c>
      <c r="Y116" s="205">
        <f ca="1">OFFSET(COM!AB$247,$E116,0)</f>
        <v>3.4923888447500304</v>
      </c>
      <c r="Z116" s="24">
        <f ca="1">OFFSET(COM!AC$247,$E116,0)</f>
        <v>3.5334153504666928</v>
      </c>
      <c r="AA116" s="24">
        <f ca="1">OFFSET(COM!AD$247,$E116,0)</f>
        <v>3.5800251397857359</v>
      </c>
      <c r="AB116" s="24">
        <f ca="1">OFFSET(COM!AE$247,$E116,0)</f>
        <v>3.6291659910706899</v>
      </c>
      <c r="AC116" s="24">
        <f ca="1">OFFSET(COM!AF$247,$E116,0)</f>
        <v>3.6842376026451769</v>
      </c>
      <c r="AD116" s="24">
        <f ca="1">OFFSET(COM!AG$247,$E116,0)</f>
        <v>3.7344612297378945</v>
      </c>
      <c r="AE116" s="24">
        <f ca="1">OFFSET(COM!AH$247,$E116,0)</f>
        <v>3.7807107315872428</v>
      </c>
      <c r="AF116" s="24">
        <f ca="1">OFFSET(COM!AI$247,$E116,0)</f>
        <v>3.8249636157956841</v>
      </c>
      <c r="AG116" s="24">
        <f ca="1">OFFSET(COM!AJ$247,$E116,0)</f>
        <v>3.8682286167390281</v>
      </c>
      <c r="AH116" s="24">
        <f ca="1">OFFSET(COM!AK$247,$E116,0)</f>
        <v>3.9142256945386111</v>
      </c>
      <c r="AI116" s="24">
        <f ca="1">OFFSET(COM!AL$247,$E116,0)</f>
        <v>3.959387916184085</v>
      </c>
      <c r="AJ116" s="24">
        <f ca="1">OFFSET(COM!AM$247,$E116,0)</f>
        <v>4.1940033304355309</v>
      </c>
      <c r="AK116" s="24">
        <f ca="1">OFFSET(COM!AN$247,$E116,0)</f>
        <v>4.3718617596057037</v>
      </c>
      <c r="AL116" s="24">
        <f ca="1">OFFSET(COM!AO$247,$E116,0)</f>
        <v>4.3718617596057037</v>
      </c>
      <c r="AM116" s="24">
        <f ca="1">OFFSET(COM!AP$247,$E116,0)</f>
        <v>4.3718617596057037</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9.3968970231373596</v>
      </c>
      <c r="Q117" s="24">
        <f ca="1">OFFSET(COM!T$247,$E117,0)</f>
        <v>9.3445846797433152</v>
      </c>
      <c r="R117" s="24">
        <f ca="1">OFFSET(COM!U$247,$E117,0)</f>
        <v>9.2916749630243416</v>
      </c>
      <c r="S117" s="24">
        <f ca="1">OFFSET(COM!V$247,$E117,0)</f>
        <v>9.2410035820222554</v>
      </c>
      <c r="T117" s="194">
        <f ca="1">OFFSET(COM!W$247,$E117,0)</f>
        <v>9.1884333367067033</v>
      </c>
      <c r="U117" s="24">
        <f ca="1">OFFSET(COM!X$247,$E117,0)</f>
        <v>9.1340959488879605</v>
      </c>
      <c r="V117" s="24">
        <f ca="1">OFFSET(COM!Y$247,$E117,0)</f>
        <v>9.0782557488232545</v>
      </c>
      <c r="W117" s="24">
        <f ca="1">OFFSET(COM!Z$247,$E117,0)</f>
        <v>9.0222737326021978</v>
      </c>
      <c r="X117" s="24">
        <f ca="1">OFFSET(COM!AA$247,$E117,0)</f>
        <v>8.9689543903729678</v>
      </c>
      <c r="Y117" s="205">
        <f ca="1">OFFSET(COM!AB$247,$E117,0)</f>
        <v>8.9148476054746997</v>
      </c>
      <c r="Z117" s="24">
        <f ca="1">OFFSET(COM!AC$247,$E117,0)</f>
        <v>8.8634801442891114</v>
      </c>
      <c r="AA117" s="24">
        <f ca="1">OFFSET(COM!AD$247,$E117,0)</f>
        <v>8.8156277883273493</v>
      </c>
      <c r="AB117" s="24">
        <f ca="1">OFFSET(COM!AE$247,$E117,0)</f>
        <v>8.7693689299866708</v>
      </c>
      <c r="AC117" s="24">
        <f ca="1">OFFSET(COM!AF$247,$E117,0)</f>
        <v>8.7268439400932483</v>
      </c>
      <c r="AD117" s="24">
        <f ca="1">OFFSET(COM!AG$247,$E117,0)</f>
        <v>8.6812667721643706</v>
      </c>
      <c r="AE117" s="24">
        <f ca="1">OFFSET(COM!AH$247,$E117,0)</f>
        <v>8.6331875876090809</v>
      </c>
      <c r="AF117" s="24">
        <f ca="1">OFFSET(COM!AI$247,$E117,0)</f>
        <v>8.5838513791231854</v>
      </c>
      <c r="AG117" s="24">
        <f ca="1">OFFSET(COM!AJ$247,$E117,0)</f>
        <v>8.5338932223586479</v>
      </c>
      <c r="AH117" s="24">
        <f ca="1">OFFSET(COM!AK$247,$E117,0)</f>
        <v>8.4856551175049937</v>
      </c>
      <c r="AI117" s="24">
        <f ca="1">OFFSET(COM!AL$247,$E117,0)</f>
        <v>8.4368914066750982</v>
      </c>
      <c r="AJ117" s="24">
        <f ca="1">OFFSET(COM!AM$247,$E117,0)</f>
        <v>8.1986158383922572</v>
      </c>
      <c r="AK117" s="24">
        <f ca="1">OFFSET(COM!AN$247,$E117,0)</f>
        <v>7.9246073951641112</v>
      </c>
      <c r="AL117" s="24">
        <f ca="1">OFFSET(COM!AO$247,$E117,0)</f>
        <v>7.9246073951641112</v>
      </c>
      <c r="AM117" s="24">
        <f ca="1">OFFSET(COM!AP$247,$E117,0)</f>
        <v>7.9246073951641112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6.6454940029000342</v>
      </c>
      <c r="Q118" s="24">
        <f ca="1">OFFSET(COM!T$247,$E118,0)</f>
        <v>8.8485105965478983</v>
      </c>
      <c r="R118" s="24">
        <f ca="1">OFFSET(COM!U$247,$E118,0)</f>
        <v>11.021741886972789</v>
      </c>
      <c r="S118" s="24">
        <f ca="1">OFFSET(COM!V$247,$E118,0)</f>
        <v>13.306577605081534</v>
      </c>
      <c r="T118" s="194">
        <f ca="1">OFFSET(COM!W$247,$E118,0)</f>
        <v>15.496735092684263</v>
      </c>
      <c r="U118" s="24">
        <f ca="1">OFFSET(COM!X$247,$E118,0)</f>
        <v>17.59878205860927</v>
      </c>
      <c r="V118" s="24">
        <f ca="1">OFFSET(COM!Y$247,$E118,0)</f>
        <v>19.62589812861852</v>
      </c>
      <c r="W118" s="24">
        <f ca="1">OFFSET(COM!Z$247,$E118,0)</f>
        <v>21.645943181154141</v>
      </c>
      <c r="X118" s="24">
        <f ca="1">OFFSET(COM!AA$247,$E118,0)</f>
        <v>23.798750359015443</v>
      </c>
      <c r="Y118" s="205">
        <f ca="1">OFFSET(COM!AB$247,$E118,0)</f>
        <v>25.912295290490434</v>
      </c>
      <c r="Z118" s="24">
        <f ca="1">OFFSET(COM!AC$247,$E118,0)</f>
        <v>28.139922848455193</v>
      </c>
      <c r="AA118" s="24">
        <f ca="1">OFFSET(COM!AD$247,$E118,0)</f>
        <v>30.541062489864931</v>
      </c>
      <c r="AB118" s="24">
        <f ca="1">OFFSET(COM!AE$247,$E118,0)</f>
        <v>33.020860115770802</v>
      </c>
      <c r="AC118" s="24">
        <f ca="1">OFFSET(COM!AF$247,$E118,0)</f>
        <v>35.684968381711293</v>
      </c>
      <c r="AD118" s="24">
        <f ca="1">OFFSET(COM!AG$247,$E118,0)</f>
        <v>38.198415504882306</v>
      </c>
      <c r="AE118" s="24">
        <f ca="1">OFFSET(COM!AH$247,$E118,0)</f>
        <v>40.588358468143873</v>
      </c>
      <c r="AF118" s="24">
        <f ca="1">OFFSET(COM!AI$247,$E118,0)</f>
        <v>42.916252409469834</v>
      </c>
      <c r="AG118" s="24">
        <f ca="1">OFFSET(COM!AJ$247,$E118,0)</f>
        <v>45.213445835519394</v>
      </c>
      <c r="AH118" s="24">
        <f ca="1">OFFSET(COM!AK$247,$E118,0)</f>
        <v>47.595544199454544</v>
      </c>
      <c r="AI118" s="24">
        <f ca="1">OFFSET(COM!AL$247,$E118,0)</f>
        <v>49.951697682027323</v>
      </c>
      <c r="AJ118" s="24">
        <f ca="1">OFFSET(COM!AM$247,$E118,0)</f>
        <v>61.764989522169515</v>
      </c>
      <c r="AK118" s="24">
        <f ca="1">OFFSET(COM!AN$247,$E118,0)</f>
        <v>71.84971749843028</v>
      </c>
      <c r="AL118" s="24">
        <f ca="1">OFFSET(COM!AO$247,$E118,0)</f>
        <v>71.84971749843028</v>
      </c>
      <c r="AM118" s="24">
        <f ca="1">OFFSET(COM!AP$247,$E118,0)</f>
        <v>71.84971749843028</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0.63375642848742708</v>
      </c>
      <c r="Q120" s="24">
        <f ca="1">OFFSET(COM!T$247,$E120,0)</f>
        <v>0.84385005398457269</v>
      </c>
      <c r="R120" s="24">
        <f ca="1">OFFSET(COM!U$247,$E120,0)</f>
        <v>1.0511031641816115</v>
      </c>
      <c r="S120" s="24">
        <f ca="1">OFFSET(COM!V$247,$E120,0)</f>
        <v>1.2689995799721003</v>
      </c>
      <c r="T120" s="194">
        <f ca="1">OFFSET(COM!W$247,$E120,0)</f>
        <v>1.477866879613388</v>
      </c>
      <c r="U120" s="24">
        <f ca="1">OFFSET(COM!X$247,$E120,0)</f>
        <v>1.678331401446695</v>
      </c>
      <c r="V120" s="24">
        <f ca="1">OFFSET(COM!Y$247,$E120,0)</f>
        <v>1.8716500381195895</v>
      </c>
      <c r="W120" s="24">
        <f ca="1">OFFSET(COM!Z$247,$E120,0)</f>
        <v>2.0642943377487812</v>
      </c>
      <c r="X120" s="24">
        <f ca="1">OFFSET(COM!AA$247,$E120,0)</f>
        <v>2.269599675119951</v>
      </c>
      <c r="Y120" s="205">
        <f ca="1">OFFSET(COM!AB$247,$E120,0)</f>
        <v>2.4711607158243383</v>
      </c>
      <c r="Z120" s="24">
        <f ca="1">OFFSET(COM!AC$247,$E120,0)</f>
        <v>2.68360139886759</v>
      </c>
      <c r="AA120" s="24">
        <f ca="1">OFFSET(COM!AD$247,$E120,0)</f>
        <v>2.9125892939398512</v>
      </c>
      <c r="AB120" s="24">
        <f ca="1">OFFSET(COM!AE$247,$E120,0)</f>
        <v>3.1490785129625269</v>
      </c>
      <c r="AC120" s="24">
        <f ca="1">OFFSET(COM!AF$247,$E120,0)</f>
        <v>3.4031447628138518</v>
      </c>
      <c r="AD120" s="24">
        <f ca="1">OFFSET(COM!AG$247,$E120,0)</f>
        <v>3.6428430111724728</v>
      </c>
      <c r="AE120" s="24">
        <f ca="1">OFFSET(COM!AH$247,$E120,0)</f>
        <v>3.8707631200499071</v>
      </c>
      <c r="AF120" s="24">
        <f ca="1">OFFSET(COM!AI$247,$E120,0)</f>
        <v>4.0927658409173766</v>
      </c>
      <c r="AG120" s="24">
        <f ca="1">OFFSET(COM!AJ$247,$E120,0)</f>
        <v>4.3118407660625415</v>
      </c>
      <c r="AH120" s="24">
        <f ca="1">OFFSET(COM!AK$247,$E120,0)</f>
        <v>4.5390127642276852</v>
      </c>
      <c r="AI120" s="24">
        <f ca="1">OFFSET(COM!AL$247,$E120,0)</f>
        <v>4.7637104940626536</v>
      </c>
      <c r="AJ120" s="24">
        <f ca="1">OFFSET(COM!AM$247,$E120,0)</f>
        <v>5.8903008787685955</v>
      </c>
      <c r="AK120" s="24">
        <f ca="1">OFFSET(COM!AN$247,$E120,0)</f>
        <v>6.8520444574571284</v>
      </c>
      <c r="AL120" s="24">
        <f ca="1">OFFSET(COM!AO$247,$E120,0)</f>
        <v>6.8520444574571284</v>
      </c>
      <c r="AM120" s="24">
        <f ca="1">OFFSET(COM!AP$247,$E120,0)</f>
        <v>6.8520444574571284</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0.45595732943270367</v>
      </c>
      <c r="Q121" s="24">
        <f ca="1">OFFSET(COM!T$247,$E121,0)</f>
        <v>0.60710960829974714</v>
      </c>
      <c r="R121" s="24">
        <f ca="1">OFFSET(COM!U$247,$E121,0)</f>
        <v>0.75621827275558773</v>
      </c>
      <c r="S121" s="24">
        <f ca="1">OFFSET(COM!V$247,$E121,0)</f>
        <v>0.91298428469791881</v>
      </c>
      <c r="T121" s="194">
        <f ca="1">OFFSET(COM!W$247,$E121,0)</f>
        <v>1.0632542809763883</v>
      </c>
      <c r="U121" s="24">
        <f ca="1">OFFSET(COM!X$247,$E121,0)</f>
        <v>1.2074788819627149</v>
      </c>
      <c r="V121" s="24">
        <f ca="1">OFFSET(COM!Y$247,$E121,0)</f>
        <v>1.3465623615848752</v>
      </c>
      <c r="W121" s="24">
        <f ca="1">OFFSET(COM!Z$247,$E121,0)</f>
        <v>1.4851606880728605</v>
      </c>
      <c r="X121" s="24">
        <f ca="1">OFFSET(COM!AA$247,$E121,0)</f>
        <v>1.632868023475291</v>
      </c>
      <c r="Y121" s="205">
        <f ca="1">OFFSET(COM!AB$247,$E121,0)</f>
        <v>1.7778815171554929</v>
      </c>
      <c r="Z121" s="24">
        <f ca="1">OFFSET(COM!AC$247,$E121,0)</f>
        <v>1.9307223912661404</v>
      </c>
      <c r="AA121" s="24">
        <f ca="1">OFFSET(COM!AD$247,$E121,0)</f>
        <v>2.0954681901509811</v>
      </c>
      <c r="AB121" s="24">
        <f ca="1">OFFSET(COM!AE$247,$E121,0)</f>
        <v>2.2656108315480208</v>
      </c>
      <c r="AC121" s="24">
        <f ca="1">OFFSET(COM!AF$247,$E121,0)</f>
        <v>2.4483993029133888</v>
      </c>
      <c r="AD121" s="24">
        <f ca="1">OFFSET(COM!AG$247,$E121,0)</f>
        <v>2.620850686881421</v>
      </c>
      <c r="AE121" s="24">
        <f ca="1">OFFSET(COM!AH$247,$E121,0)</f>
        <v>2.7848282648537559</v>
      </c>
      <c r="AF121" s="24">
        <f ca="1">OFFSET(COM!AI$247,$E121,0)</f>
        <v>2.9445485661927329</v>
      </c>
      <c r="AG121" s="24">
        <f ca="1">OFFSET(COM!AJ$247,$E121,0)</f>
        <v>3.1021624590462711</v>
      </c>
      <c r="AH121" s="24">
        <f ca="1">OFFSET(COM!AK$247,$E121,0)</f>
        <v>3.265601807271084</v>
      </c>
      <c r="AI121" s="24">
        <f ca="1">OFFSET(COM!AL$247,$E121,0)</f>
        <v>3.4272610381993838</v>
      </c>
      <c r="AJ121" s="24">
        <f ca="1">OFFSET(COM!AM$247,$E121,0)</f>
        <v>4.2377887426694842</v>
      </c>
      <c r="AK121" s="24">
        <f ca="1">OFFSET(COM!AN$247,$E121,0)</f>
        <v>4.9297170830012211</v>
      </c>
      <c r="AL121" s="24">
        <f ca="1">OFFSET(COM!AO$247,$E121,0)</f>
        <v>4.9297170830012211</v>
      </c>
      <c r="AM121" s="24">
        <f ca="1">OFFSET(COM!AP$247,$E121,0)</f>
        <v>4.9297170830012211</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5.7831142417983905</v>
      </c>
      <c r="Q122" s="24">
        <f ca="1">OFFSET(COM!T$247,$E122,0)</f>
        <v>7.7002473596799765</v>
      </c>
      <c r="R122" s="24">
        <f ca="1">OFFSET(COM!U$247,$E122,0)</f>
        <v>9.5914603862651333</v>
      </c>
      <c r="S122" s="24">
        <f ca="1">OFFSET(COM!V$247,$E122,0)</f>
        <v>11.579795034644636</v>
      </c>
      <c r="T122" s="194">
        <f ca="1">OFFSET(COM!W$247,$E122,0)</f>
        <v>13.485737761070906</v>
      </c>
      <c r="U122" s="24">
        <f ca="1">OFFSET(COM!X$247,$E122,0)</f>
        <v>15.315003988723067</v>
      </c>
      <c r="V122" s="24">
        <f ca="1">OFFSET(COM!Y$247,$E122,0)</f>
        <v>17.079063035218788</v>
      </c>
      <c r="W122" s="24">
        <f ca="1">OFFSET(COM!Z$247,$E122,0)</f>
        <v>18.836968663798867</v>
      </c>
      <c r="X122" s="24">
        <f ca="1">OFFSET(COM!AA$247,$E122,0)</f>
        <v>20.710407996480903</v>
      </c>
      <c r="Y122" s="205">
        <f ca="1">OFFSET(COM!AB$247,$E122,0)</f>
        <v>22.549680109067246</v>
      </c>
      <c r="Z122" s="24">
        <f ca="1">OFFSET(COM!AC$247,$E122,0)</f>
        <v>24.48823044863067</v>
      </c>
      <c r="AA122" s="24">
        <f ca="1">OFFSET(COM!AD$247,$E122,0)</f>
        <v>26.577776365115373</v>
      </c>
      <c r="AB122" s="24">
        <f ca="1">OFFSET(COM!AE$247,$E122,0)</f>
        <v>28.735772890414438</v>
      </c>
      <c r="AC122" s="24">
        <f ca="1">OFFSET(COM!AF$247,$E122,0)</f>
        <v>31.054162230278394</v>
      </c>
      <c r="AD122" s="24">
        <f ca="1">OFFSET(COM!AG$247,$E122,0)</f>
        <v>33.241441587941537</v>
      </c>
      <c r="AE122" s="24">
        <f ca="1">OFFSET(COM!AH$247,$E122,0)</f>
        <v>35.321243809099563</v>
      </c>
      <c r="AF122" s="24">
        <f ca="1">OFFSET(COM!AI$247,$E122,0)</f>
        <v>37.347049053917097</v>
      </c>
      <c r="AG122" s="24">
        <f ca="1">OFFSET(COM!AJ$247,$E122,0)</f>
        <v>39.346137761627226</v>
      </c>
      <c r="AH122" s="24">
        <f ca="1">OFFSET(COM!AK$247,$E122,0)</f>
        <v>41.419113370035916</v>
      </c>
      <c r="AI122" s="24">
        <f ca="1">OFFSET(COM!AL$247,$E122,0)</f>
        <v>43.469510940928814</v>
      </c>
      <c r="AJ122" s="24">
        <f ca="1">OFFSET(COM!AM$247,$E122,0)</f>
        <v>53.749802557087648</v>
      </c>
      <c r="AK122" s="24">
        <f ca="1">OFFSET(COM!AN$247,$E122,0)</f>
        <v>62.525844482447212</v>
      </c>
      <c r="AL122" s="24">
        <f ca="1">OFFSET(COM!AO$247,$E122,0)</f>
        <v>62.525844482447212</v>
      </c>
      <c r="AM122" s="24">
        <f ca="1">OFFSET(COM!AP$247,$E122,0)</f>
        <v>62.525844482447212</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0.93918541646106801</v>
      </c>
      <c r="Q123" s="24">
        <f ca="1">OFFSET(COM!T$247,$E123,0)</f>
        <v>1.2505303753268648</v>
      </c>
      <c r="R123" s="24">
        <f ca="1">OFFSET(COM!U$247,$E123,0)</f>
        <v>1.5576658770176681</v>
      </c>
      <c r="S123" s="24">
        <f ca="1">OFFSET(COM!V$247,$E123,0)</f>
        <v>1.8805740587902557</v>
      </c>
      <c r="T123" s="194">
        <f ca="1">OFFSET(COM!W$247,$E123,0)</f>
        <v>2.1901016832545701</v>
      </c>
      <c r="U123" s="24">
        <f ca="1">OFFSET(COM!X$247,$E123,0)</f>
        <v>2.4871769427087922</v>
      </c>
      <c r="V123" s="24">
        <f ca="1">OFFSET(COM!Y$247,$E123,0)</f>
        <v>2.7736624695327934</v>
      </c>
      <c r="W123" s="24">
        <f ca="1">OFFSET(COM!Z$247,$E123,0)</f>
        <v>3.0591486731329876</v>
      </c>
      <c r="X123" s="24">
        <f ca="1">OFFSET(COM!AA$247,$E123,0)</f>
        <v>3.3633977033808082</v>
      </c>
      <c r="Y123" s="205">
        <f ca="1">OFFSET(COM!AB$247,$E123,0)</f>
        <v>3.6620979318078115</v>
      </c>
      <c r="Z123" s="24">
        <f ca="1">OFFSET(COM!AC$247,$E123,0)</f>
        <v>3.9769210758561377</v>
      </c>
      <c r="AA123" s="24">
        <f ca="1">OFFSET(COM!AD$247,$E123,0)</f>
        <v>4.3162661016908572</v>
      </c>
      <c r="AB123" s="24">
        <f ca="1">OFFSET(COM!AE$247,$E123,0)</f>
        <v>4.6667275971055275</v>
      </c>
      <c r="AC123" s="24">
        <f ca="1">OFFSET(COM!AF$247,$E123,0)</f>
        <v>5.0432370981528241</v>
      </c>
      <c r="AD123" s="24">
        <f ca="1">OFFSET(COM!AG$247,$E123,0)</f>
        <v>5.3984541643480686</v>
      </c>
      <c r="AE123" s="24">
        <f ca="1">OFFSET(COM!AH$247,$E123,0)</f>
        <v>5.7362168011497108</v>
      </c>
      <c r="AF123" s="24">
        <f ca="1">OFFSET(COM!AI$247,$E123,0)</f>
        <v>6.0652102574386371</v>
      </c>
      <c r="AG123" s="24">
        <f ca="1">OFFSET(COM!AJ$247,$E123,0)</f>
        <v>6.3898649126974458</v>
      </c>
      <c r="AH123" s="24">
        <f ca="1">OFFSET(COM!AK$247,$E123,0)</f>
        <v>6.7265188985421922</v>
      </c>
      <c r="AI123" s="24">
        <f ca="1">OFFSET(COM!AL$247,$E123,0)</f>
        <v>7.0595061811747009</v>
      </c>
      <c r="AJ123" s="24">
        <f ca="1">OFFSET(COM!AM$247,$E123,0)</f>
        <v>8.7290391627436215</v>
      </c>
      <c r="AK123" s="24">
        <f ca="1">OFFSET(COM!AN$247,$E123,0)</f>
        <v>10.154280001144471</v>
      </c>
      <c r="AL123" s="24">
        <f ca="1">OFFSET(COM!AO$247,$E123,0)</f>
        <v>10.154280001144471</v>
      </c>
      <c r="AM123" s="24">
        <f ca="1">OFFSET(COM!AP$247,$E123,0)</f>
        <v>10.154280001144471</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1.406824343635388</v>
      </c>
      <c r="Q124" s="24">
        <f ca="1">OFFSET(COM!T$247,$E124,0)</f>
        <v>1.8731940931264015</v>
      </c>
      <c r="R124" s="24">
        <f ca="1">OFFSET(COM!U$247,$E124,0)</f>
        <v>2.3332584137601549</v>
      </c>
      <c r="S124" s="24">
        <f ca="1">OFFSET(COM!V$247,$E124,0)</f>
        <v>2.816948942717115</v>
      </c>
      <c r="T124" s="194">
        <f ca="1">OFFSET(COM!W$247,$E124,0)</f>
        <v>3.2805964711943427</v>
      </c>
      <c r="U124" s="24">
        <f ca="1">OFFSET(COM!X$247,$E124,0)</f>
        <v>3.7255913567269618</v>
      </c>
      <c r="V124" s="24">
        <f ca="1">OFFSET(COM!Y$247,$E124,0)</f>
        <v>4.1547236730632662</v>
      </c>
      <c r="W124" s="24">
        <f ca="1">OFFSET(COM!Z$247,$E124,0)</f>
        <v>4.5823590834491883</v>
      </c>
      <c r="X124" s="24">
        <f ca="1">OFFSET(COM!AA$247,$E124,0)</f>
        <v>5.0380997016254456</v>
      </c>
      <c r="Y124" s="205">
        <f ca="1">OFFSET(COM!AB$247,$E124,0)</f>
        <v>5.4855286602052962</v>
      </c>
      <c r="Z124" s="24">
        <f ca="1">OFFSET(COM!AC$247,$E124,0)</f>
        <v>5.957108451825043</v>
      </c>
      <c r="AA124" s="24">
        <f ca="1">OFFSET(COM!AD$247,$E124,0)</f>
        <v>6.4654200534199049</v>
      </c>
      <c r="AB124" s="24">
        <f ca="1">OFFSET(COM!AE$247,$E124,0)</f>
        <v>6.9903832338683713</v>
      </c>
      <c r="AC124" s="24">
        <f ca="1">OFFSET(COM!AF$247,$E124,0)</f>
        <v>7.5543642352762106</v>
      </c>
      <c r="AD124" s="24">
        <f ca="1">OFFSET(COM!AG$247,$E124,0)</f>
        <v>8.086450878913876</v>
      </c>
      <c r="AE124" s="24">
        <f ca="1">OFFSET(COM!AH$247,$E124,0)</f>
        <v>8.5923921887923029</v>
      </c>
      <c r="AF124" s="24">
        <f ca="1">OFFSET(COM!AI$247,$E124,0)</f>
        <v>9.0851979703684407</v>
      </c>
      <c r="AG124" s="24">
        <f ca="1">OFFSET(COM!AJ$247,$E124,0)</f>
        <v>9.5715045763777749</v>
      </c>
      <c r="AH124" s="24">
        <f ca="1">OFFSET(COM!AK$247,$E124,0)</f>
        <v>10.075785216139931</v>
      </c>
      <c r="AI124" s="24">
        <f ca="1">OFFSET(COM!AL$247,$E124,0)</f>
        <v>10.574573428901566</v>
      </c>
      <c r="AJ124" s="24">
        <f ca="1">OFFSET(COM!AM$247,$E124,0)</f>
        <v>13.075399783109219</v>
      </c>
      <c r="AK124" s="24">
        <f ca="1">OFFSET(COM!AN$247,$E124,0)</f>
        <v>15.210296121854423</v>
      </c>
      <c r="AL124" s="24">
        <f ca="1">OFFSET(COM!AO$247,$E124,0)</f>
        <v>15.210296121854423</v>
      </c>
      <c r="AM124" s="24">
        <f ca="1">OFFSET(COM!AP$247,$E124,0)</f>
        <v>15.210296121854423</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0.53312747143668104</v>
      </c>
      <c r="Q126" s="24">
        <f ca="1">OFFSET(COM!T$247,$E126,0)</f>
        <v>0.70986206266375895</v>
      </c>
      <c r="R126" s="24">
        <f ca="1">OFFSET(COM!U$247,$E126,0)</f>
        <v>0.88420716059112014</v>
      </c>
      <c r="S126" s="24">
        <f ca="1">OFFSET(COM!V$247,$E126,0)</f>
        <v>1.0675056013860342</v>
      </c>
      <c r="T126" s="194">
        <f ca="1">OFFSET(COM!W$247,$E126,0)</f>
        <v>1.2432085849270942</v>
      </c>
      <c r="U126" s="24">
        <f ca="1">OFFSET(COM!X$247,$E126,0)</f>
        <v>1.4118429984553735</v>
      </c>
      <c r="V126" s="24">
        <f ca="1">OFFSET(COM!Y$247,$E126,0)</f>
        <v>1.5744661629998122</v>
      </c>
      <c r="W126" s="24">
        <f ca="1">OFFSET(COM!Z$247,$E126,0)</f>
        <v>1.736522062918844</v>
      </c>
      <c r="X126" s="24">
        <f ca="1">OFFSET(COM!AA$247,$E126,0)</f>
        <v>1.9092286588051814</v>
      </c>
      <c r="Y126" s="205">
        <f ca="1">OFFSET(COM!AB$247,$E126,0)</f>
        <v>2.0787854840153694</v>
      </c>
      <c r="Z126" s="24">
        <f ca="1">OFFSET(COM!AC$247,$E126,0)</f>
        <v>2.2574944628756555</v>
      </c>
      <c r="AA126" s="24">
        <f ca="1">OFFSET(COM!AD$247,$E126,0)</f>
        <v>2.4501232584223107</v>
      </c>
      <c r="AB126" s="24">
        <f ca="1">OFFSET(COM!AE$247,$E126,0)</f>
        <v>2.6490623045484449</v>
      </c>
      <c r="AC126" s="24">
        <f ca="1">OFFSET(COM!AF$247,$E126,0)</f>
        <v>2.8627874697257223</v>
      </c>
      <c r="AD126" s="24">
        <f ca="1">OFFSET(COM!AG$247,$E126,0)</f>
        <v>3.0644260098825873</v>
      </c>
      <c r="AE126" s="24">
        <f ca="1">OFFSET(COM!AH$247,$E126,0)</f>
        <v>3.2561565641988661</v>
      </c>
      <c r="AF126" s="24">
        <f ca="1">OFFSET(COM!AI$247,$E126,0)</f>
        <v>3.4429093037499494</v>
      </c>
      <c r="AG126" s="24">
        <f ca="1">OFFSET(COM!AJ$247,$E126,0)</f>
        <v>3.6271991281176068</v>
      </c>
      <c r="AH126" s="24">
        <f ca="1">OFFSET(COM!AK$247,$E126,0)</f>
        <v>3.8183003580523565</v>
      </c>
      <c r="AI126" s="24">
        <f ca="1">OFFSET(COM!AL$247,$E126,0)</f>
        <v>4.007320188321196</v>
      </c>
      <c r="AJ126" s="24">
        <f ca="1">OFFSET(COM!AM$247,$E126,0)</f>
        <v>4.9550285761897577</v>
      </c>
      <c r="AK126" s="24">
        <f ca="1">OFFSET(COM!AN$247,$E126,0)</f>
        <v>5.764064822970572</v>
      </c>
      <c r="AL126" s="24">
        <f ca="1">OFFSET(COM!AO$247,$E126,0)</f>
        <v>5.764064822970572</v>
      </c>
      <c r="AM126" s="24">
        <f ca="1">OFFSET(COM!AP$247,$E126,0)</f>
        <v>5.764064822970572</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3">
        <f ca="1">OFFSET(IND!R$28,$E127,0)</f>
        <v>5.0030232389251985</v>
      </c>
      <c r="P127" s="10">
        <f ca="1">OFFSET(IND!S$28,$E127,0)</f>
        <v>5.0878434334446982</v>
      </c>
      <c r="Q127" s="10">
        <f ca="1">OFFSET(IND!T$28,$E127,0)</f>
        <v>5.130846919177559</v>
      </c>
      <c r="R127" s="10">
        <f ca="1">OFFSET(IND!U$28,$E127,0)</f>
        <v>5.225720415979449</v>
      </c>
      <c r="S127" s="10">
        <f ca="1">OFFSET(IND!V$28,$E127,0)</f>
        <v>5.3626792204732494</v>
      </c>
      <c r="T127" s="203">
        <f ca="1">OFFSET(IND!W$28,$E127,0)</f>
        <v>5.5166290648420748</v>
      </c>
      <c r="U127" s="10">
        <f ca="1">OFFSET(IND!X$28,$E127,0)</f>
        <v>5.7119585118454763</v>
      </c>
      <c r="V127" s="10">
        <f ca="1">OFFSET(IND!Y$28,$E127,0)</f>
        <v>5.8731422918833402</v>
      </c>
      <c r="W127" s="10">
        <f ca="1">OFFSET(IND!Z$28,$E127,0)</f>
        <v>6.1999723068001842</v>
      </c>
      <c r="X127" s="10">
        <f ca="1">OFFSET(IND!AA$28,$E127,0)</f>
        <v>6.4268028874130536</v>
      </c>
      <c r="Y127" s="206">
        <f ca="1">OFFSET(IND!AB$28,$E127,0)</f>
        <v>6.5647830809544363</v>
      </c>
      <c r="Z127" s="10">
        <f ca="1">OFFSET(IND!AC$28,$E127,0)</f>
        <v>6.7141847259983258</v>
      </c>
      <c r="AA127" s="10">
        <f ca="1">OFFSET(IND!AD$28,$E127,0)</f>
        <v>6.8854529395091397</v>
      </c>
      <c r="AB127" s="10">
        <f ca="1">OFFSET(IND!AE$28,$E127,0)</f>
        <v>7.0711831640956548</v>
      </c>
      <c r="AC127" s="10">
        <f ca="1">OFFSET(IND!AF$28,$E127,0)</f>
        <v>7.3114586497885865</v>
      </c>
      <c r="AD127" s="10">
        <f ca="1">OFFSET(IND!AG$28,$E127,0)</f>
        <v>7.8239580647928779</v>
      </c>
      <c r="AE127" s="10">
        <f ca="1">OFFSET(IND!AH$28,$E127,0)</f>
        <v>8.2658177224305316</v>
      </c>
      <c r="AF127" s="10">
        <f ca="1">OFFSET(IND!AI$28,$E127,0)</f>
        <v>8.4627384753442243</v>
      </c>
      <c r="AG127" s="10">
        <f ca="1">OFFSET(IND!AJ$28,$E127,0)</f>
        <v>8.6955775887943094</v>
      </c>
      <c r="AH127" s="10">
        <f ca="1">OFFSET(IND!AK$28,$E127,0)</f>
        <v>8.9113011976487666</v>
      </c>
      <c r="AI127" s="10">
        <f ca="1">OFFSET(IND!AL$28,$E127,0)</f>
        <v>9.201307995125358</v>
      </c>
      <c r="AJ127" s="10">
        <f ca="1">OFFSET(IND!AM$28,$E127,0)</f>
        <v>9.906756141825781</v>
      </c>
      <c r="AK127" s="10">
        <f ca="1">OFFSET(IND!AN$28,$E127,0)</f>
        <v>10.689260054782029</v>
      </c>
      <c r="AL127" s="10">
        <f ca="1">OFFSET(IND!AO$28,$E127,0)</f>
        <v>12.164369486729401</v>
      </c>
      <c r="AM127" s="10">
        <f ca="1">OFFSET(IND!AP$28,$E127,0)</f>
        <v>13.652321546386062</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9.7349446433321738</v>
      </c>
      <c r="N128" s="10">
        <f ca="1">OFFSET(IND!Q$28,$E128,0)</f>
        <v>9.7244951418217358</v>
      </c>
      <c r="O128" s="203">
        <f ca="1">OFFSET(IND!R$28,$E128,0)</f>
        <v>9.0791372679742359</v>
      </c>
      <c r="P128" s="10">
        <f ca="1">OFFSET(IND!S$28,$E128,0)</f>
        <v>9.3552968808688686</v>
      </c>
      <c r="Q128" s="10">
        <f ca="1">OFFSET(IND!T$28,$E128,0)</f>
        <v>9.5708602501082556</v>
      </c>
      <c r="R128" s="10">
        <f ca="1">OFFSET(IND!U$28,$E128,0)</f>
        <v>9.8029690385298238</v>
      </c>
      <c r="S128" s="10">
        <f ca="1">OFFSET(IND!V$28,$E128,0)</f>
        <v>10.073507447050034</v>
      </c>
      <c r="T128" s="203">
        <f ca="1">OFFSET(IND!W$28,$E128,0)</f>
        <v>10.333082387305465</v>
      </c>
      <c r="U128" s="10">
        <f ca="1">OFFSET(IND!X$28,$E128,0)</f>
        <v>10.585300336811919</v>
      </c>
      <c r="V128" s="10">
        <f ca="1">OFFSET(IND!Y$28,$E128,0)</f>
        <v>10.819253410439609</v>
      </c>
      <c r="W128" s="10">
        <f ca="1">OFFSET(IND!Z$28,$E128,0)</f>
        <v>11.137574696853569</v>
      </c>
      <c r="X128" s="10">
        <f ca="1">OFFSET(IND!AA$28,$E128,0)</f>
        <v>11.424916771492217</v>
      </c>
      <c r="Y128" s="206">
        <f ca="1">OFFSET(IND!AB$28,$E128,0)</f>
        <v>11.674666547997415</v>
      </c>
      <c r="Z128" s="10">
        <f ca="1">OFFSET(IND!AC$28,$E128,0)</f>
        <v>11.960064423504258</v>
      </c>
      <c r="AA128" s="10">
        <f ca="1">OFFSET(IND!AD$28,$E128,0)</f>
        <v>12.286557261270204</v>
      </c>
      <c r="AB128" s="10">
        <f ca="1">OFFSET(IND!AE$28,$E128,0)</f>
        <v>12.633171166117332</v>
      </c>
      <c r="AC128" s="10">
        <f ca="1">OFFSET(IND!AF$28,$E128,0)</f>
        <v>13.034893763513068</v>
      </c>
      <c r="AD128" s="10">
        <f ca="1">OFFSET(IND!AG$28,$E128,0)</f>
        <v>13.464224787669876</v>
      </c>
      <c r="AE128" s="10">
        <f ca="1">OFFSET(IND!AH$28,$E128,0)</f>
        <v>13.811851955528576</v>
      </c>
      <c r="AF128" s="10">
        <f ca="1">OFFSET(IND!AI$28,$E128,0)</f>
        <v>14.105535226438377</v>
      </c>
      <c r="AG128" s="10">
        <f ca="1">OFFSET(IND!AJ$28,$E128,0)</f>
        <v>14.376863564027476</v>
      </c>
      <c r="AH128" s="10">
        <f ca="1">OFFSET(IND!AK$28,$E128,0)</f>
        <v>14.670647104889243</v>
      </c>
      <c r="AI128" s="10">
        <f ca="1">OFFSET(IND!AL$28,$E128,0)</f>
        <v>14.971621724470117</v>
      </c>
      <c r="AJ128" s="10">
        <f ca="1">OFFSET(IND!AM$28,$E128,0)</f>
        <v>16.478981843794358</v>
      </c>
      <c r="AK128" s="10">
        <f ca="1">OFFSET(IND!AN$28,$E128,0)</f>
        <v>17.400926268983145</v>
      </c>
      <c r="AL128" s="10">
        <f ca="1">OFFSET(IND!AO$28,$E128,0)</f>
        <v>19.92780009585206</v>
      </c>
      <c r="AM128" s="10">
        <f ca="1">OFFSET(IND!AP$28,$E128,0)</f>
        <v>22.357104640365126</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14.950029598277064</v>
      </c>
      <c r="N129" s="10">
        <f ca="1">OFFSET(IND!Q$28,$E129,0)</f>
        <v>14.933982218184843</v>
      </c>
      <c r="O129" s="203">
        <f ca="1">OFFSET(IND!R$28,$E129,0)</f>
        <v>13.942901152088631</v>
      </c>
      <c r="P129" s="10">
        <f ca="1">OFFSET(IND!S$28,$E129,0)</f>
        <v>14.367001600307546</v>
      </c>
      <c r="Q129" s="10">
        <f ca="1">OFFSET(IND!T$28,$E129,0)</f>
        <v>14.698043929617606</v>
      </c>
      <c r="R129" s="10">
        <f ca="1">OFFSET(IND!U$28,$E129,0)</f>
        <v>15.054495186821152</v>
      </c>
      <c r="S129" s="10">
        <f ca="1">OFFSET(IND!V$28,$E129,0)</f>
        <v>15.469963108112124</v>
      </c>
      <c r="T129" s="203">
        <f ca="1">OFFSET(IND!W$28,$E129,0)</f>
        <v>15.86859434660075</v>
      </c>
      <c r="U129" s="10">
        <f ca="1">OFFSET(IND!X$28,$E129,0)</f>
        <v>16.255927397633648</v>
      </c>
      <c r="V129" s="10">
        <f ca="1">OFFSET(IND!Y$28,$E129,0)</f>
        <v>16.615210937857736</v>
      </c>
      <c r="W129" s="10">
        <f ca="1">OFFSET(IND!Z$28,$E129,0)</f>
        <v>17.10405939339671</v>
      </c>
      <c r="X129" s="10">
        <f ca="1">OFFSET(IND!AA$28,$E129,0)</f>
        <v>17.545332834393669</v>
      </c>
      <c r="Y129" s="206">
        <f ca="1">OFFSET(IND!AB$28,$E129,0)</f>
        <v>17.928875493105465</v>
      </c>
      <c r="Z129" s="10">
        <f ca="1">OFFSET(IND!AC$28,$E129,0)</f>
        <v>18.367163212495338</v>
      </c>
      <c r="AA129" s="10">
        <f ca="1">OFFSET(IND!AD$28,$E129,0)</f>
        <v>18.868560782492779</v>
      </c>
      <c r="AB129" s="10">
        <f ca="1">OFFSET(IND!AE$28,$E129,0)</f>
        <v>19.400858430449947</v>
      </c>
      <c r="AC129" s="10">
        <f ca="1">OFFSET(IND!AF$28,$E129,0)</f>
        <v>20.017786922742562</v>
      </c>
      <c r="AD129" s="10">
        <f ca="1">OFFSET(IND!AG$28,$E129,0)</f>
        <v>20.677113889023687</v>
      </c>
      <c r="AE129" s="10">
        <f ca="1">OFFSET(IND!AH$28,$E129,0)</f>
        <v>21.210967612805511</v>
      </c>
      <c r="AF129" s="10">
        <f ca="1">OFFSET(IND!AI$28,$E129,0)</f>
        <v>21.661979277841287</v>
      </c>
      <c r="AG129" s="10">
        <f ca="1">OFFSET(IND!AJ$28,$E129,0)</f>
        <v>22.078660299298011</v>
      </c>
      <c r="AH129" s="10">
        <f ca="1">OFFSET(IND!AK$28,$E129,0)</f>
        <v>22.529825949672652</v>
      </c>
      <c r="AI129" s="10">
        <f ca="1">OFFSET(IND!AL$28,$E129,0)</f>
        <v>22.992034995118654</v>
      </c>
      <c r="AJ129" s="10">
        <f ca="1">OFFSET(IND!AM$28,$E129,0)</f>
        <v>25.306899560331665</v>
      </c>
      <c r="AK129" s="10">
        <f ca="1">OFFSET(IND!AN$28,$E129,0)</f>
        <v>26.722736727313343</v>
      </c>
      <c r="AL129" s="10">
        <f ca="1">OFFSET(IND!AO$28,$E129,0)</f>
        <v>30.603276359213218</v>
      </c>
      <c r="AM129" s="10">
        <f ca="1">OFFSET(IND!AP$28,$E129,0)</f>
        <v>34.333978091407964</v>
      </c>
    </row>
    <row r="130" spans="1:39" s="365" customFormat="1">
      <c r="A130" s="35" t="s">
        <v>717</v>
      </c>
      <c r="E130" s="129">
        <f>MATCH(F130,IND!$D$29:$D$264,0)</f>
        <v>7</v>
      </c>
      <c r="F130" s="365"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8.3460063440769101</v>
      </c>
      <c r="O130" s="203">
        <f ca="1">OFFSET(IND!R$28,$E130,0)</f>
        <v>7.9481400066052679</v>
      </c>
      <c r="P130" s="10">
        <f ca="1">OFFSET(IND!S$28,$E130,0)</f>
        <v>8.0128671179210063</v>
      </c>
      <c r="Q130" s="10">
        <f ca="1">OFFSET(IND!T$28,$E130,0)</f>
        <v>8.1196752697719194</v>
      </c>
      <c r="R130" s="10">
        <f ca="1">OFFSET(IND!U$28,$E130,0)</f>
        <v>8.2091166785455965</v>
      </c>
      <c r="S130" s="10">
        <f ca="1">OFFSET(IND!V$28,$E130,0)</f>
        <v>8.3016636133960944</v>
      </c>
      <c r="T130" s="203">
        <f ca="1">OFFSET(IND!W$28,$E130,0)</f>
        <v>8.3931136134961957</v>
      </c>
      <c r="U130" s="10">
        <f ca="1">OFFSET(IND!X$28,$E130,0)</f>
        <v>8.4717568005308248</v>
      </c>
      <c r="V130" s="10">
        <f ca="1">OFFSET(IND!Y$28,$E130,0)</f>
        <v>8.5619454004163877</v>
      </c>
      <c r="W130" s="10">
        <f ca="1">OFFSET(IND!Z$28,$E130,0)</f>
        <v>8.58474815212303</v>
      </c>
      <c r="X130" s="10">
        <f ca="1">OFFSET(IND!AA$28,$E130,0)</f>
        <v>8.6316693078860389</v>
      </c>
      <c r="Y130" s="206">
        <f ca="1">OFFSET(IND!AB$28,$E130,0)</f>
        <v>8.7169091873144389</v>
      </c>
      <c r="Z130" s="10">
        <f ca="1">OFFSET(IND!AC$28,$E130,0)</f>
        <v>7.6504881971215379</v>
      </c>
      <c r="AA130" s="10">
        <f ca="1">OFFSET(IND!AD$28,$E130,0)</f>
        <v>7.0638549442314487</v>
      </c>
      <c r="AB130" s="10">
        <f ca="1">OFFSET(IND!AE$28,$E130,0)</f>
        <v>7.049895072591462</v>
      </c>
      <c r="AC130" s="10">
        <f ca="1">OFFSET(IND!AF$28,$E130,0)</f>
        <v>7.1773087736075096</v>
      </c>
      <c r="AD130" s="10">
        <f ca="1">OFFSET(IND!AG$28,$E130,0)</f>
        <v>7.3351573092310955</v>
      </c>
      <c r="AE130" s="10">
        <f ca="1">OFFSET(IND!AH$28,$E130,0)</f>
        <v>7.5087798820773068</v>
      </c>
      <c r="AF130" s="10">
        <f ca="1">OFFSET(IND!AI$28,$E130,0)</f>
        <v>7.6997926658458677</v>
      </c>
      <c r="AG130" s="10">
        <f ca="1">OFFSET(IND!AJ$28,$E130,0)</f>
        <v>7.8889422372182008</v>
      </c>
      <c r="AH130" s="10">
        <f ca="1">OFFSET(IND!AK$28,$E130,0)</f>
        <v>8.0889936551899133</v>
      </c>
      <c r="AI130" s="10">
        <f ca="1">OFFSET(IND!AL$28,$E130,0)</f>
        <v>8.2987523945473356</v>
      </c>
      <c r="AJ130" s="10">
        <f ca="1">OFFSET(IND!AM$28,$E130,0)</f>
        <v>9.8106396687268536</v>
      </c>
      <c r="AK130" s="10">
        <f ca="1">OFFSET(IND!AN$28,$E130,0)</f>
        <v>15.101060915956571</v>
      </c>
      <c r="AL130" s="10">
        <f ca="1">OFFSET(IND!AO$28,$E130,0)</f>
        <v>21.273613775190583</v>
      </c>
      <c r="AM130" s="10">
        <f ca="1">OFFSET(IND!AP$28,$E130,0)</f>
        <v>28.07592229659986</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1.1774046535099847</v>
      </c>
      <c r="N131" s="10">
        <f ca="1">OFFSET(IND!Q$28,$E131,0)</f>
        <v>1.1761408259119843</v>
      </c>
      <c r="O131" s="203">
        <f ca="1">OFFSET(IND!R$28,$E131,0)</f>
        <v>1.098087237351745</v>
      </c>
      <c r="P131" s="10">
        <f ca="1">OFFSET(IND!S$28,$E131,0)</f>
        <v>1.1314876957258317</v>
      </c>
      <c r="Q131" s="10">
        <f ca="1">OFFSET(IND!T$28,$E131,0)</f>
        <v>1.1575592681248168</v>
      </c>
      <c r="R131" s="10">
        <f ca="1">OFFSET(IND!U$28,$E131,0)</f>
        <v>1.1856319462571268</v>
      </c>
      <c r="S131" s="10">
        <f ca="1">OFFSET(IND!V$28,$E131,0)</f>
        <v>1.2183525412697604</v>
      </c>
      <c r="T131" s="203">
        <f ca="1">OFFSET(IND!W$28,$E131,0)</f>
        <v>1.2497471463536893</v>
      </c>
      <c r="U131" s="10">
        <f ca="1">OFFSET(IND!X$28,$E131,0)</f>
        <v>1.2802519512938022</v>
      </c>
      <c r="V131" s="10">
        <f ca="1">OFFSET(IND!Y$28,$E131,0)</f>
        <v>1.3085476887308791</v>
      </c>
      <c r="W131" s="10">
        <f ca="1">OFFSET(IND!Z$28,$E131,0)</f>
        <v>1.3470474416998692</v>
      </c>
      <c r="X131" s="10">
        <f ca="1">OFFSET(IND!AA$28,$E131,0)</f>
        <v>1.381800376433862</v>
      </c>
      <c r="Y131" s="206">
        <f ca="1">OFFSET(IND!AB$28,$E131,0)</f>
        <v>1.4120066652052838</v>
      </c>
      <c r="Z131" s="10">
        <f ca="1">OFFSET(IND!AC$28,$E131,0)</f>
        <v>1.4465244564239301</v>
      </c>
      <c r="AA131" s="10">
        <f ca="1">OFFSET(IND!AD$28,$E131,0)</f>
        <v>1.4860125275540115</v>
      </c>
      <c r="AB131" s="10">
        <f ca="1">OFFSET(IND!AE$28,$E131,0)</f>
        <v>1.5279341654770173</v>
      </c>
      <c r="AC131" s="10">
        <f ca="1">OFFSET(IND!AF$28,$E131,0)</f>
        <v>1.5765209908697868</v>
      </c>
      <c r="AD131" s="10">
        <f ca="1">OFFSET(IND!AG$28,$E131,0)</f>
        <v>1.6284469508273163</v>
      </c>
      <c r="AE131" s="10">
        <f ca="1">OFFSET(IND!AH$28,$E131,0)</f>
        <v>1.6704911390707156</v>
      </c>
      <c r="AF131" s="10">
        <f ca="1">OFFSET(IND!AI$28,$E131,0)</f>
        <v>1.7060110174568832</v>
      </c>
      <c r="AG131" s="10">
        <f ca="1">OFFSET(IND!AJ$28,$E131,0)</f>
        <v>1.7388271513961087</v>
      </c>
      <c r="AH131" s="10">
        <f ca="1">OFFSET(IND!AK$28,$E131,0)</f>
        <v>1.7743591570528854</v>
      </c>
      <c r="AI131" s="10">
        <f ca="1">OFFSET(IND!AL$28,$E131,0)</f>
        <v>1.810760896422368</v>
      </c>
      <c r="AJ131" s="10">
        <f ca="1">OFFSET(IND!AM$28,$E131,0)</f>
        <v>1.9930703890832568</v>
      </c>
      <c r="AK131" s="10">
        <f ca="1">OFFSET(IND!AN$28,$E131,0)</f>
        <v>2.1045760726043605</v>
      </c>
      <c r="AL131" s="10">
        <f ca="1">OFFSET(IND!AO$28,$E131,0)</f>
        <v>2.4101918836429816</v>
      </c>
      <c r="AM131" s="10">
        <f ca="1">OFFSET(IND!AP$28,$E131,0)</f>
        <v>2.704007059824979</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1.3766741334629091</v>
      </c>
      <c r="N132" s="10">
        <f ca="1">OFFSET(IND!Q$28,$E132,0)</f>
        <v>1.3751964097609202</v>
      </c>
      <c r="O132" s="203">
        <f ca="1">OFFSET(IND!R$28,$E132,0)</f>
        <v>1.2839326661749715</v>
      </c>
      <c r="P132" s="10">
        <f ca="1">OFFSET(IND!S$28,$E132,0)</f>
        <v>1.3229859746125876</v>
      </c>
      <c r="Q132" s="10">
        <f ca="1">OFFSET(IND!T$28,$E132,0)</f>
        <v>1.3534700220752756</v>
      </c>
      <c r="R132" s="10">
        <f ca="1">OFFSET(IND!U$28,$E132,0)</f>
        <v>1.3862938517812051</v>
      </c>
      <c r="S132" s="10">
        <f ca="1">OFFSET(IND!V$28,$E132,0)</f>
        <v>1.4245522335967704</v>
      </c>
      <c r="T132" s="203">
        <f ca="1">OFFSET(IND!W$28,$E132,0)</f>
        <v>1.4612602087355502</v>
      </c>
      <c r="U132" s="10">
        <f ca="1">OFFSET(IND!X$28,$E132,0)</f>
        <v>1.4969277897852702</v>
      </c>
      <c r="V132" s="10">
        <f ca="1">OFFSET(IND!Y$28,$E132,0)</f>
        <v>1.5300124303977864</v>
      </c>
      <c r="W132" s="10">
        <f ca="1">OFFSET(IND!Z$28,$E132,0)</f>
        <v>1.5750280619388342</v>
      </c>
      <c r="X132" s="10">
        <f ca="1">OFFSET(IND!AA$28,$E132,0)</f>
        <v>1.6156627461721482</v>
      </c>
      <c r="Y132" s="206">
        <f ca="1">OFFSET(IND!AB$28,$E132,0)</f>
        <v>1.6509812887781758</v>
      </c>
      <c r="Z132" s="10">
        <f ca="1">OFFSET(IND!AC$28,$E132,0)</f>
        <v>1.6913410327059086</v>
      </c>
      <c r="AA132" s="10">
        <f ca="1">OFFSET(IND!AD$28,$E132,0)</f>
        <v>1.7375122500041129</v>
      </c>
      <c r="AB132" s="10">
        <f ca="1">OFFSET(IND!AE$28,$E132,0)</f>
        <v>1.7865289023410575</v>
      </c>
      <c r="AC132" s="10">
        <f ca="1">OFFSET(IND!AF$28,$E132,0)</f>
        <v>1.8433387897029792</v>
      </c>
      <c r="AD132" s="10">
        <f ca="1">OFFSET(IND!AG$28,$E132,0)</f>
        <v>1.9040529424079611</v>
      </c>
      <c r="AE132" s="10">
        <f ca="1">OFFSET(IND!AH$28,$E132,0)</f>
        <v>1.9532128860556974</v>
      </c>
      <c r="AF132" s="10">
        <f ca="1">OFFSET(IND!AI$28,$E132,0)</f>
        <v>1.9947443150781754</v>
      </c>
      <c r="AG132" s="10">
        <f ca="1">OFFSET(IND!AJ$28,$E132,0)</f>
        <v>2.0331144052758892</v>
      </c>
      <c r="AH132" s="10">
        <f ca="1">OFFSET(IND!AK$28,$E132,0)</f>
        <v>2.0746600140450728</v>
      </c>
      <c r="AI132" s="10">
        <f ca="1">OFFSET(IND!AL$28,$E132,0)</f>
        <v>2.1172225543353895</v>
      </c>
      <c r="AJ132" s="10">
        <f ca="1">OFFSET(IND!AM$28,$E132,0)</f>
        <v>2.3303869596932145</v>
      </c>
      <c r="AK132" s="10">
        <f ca="1">OFFSET(IND!AN$28,$E132,0)</f>
        <v>2.460764387521432</v>
      </c>
      <c r="AL132" s="10">
        <f ca="1">OFFSET(IND!AO$28,$E132,0)</f>
        <v>2.8181040502957391</v>
      </c>
      <c r="AM132" s="10">
        <f ca="1">OFFSET(IND!AP$28,$E132,0)</f>
        <v>3.1616458834817864</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4.2438389946986064</v>
      </c>
      <c r="O133" s="203">
        <f ca="1">OFFSET(IND!R$28,$E133,0)</f>
        <v>3.9366011074382827</v>
      </c>
      <c r="P133" s="10">
        <f ca="1">OFFSET(IND!S$28,$E133,0)</f>
        <v>4.0525369972554817</v>
      </c>
      <c r="Q133" s="10">
        <f ca="1">OFFSET(IND!T$28,$E133,0)</f>
        <v>4.1371814485934646</v>
      </c>
      <c r="R133" s="10">
        <f ca="1">OFFSET(IND!U$28,$E133,0)</f>
        <v>4.2316781917910493</v>
      </c>
      <c r="S133" s="10">
        <f ca="1">OFFSET(IND!V$28,$E133,0)</f>
        <v>4.3460245633696868</v>
      </c>
      <c r="T133" s="203">
        <f ca="1">OFFSET(IND!W$28,$E133,0)</f>
        <v>4.458623304399465</v>
      </c>
      <c r="U133" s="10">
        <f ca="1">OFFSET(IND!X$28,$E133,0)</f>
        <v>4.5769261309361147</v>
      </c>
      <c r="V133" s="10">
        <f ca="1">OFFSET(IND!Y$28,$E133,0)</f>
        <v>4.6822953819656901</v>
      </c>
      <c r="W133" s="10">
        <f ca="1">OFFSET(IND!Z$28,$E133,0)</f>
        <v>4.8428684113207296</v>
      </c>
      <c r="X133" s="10">
        <f ca="1">OFFSET(IND!AA$28,$E133,0)</f>
        <v>4.9812159885364151</v>
      </c>
      <c r="Y133" s="206">
        <f ca="1">OFFSET(IND!AB$28,$E133,0)</f>
        <v>5.0931189178012719</v>
      </c>
      <c r="Z133" s="10">
        <f ca="1">OFFSET(IND!AC$28,$E133,0)</f>
        <v>5.2107266432479058</v>
      </c>
      <c r="AA133" s="10">
        <f ca="1">OFFSET(IND!AD$28,$E133,0)</f>
        <v>5.3531582449331321</v>
      </c>
      <c r="AB133" s="10">
        <f ca="1">OFFSET(IND!AE$28,$E133,0)</f>
        <v>5.5056025965839472</v>
      </c>
      <c r="AC133" s="10">
        <f ca="1">OFFSET(IND!AF$28,$E133,0)</f>
        <v>5.6813171107731328</v>
      </c>
      <c r="AD133" s="10">
        <f ca="1">OFFSET(IND!AG$28,$E133,0)</f>
        <v>5.9158179865408442</v>
      </c>
      <c r="AE133" s="10">
        <f ca="1">OFFSET(IND!AH$28,$E133,0)</f>
        <v>6.1164236641059562</v>
      </c>
      <c r="AF133" s="10">
        <f ca="1">OFFSET(IND!AI$28,$E133,0)</f>
        <v>6.25016198999763</v>
      </c>
      <c r="AG133" s="10">
        <f ca="1">OFFSET(IND!AJ$28,$E133,0)</f>
        <v>6.3737673862207993</v>
      </c>
      <c r="AH133" s="10">
        <f ca="1">OFFSET(IND!AK$28,$E133,0)</f>
        <v>6.505547190622627</v>
      </c>
      <c r="AI133" s="10">
        <f ca="1">OFFSET(IND!AL$28,$E133,0)</f>
        <v>6.6472420530489806</v>
      </c>
      <c r="AJ133" s="10">
        <f ca="1">OFFSET(IND!AM$28,$E133,0)</f>
        <v>7.2972487935607182</v>
      </c>
      <c r="AK133" s="10">
        <f ca="1">OFFSET(IND!AN$28,$E133,0)</f>
        <v>7.8174119669890043</v>
      </c>
      <c r="AL133" s="10">
        <f ca="1">OFFSET(IND!AO$28,$E133,0)</f>
        <v>9.0092224754429573</v>
      </c>
      <c r="AM133" s="10">
        <f ca="1">OFFSET(IND!AP$28,$E133,0)</f>
        <v>10.179392389382986</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2.2151621827595136</v>
      </c>
      <c r="O134" s="203">
        <f ca="1">OFFSET(IND!R$28,$E134,0)</f>
        <v>2.1156043318489735</v>
      </c>
      <c r="P134" s="10">
        <f ca="1">OFFSET(IND!S$28,$E134,0)</f>
        <v>2.1892552974828909</v>
      </c>
      <c r="Q134" s="10">
        <f ca="1">OFFSET(IND!T$28,$E134,0)</f>
        <v>2.2329217583566159</v>
      </c>
      <c r="R134" s="10">
        <f ca="1">OFFSET(IND!U$28,$E134,0)</f>
        <v>2.2806569442636158</v>
      </c>
      <c r="S134" s="10">
        <f ca="1">OFFSET(IND!V$28,$E134,0)</f>
        <v>2.3548843827300918</v>
      </c>
      <c r="T134" s="203">
        <f ca="1">OFFSET(IND!W$28,$E134,0)</f>
        <v>2.4039611472002336</v>
      </c>
      <c r="U134" s="10">
        <f ca="1">OFFSET(IND!X$28,$E134,0)</f>
        <v>2.4494952045139455</v>
      </c>
      <c r="V134" s="10">
        <f ca="1">OFFSET(IND!Y$28,$E134,0)</f>
        <v>2.496717353709407</v>
      </c>
      <c r="W134" s="10">
        <f ca="1">OFFSET(IND!Z$28,$E134,0)</f>
        <v>2.5452133895597502</v>
      </c>
      <c r="X134" s="10">
        <f ca="1">OFFSET(IND!AA$28,$E134,0)</f>
        <v>2.5870670487655167</v>
      </c>
      <c r="Y134" s="206">
        <f ca="1">OFFSET(IND!AB$28,$E134,0)</f>
        <v>2.6275650963424497</v>
      </c>
      <c r="Z134" s="10">
        <f ca="1">OFFSET(IND!AC$28,$E134,0)</f>
        <v>2.7085227641653868</v>
      </c>
      <c r="AA134" s="10">
        <f ca="1">OFFSET(IND!AD$28,$E134,0)</f>
        <v>2.7736698968050044</v>
      </c>
      <c r="AB134" s="10">
        <f ca="1">OFFSET(IND!AE$28,$E134,0)</f>
        <v>2.8438582009228335</v>
      </c>
      <c r="AC134" s="10">
        <f ca="1">OFFSET(IND!AF$28,$E134,0)</f>
        <v>2.9261384095820535</v>
      </c>
      <c r="AD134" s="10">
        <f ca="1">OFFSET(IND!AG$28,$E134,0)</f>
        <v>3.0036388134808001</v>
      </c>
      <c r="AE134" s="10">
        <f ca="1">OFFSET(IND!AH$28,$E134,0)</f>
        <v>3.0629116344065404</v>
      </c>
      <c r="AF134" s="10">
        <f ca="1">OFFSET(IND!AI$28,$E134,0)</f>
        <v>3.1214412745401066</v>
      </c>
      <c r="AG134" s="10">
        <f ca="1">OFFSET(IND!AJ$28,$E134,0)</f>
        <v>3.1820727888217428</v>
      </c>
      <c r="AH134" s="10">
        <f ca="1">OFFSET(IND!AK$28,$E134,0)</f>
        <v>3.2393071894189012</v>
      </c>
      <c r="AI134" s="10">
        <f ca="1">OFFSET(IND!AL$28,$E134,0)</f>
        <v>3.3068656458071533</v>
      </c>
      <c r="AJ134" s="10">
        <f ca="1">OFFSET(IND!AM$28,$E134,0)</f>
        <v>3.6117122229871264</v>
      </c>
      <c r="AK134" s="10">
        <f ca="1">OFFSET(IND!AN$28,$E134,0)</f>
        <v>3.7945385809574126</v>
      </c>
      <c r="AL134" s="10">
        <f ca="1">OFFSET(IND!AO$28,$E134,0)</f>
        <v>4.3025482193092826</v>
      </c>
      <c r="AM134" s="10">
        <f ca="1">OFFSET(IND!AP$28,$E134,0)</f>
        <v>4.7902211544595614</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0.6701634099316971</v>
      </c>
      <c r="N135" s="10">
        <f ca="1">OFFSET(IND!Q$28,$E135,0)</f>
        <v>0.66971979649266711</v>
      </c>
      <c r="O135" s="203">
        <f ca="1">OFFSET(IND!R$28,$E135,0)</f>
        <v>0.63962003035816517</v>
      </c>
      <c r="P135" s="10">
        <f ca="1">OFFSET(IND!S$28,$E135,0)</f>
        <v>0.66188725309234386</v>
      </c>
      <c r="Q135" s="10">
        <f ca="1">OFFSET(IND!T$28,$E135,0)</f>
        <v>0.67508912766275375</v>
      </c>
      <c r="R135" s="10">
        <f ca="1">OFFSET(IND!U$28,$E135,0)</f>
        <v>0.68952111789804682</v>
      </c>
      <c r="S135" s="10">
        <f ca="1">OFFSET(IND!V$28,$E135,0)</f>
        <v>0.71196262821762668</v>
      </c>
      <c r="T135" s="203">
        <f ca="1">OFFSET(IND!W$28,$E135,0)</f>
        <v>0.72680022384347709</v>
      </c>
      <c r="U135" s="10">
        <f ca="1">OFFSET(IND!X$28,$E135,0)</f>
        <v>0.74056673711955501</v>
      </c>
      <c r="V135" s="10">
        <f ca="1">OFFSET(IND!Y$28,$E135,0)</f>
        <v>0.75484361869295447</v>
      </c>
      <c r="W135" s="10">
        <f ca="1">OFFSET(IND!Z$28,$E135,0)</f>
        <v>0.76950564006239341</v>
      </c>
      <c r="X135" s="10">
        <f ca="1">OFFSET(IND!AA$28,$E135,0)</f>
        <v>0.78215944227331824</v>
      </c>
      <c r="Y135" s="206">
        <f ca="1">OFFSET(IND!AB$28,$E135,0)</f>
        <v>0.79440339641476476</v>
      </c>
      <c r="Z135" s="10">
        <f ca="1">OFFSET(IND!AC$28,$E135,0)</f>
        <v>0.81887968679245415</v>
      </c>
      <c r="AA135" s="10">
        <f ca="1">OFFSET(IND!AD$28,$E135,0)</f>
        <v>0.8385759080231423</v>
      </c>
      <c r="AB135" s="10">
        <f ca="1">OFFSET(IND!AE$28,$E135,0)</f>
        <v>0.85979624896061713</v>
      </c>
      <c r="AC135" s="10">
        <f ca="1">OFFSET(IND!AF$28,$E135,0)</f>
        <v>0.88467238896856037</v>
      </c>
      <c r="AD135" s="10">
        <f ca="1">OFFSET(IND!AG$28,$E135,0)</f>
        <v>0.90810342942741729</v>
      </c>
      <c r="AE135" s="10">
        <f ca="1">OFFSET(IND!AH$28,$E135,0)</f>
        <v>0.9260236439728291</v>
      </c>
      <c r="AF135" s="10">
        <f ca="1">OFFSET(IND!AI$28,$E135,0)</f>
        <v>0.94371916937684719</v>
      </c>
      <c r="AG135" s="10">
        <f ca="1">OFFSET(IND!AJ$28,$E135,0)</f>
        <v>0.96205016370393304</v>
      </c>
      <c r="AH135" s="10">
        <f ca="1">OFFSET(IND!AK$28,$E135,0)</f>
        <v>0.97935409360064063</v>
      </c>
      <c r="AI135" s="10">
        <f ca="1">OFFSET(IND!AL$28,$E135,0)</f>
        <v>0.99977934102308208</v>
      </c>
      <c r="AJ135" s="10">
        <f ca="1">OFFSET(IND!AM$28,$E135,0)</f>
        <v>1.0919449572562581</v>
      </c>
      <c r="AK135" s="10">
        <f ca="1">OFFSET(IND!AN$28,$E135,0)</f>
        <v>1.1472196600325686</v>
      </c>
      <c r="AL135" s="10">
        <f ca="1">OFFSET(IND!AO$28,$E135,0)</f>
        <v>1.3008084646181983</v>
      </c>
      <c r="AM135" s="10">
        <f ca="1">OFFSET(IND!AP$28,$E135,0)</f>
        <v>1.4482487836276909</v>
      </c>
    </row>
    <row r="136" spans="1:39" s="4" customFormat="1">
      <c r="A136" s="35" t="s">
        <v>707</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3.4098998028401617</v>
      </c>
      <c r="O136" s="203">
        <f ca="1">OFFSET(IND!R$28,$E136,0)</f>
        <v>3.0964663378705888</v>
      </c>
      <c r="P136" s="10">
        <f ca="1">OFFSET(IND!S$28,$E136,0)</f>
        <v>3.3693905931806301</v>
      </c>
      <c r="Q136" s="10">
        <f ca="1">OFFSET(IND!T$28,$E136,0)</f>
        <v>3.3422967367662388</v>
      </c>
      <c r="R136" s="10">
        <f ca="1">OFFSET(IND!U$28,$E136,0)</f>
        <v>3.3474982859311035</v>
      </c>
      <c r="S136" s="10">
        <f ca="1">OFFSET(IND!V$28,$E136,0)</f>
        <v>3.3771478973073212</v>
      </c>
      <c r="T136" s="203">
        <f ca="1">OFFSET(IND!W$28,$E136,0)</f>
        <v>3.4143467623531842</v>
      </c>
      <c r="U136" s="10">
        <f ca="1">OFFSET(IND!X$28,$E136,0)</f>
        <v>3.5352398760879207</v>
      </c>
      <c r="V136" s="10">
        <f ca="1">OFFSET(IND!Y$28,$E136,0)</f>
        <v>3.6349995864196289</v>
      </c>
      <c r="W136" s="10">
        <f ca="1">OFFSET(IND!Z$28,$E136,0)</f>
        <v>3.8372809053473342</v>
      </c>
      <c r="X136" s="10">
        <f ca="1">OFFSET(IND!AA$28,$E136,0)</f>
        <v>3.9776706704403062</v>
      </c>
      <c r="Y136" s="206">
        <f ca="1">OFFSET(IND!AB$28,$E136,0)</f>
        <v>4.0630692393035499</v>
      </c>
      <c r="Z136" s="10">
        <f ca="1">OFFSET(IND!AC$28,$E136,0)</f>
        <v>4.155536761960966</v>
      </c>
      <c r="AA136" s="10">
        <f ca="1">OFFSET(IND!AD$28,$E136,0)</f>
        <v>4.2615379201721355</v>
      </c>
      <c r="AB136" s="10">
        <f ca="1">OFFSET(IND!AE$28,$E136,0)</f>
        <v>4.3764898923882063</v>
      </c>
      <c r="AC136" s="10">
        <f ca="1">OFFSET(IND!AF$28,$E136,0)</f>
        <v>4.5252009652201419</v>
      </c>
      <c r="AD136" s="10">
        <f ca="1">OFFSET(IND!AG$28,$E136,0)</f>
        <v>4.842396610923374</v>
      </c>
      <c r="AE136" s="10">
        <f ca="1">OFFSET(IND!AH$28,$E136,0)</f>
        <v>5.115871965843362</v>
      </c>
      <c r="AF136" s="10">
        <f ca="1">OFFSET(IND!AI$28,$E136,0)</f>
        <v>5.2377499691037208</v>
      </c>
      <c r="AG136" s="10">
        <f ca="1">OFFSET(IND!AJ$28,$E136,0)</f>
        <v>5.381858529569393</v>
      </c>
      <c r="AH136" s="10">
        <f ca="1">OFFSET(IND!AK$28,$E136,0)</f>
        <v>5.5153739783693645</v>
      </c>
      <c r="AI136" s="10">
        <f ca="1">OFFSET(IND!AL$28,$E136,0)</f>
        <v>5.694864706925892</v>
      </c>
      <c r="AJ136" s="10">
        <f ca="1">OFFSET(IND!AM$28,$E136,0)</f>
        <v>6.1314799963324473</v>
      </c>
      <c r="AK136" s="10">
        <f ca="1">OFFSET(IND!AN$28,$E136,0)</f>
        <v>6.6157865665816731</v>
      </c>
      <c r="AL136" s="10">
        <f ca="1">OFFSET(IND!AO$28,$E136,0)</f>
        <v>7.5287598794303472</v>
      </c>
      <c r="AM136" s="10">
        <f ca="1">OFFSET(IND!AP$28,$E136,0)</f>
        <v>8.4496817390861239</v>
      </c>
    </row>
    <row r="137" spans="1:39" s="361" customFormat="1">
      <c r="A137" s="35" t="s">
        <v>708</v>
      </c>
      <c r="E137" s="129">
        <f>MATCH(F137,IND!$D$29:$D$264,0)</f>
        <v>4</v>
      </c>
      <c r="F137" s="361"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0.45965350011816469</v>
      </c>
      <c r="N137" s="10">
        <f ca="1">OFFSET(IND!Q$28,$E137,0)</f>
        <v>0.44894404120630943</v>
      </c>
      <c r="O137" s="203">
        <f ca="1">OFFSET(IND!R$28,$E137,0)</f>
        <v>0.40767770068347842</v>
      </c>
      <c r="P137" s="10">
        <f ca="1">OFFSET(IND!S$28,$E137,0)</f>
        <v>0.4145893819253717</v>
      </c>
      <c r="Q137" s="10">
        <f ca="1">OFFSET(IND!T$28,$E137,0)</f>
        <v>0.41125559651991839</v>
      </c>
      <c r="R137" s="10">
        <f ca="1">OFFSET(IND!U$28,$E137,0)</f>
        <v>0.41189562533037455</v>
      </c>
      <c r="S137" s="10">
        <f ca="1">OFFSET(IND!V$28,$E137,0)</f>
        <v>0.4155438856655439</v>
      </c>
      <c r="T137" s="203">
        <f ca="1">OFFSET(IND!W$28,$E137,0)</f>
        <v>0.42012105000466893</v>
      </c>
      <c r="U137" s="10">
        <f ca="1">OFFSET(IND!X$28,$E137,0)</f>
        <v>0.4349964406476412</v>
      </c>
      <c r="V137" s="10">
        <f ca="1">OFFSET(IND!Y$28,$E137,0)</f>
        <v>0.44727145463123363</v>
      </c>
      <c r="W137" s="10">
        <f ca="1">OFFSET(IND!Z$28,$E137,0)</f>
        <v>0.47216132259697779</v>
      </c>
      <c r="X137" s="10">
        <f ca="1">OFFSET(IND!AA$28,$E137,0)</f>
        <v>0.48943569442443635</v>
      </c>
      <c r="Y137" s="206">
        <f ca="1">OFFSET(IND!AB$28,$E137,0)</f>
        <v>0.49994363017815413</v>
      </c>
      <c r="Z137" s="10">
        <f ca="1">OFFSET(IND!AC$28,$E137,0)</f>
        <v>0.51132137105043463</v>
      </c>
      <c r="AA137" s="10">
        <f ca="1">OFFSET(IND!AD$28,$E137,0)</f>
        <v>0.52436436902018246</v>
      </c>
      <c r="AB137" s="10">
        <f ca="1">OFFSET(IND!AE$28,$E137,0)</f>
        <v>0.5385087271152692</v>
      </c>
      <c r="AC137" s="10">
        <f ca="1">OFFSET(IND!AF$28,$E137,0)</f>
        <v>0.55680700096206925</v>
      </c>
      <c r="AD137" s="10">
        <f ca="1">OFFSET(IND!AG$28,$E137,0)</f>
        <v>0.59583659490931884</v>
      </c>
      <c r="AE137" s="10">
        <f ca="1">OFFSET(IND!AH$28,$E137,0)</f>
        <v>0.6294865904300434</v>
      </c>
      <c r="AF137" s="10">
        <f ca="1">OFFSET(IND!AI$28,$E137,0)</f>
        <v>0.64448316759870938</v>
      </c>
      <c r="AG137" s="10">
        <f ca="1">OFFSET(IND!AJ$28,$E137,0)</f>
        <v>0.66221512160087781</v>
      </c>
      <c r="AH137" s="10">
        <f ca="1">OFFSET(IND!AK$28,$E137,0)</f>
        <v>0.67864363763802149</v>
      </c>
      <c r="AI137" s="10">
        <f ca="1">OFFSET(IND!AL$28,$E137,0)</f>
        <v>0.70072921903787311</v>
      </c>
      <c r="AJ137" s="10">
        <f ca="1">OFFSET(IND!AM$28,$E137,0)</f>
        <v>0.75445289932017501</v>
      </c>
      <c r="AK137" s="10">
        <f ca="1">OFFSET(IND!AN$28,$E137,0)</f>
        <v>0.81404479170225807</v>
      </c>
      <c r="AL137" s="10">
        <f ca="1">OFFSET(IND!AO$28,$E137,0)</f>
        <v>0.92638232901667994</v>
      </c>
      <c r="AM137" s="10">
        <f ca="1">OFFSET(IND!AP$28,$E137,0)</f>
        <v>1.0396979016810641</v>
      </c>
    </row>
    <row r="138" spans="1:39" s="361" customFormat="1">
      <c r="A138" s="35" t="s">
        <v>710</v>
      </c>
      <c r="E138" s="129">
        <f>MATCH(F138,IND!$D$29:$D$264,0)</f>
        <v>2</v>
      </c>
      <c r="F138" s="361"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3">
        <f ca="1">OFFSET(IND!R$28,$E138,0)</f>
        <v>23.066289237134932</v>
      </c>
      <c r="P138" s="10">
        <f ca="1">OFFSET(IND!S$28,$E138,0)</f>
        <v>26.007810644688984</v>
      </c>
      <c r="Q138" s="10">
        <f ca="1">OFFSET(IND!T$28,$E138,0)</f>
        <v>26.876232660307934</v>
      </c>
      <c r="R138" s="10">
        <f ca="1">OFFSET(IND!U$28,$E138,0)</f>
        <v>27.726215827768563</v>
      </c>
      <c r="S138" s="10">
        <f ca="1">OFFSET(IND!V$28,$E138,0)</f>
        <v>28.547379668333686</v>
      </c>
      <c r="T138" s="203">
        <f ca="1">OFFSET(IND!W$28,$E138,0)</f>
        <v>29.333044320464673</v>
      </c>
      <c r="U138" s="10">
        <f ca="1">OFFSET(IND!X$28,$E138,0)</f>
        <v>29.504369597362349</v>
      </c>
      <c r="V138" s="10">
        <f ca="1">OFFSET(IND!Y$28,$E138,0)</f>
        <v>29.662171107538256</v>
      </c>
      <c r="W138" s="10">
        <f ca="1">OFFSET(IND!Z$28,$E138,0)</f>
        <v>29.886975021966862</v>
      </c>
      <c r="X138" s="10">
        <f ca="1">OFFSET(IND!AA$28,$E138,0)</f>
        <v>30.068404949536806</v>
      </c>
      <c r="Y138" s="206">
        <f ca="1">OFFSET(IND!AB$28,$E138,0)</f>
        <v>30.212840295951192</v>
      </c>
      <c r="Z138" s="10">
        <f ca="1">OFFSET(IND!AC$28,$E138,0)</f>
        <v>30.823038902207248</v>
      </c>
      <c r="AA138" s="10">
        <f ca="1">OFFSET(IND!AD$28,$E138,0)</f>
        <v>31.442502202149111</v>
      </c>
      <c r="AB138" s="10">
        <f ca="1">OFFSET(IND!AE$28,$E138,0)</f>
        <v>32.067983866256355</v>
      </c>
      <c r="AC138" s="10">
        <f ca="1">OFFSET(IND!AF$28,$E138,0)</f>
        <v>32.708177203496007</v>
      </c>
      <c r="AD138" s="10">
        <f ca="1">OFFSET(IND!AG$28,$E138,0)</f>
        <v>33.477423070416172</v>
      </c>
      <c r="AE138" s="10">
        <f ca="1">OFFSET(IND!AH$28,$E138,0)</f>
        <v>34.229666588338823</v>
      </c>
      <c r="AF138" s="10">
        <f ca="1">OFFSET(IND!AI$28,$E138,0)</f>
        <v>34.848591898378501</v>
      </c>
      <c r="AG138" s="10">
        <f ca="1">OFFSET(IND!AJ$28,$E138,0)</f>
        <v>35.469504568133125</v>
      </c>
      <c r="AH138" s="10">
        <f ca="1">OFFSET(IND!AK$28,$E138,0)</f>
        <v>36.077604609776643</v>
      </c>
      <c r="AI138" s="10">
        <f ca="1">OFFSET(IND!AL$28,$E138,0)</f>
        <v>36.721472396175571</v>
      </c>
      <c r="AJ138" s="10">
        <f ca="1">OFFSET(IND!AM$28,$E138,0)</f>
        <v>72.595190018403372</v>
      </c>
      <c r="AK138" s="10">
        <f ca="1">OFFSET(IND!AN$28,$E138,0)</f>
        <v>108.5936351115548</v>
      </c>
      <c r="AL138" s="10">
        <f ca="1">OFFSET(IND!AO$28,$E138,0)</f>
        <v>180.44500991511353</v>
      </c>
      <c r="AM138" s="10">
        <f ca="1">OFFSET(IND!AP$28,$E138,0)</f>
        <v>252.31717263049237</v>
      </c>
    </row>
    <row r="139" spans="1:39">
      <c r="B139" s="4"/>
      <c r="C139" s="4"/>
      <c r="E139" s="129"/>
      <c r="F139" s="4"/>
      <c r="G139" s="10"/>
      <c r="H139" s="10"/>
      <c r="I139" s="10"/>
      <c r="J139" s="10"/>
      <c r="K139" s="10"/>
      <c r="L139" s="10"/>
      <c r="M139" s="10"/>
      <c r="N139" s="10"/>
      <c r="O139" s="203"/>
      <c r="P139" s="10"/>
      <c r="Q139" s="10"/>
      <c r="R139" s="10"/>
      <c r="S139" s="10"/>
      <c r="T139" s="203"/>
      <c r="U139" s="10"/>
      <c r="V139" s="10"/>
      <c r="W139" s="10"/>
      <c r="X139" s="10"/>
      <c r="Y139" s="206"/>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3"/>
      <c r="P140" s="10"/>
      <c r="Q140" s="10"/>
      <c r="R140" s="10"/>
      <c r="S140" s="10"/>
      <c r="T140" s="203"/>
      <c r="U140" s="10"/>
      <c r="V140" s="10"/>
      <c r="W140" s="10"/>
      <c r="X140" s="10"/>
      <c r="Y140" s="206"/>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3"/>
      <c r="P141" s="10"/>
      <c r="Q141" s="10"/>
      <c r="R141" s="10"/>
      <c r="S141" s="10"/>
      <c r="T141" s="203"/>
      <c r="U141" s="10"/>
      <c r="V141" s="10"/>
      <c r="W141" s="10"/>
      <c r="X141" s="10"/>
      <c r="Y141" s="206"/>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3"/>
      <c r="P142" s="10"/>
      <c r="Q142" s="10"/>
      <c r="R142" s="10"/>
      <c r="S142" s="10"/>
      <c r="T142" s="203"/>
      <c r="U142" s="10"/>
      <c r="V142" s="10"/>
      <c r="W142" s="10"/>
      <c r="X142" s="10"/>
      <c r="Y142" s="206"/>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3"/>
      <c r="P143" s="10"/>
      <c r="Q143" s="10"/>
      <c r="R143" s="10"/>
      <c r="S143" s="10"/>
      <c r="T143" s="203"/>
      <c r="U143" s="10"/>
      <c r="V143" s="10"/>
      <c r="W143" s="10"/>
      <c r="X143" s="10"/>
      <c r="Y143" s="206"/>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3"/>
      <c r="P144" s="10"/>
      <c r="Q144" s="10"/>
      <c r="R144" s="10"/>
      <c r="S144" s="10"/>
      <c r="T144" s="203"/>
      <c r="U144" s="10"/>
      <c r="V144" s="10"/>
      <c r="W144" s="10"/>
      <c r="X144" s="10"/>
      <c r="Y144" s="206"/>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3"/>
      <c r="P145" s="10"/>
      <c r="Q145" s="10"/>
      <c r="R145" s="10"/>
      <c r="S145" s="10"/>
      <c r="T145" s="203"/>
      <c r="U145" s="10"/>
      <c r="V145" s="10"/>
      <c r="W145" s="10"/>
      <c r="X145" s="10"/>
      <c r="Y145" s="206"/>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3"/>
      <c r="P146" s="10"/>
      <c r="Q146" s="10"/>
      <c r="R146" s="10"/>
      <c r="S146" s="10"/>
      <c r="T146" s="203"/>
      <c r="U146" s="10"/>
      <c r="V146" s="10"/>
      <c r="W146" s="10"/>
      <c r="X146" s="10"/>
      <c r="Y146" s="206"/>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3"/>
      <c r="P147" s="10"/>
      <c r="Q147" s="10"/>
      <c r="R147" s="10"/>
      <c r="S147" s="10"/>
      <c r="T147" s="203"/>
      <c r="U147" s="10"/>
      <c r="V147" s="10"/>
      <c r="W147" s="10"/>
      <c r="X147" s="10"/>
      <c r="Y147" s="206"/>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72" t="s">
        <v>197</v>
      </c>
      <c r="C2" s="372"/>
    </row>
    <row r="3" spans="1:48">
      <c r="A3" s="4" t="s">
        <v>16</v>
      </c>
    </row>
    <row r="4" spans="1:48" ht="15.75" thickBot="1">
      <c r="A4" s="4" t="s">
        <v>16</v>
      </c>
      <c r="B4" s="372" t="s">
        <v>11</v>
      </c>
      <c r="C4" s="372"/>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96.797279590965346</v>
      </c>
      <c r="L6" s="126" cm="1">
        <f t="array" ref="L6">INDEX(Drivers!$C$7:$AG$25,$D$6,MATCH(L$4,Drivers!$C$5:$AG$5,0))</f>
        <v>101.32801029182565</v>
      </c>
      <c r="M6" s="126" cm="1">
        <f t="array" ref="M6">INDEX(Drivers!$C$7:$AG$25,$D$6,MATCH(M$4,Drivers!$C$5:$AG$5,0))</f>
        <v>105.4512845971946</v>
      </c>
      <c r="N6" s="126" cm="1">
        <f t="array" ref="N6">INDEX(Drivers!$C$7:$AG$25,$D$6,MATCH(N$4,Drivers!$C$5:$AG$5,0))</f>
        <v>104.03295587682055</v>
      </c>
      <c r="O6" s="126" cm="1">
        <f t="array" ref="O6">INDEX(Drivers!$C$7:$AG$25,$D$6,MATCH(O$4,Drivers!$C$5:$AG$5,0))</f>
        <v>102.86973222443167</v>
      </c>
      <c r="P6" s="126" cm="1">
        <f t="array" ref="P6">INDEX(Drivers!$C$7:$AG$25,$D$6,MATCH(P$4,Drivers!$C$5:$AG$5,0))</f>
        <v>106.45368114150588</v>
      </c>
      <c r="Q6" s="126" cm="1">
        <f t="array" ref="Q6">INDEX(Drivers!$C$7:$AG$25,$D$6,MATCH(Q$4,Drivers!$C$5:$AG$5,0))</f>
        <v>104.83293209544796</v>
      </c>
      <c r="R6" s="126" cm="1">
        <f t="array" ref="R6">INDEX(Drivers!$C$7:$AG$25,$D$6,MATCH(R$4,Drivers!$C$5:$AG$5,0))</f>
        <v>103.19</v>
      </c>
      <c r="S6" s="126" cm="1">
        <f t="array" ref="S6">INDEX(Drivers!$C$7:$AG$25,$D$6,MATCH(S$4,Drivers!$C$5:$AG$5,0))</f>
        <v>101.98</v>
      </c>
      <c r="T6" s="126" cm="1">
        <f t="array" ref="T6">INDEX(Drivers!$C$7:$AG$25,$D$6,MATCH(T$4,Drivers!$C$5:$AG$5,0))</f>
        <v>104.65573844160866</v>
      </c>
      <c r="U6" s="126" cm="1">
        <f t="array" ref="U6">INDEX(Drivers!$C$7:$AG$25,$D$6,MATCH(U$4,Drivers!$C$5:$AG$5,0))</f>
        <v>107.16706706916928</v>
      </c>
      <c r="V6" s="126" cm="1">
        <f t="array" ref="V6">INDEX(Drivers!$C$7:$AG$25,$D$6,MATCH(V$4,Drivers!$C$5:$AG$5,0))</f>
        <v>109.44555421310936</v>
      </c>
      <c r="W6" s="126" cm="1">
        <f t="array" ref="W6">INDEX(Drivers!$C$7:$AG$25,$D$6,MATCH(W$4,Drivers!$C$5:$AG$5,0))</f>
        <v>111.90419292884911</v>
      </c>
      <c r="X6" s="126" cm="1">
        <f t="array" ref="X6">INDEX(Drivers!$C$7:$AG$25,$D$6,MATCH(X$4,Drivers!$C$5:$AG$5,0))</f>
        <v>114.16884454932543</v>
      </c>
      <c r="Y6" s="126" cm="1">
        <f t="array" ref="Y6">INDEX(Drivers!$C$7:$AG$25,$D$6,MATCH(Y$4,Drivers!$C$5:$AG$5,0))</f>
        <v>116.19673242233827</v>
      </c>
      <c r="Z6" s="126" cm="1">
        <f t="array" ref="Z6">INDEX(Drivers!$C$7:$AG$25,$D$6,MATCH(Z$4,Drivers!$C$5:$AG$5,0))</f>
        <v>117.97414686155987</v>
      </c>
      <c r="AA6" s="126" cm="1">
        <f t="array" ref="AA6">INDEX(Drivers!$C$7:$AG$25,$D$6,MATCH(AA$4,Drivers!$C$5:$AG$5,0))</f>
        <v>121.4292564996249</v>
      </c>
      <c r="AB6" s="126" cm="1">
        <f t="array" ref="AB6">INDEX(Drivers!$C$7:$AG$25,$D$6,MATCH(AB$4,Drivers!$C$5:$AG$5,0))</f>
        <v>124.60269195422906</v>
      </c>
      <c r="AC6" s="126" cm="1">
        <f t="array" ref="AC6">INDEX(Drivers!$C$7:$AG$25,$D$6,MATCH(AC$4,Drivers!$C$5:$AG$5,0))</f>
        <v>126.96112468773703</v>
      </c>
      <c r="AD6" s="126" cm="1">
        <f t="array" ref="AD6">INDEX(Drivers!$C$7:$AG$25,$D$6,MATCH(AD$4,Drivers!$C$5:$AG$5,0))</f>
        <v>129.46783896648827</v>
      </c>
      <c r="AE6" s="126" cm="1">
        <f t="array" ref="AE6">INDEX(Drivers!$C$7:$AG$25,$D$6,MATCH(AE$4,Drivers!$C$5:$AG$5,0))</f>
        <v>132.13224402778386</v>
      </c>
      <c r="AF6" s="126" cm="1">
        <f t="array" ref="AF6">INDEX(Drivers!$C$7:$AG$25,$D$6,MATCH(AF$4,Drivers!$C$5:$AG$5,0))</f>
        <v>134.75311149016088</v>
      </c>
      <c r="AG6" s="126" cm="1">
        <f t="array" ref="AG6">INDEX(Drivers!$C$7:$AG$25,$D$6,MATCH(AG$4,Drivers!$C$5:$AG$5,0))</f>
        <v>137.69758894326148</v>
      </c>
      <c r="AH6" s="126" cm="1">
        <f t="array" ref="AH6">INDEX(Drivers!$C$7:$AG$25,$D$6,MATCH(AH$4,Drivers!$C$5:$AG$5,0))</f>
        <v>142.45951775761904</v>
      </c>
      <c r="AI6" s="126" cm="1">
        <f t="array" ref="AI6">INDEX(Drivers!$C$7:$AG$25,$D$6,MATCH(AI$4,Drivers!$C$5:$AG$5,0))</f>
        <v>147.52653326710467</v>
      </c>
      <c r="AJ6" s="126" cm="1">
        <f t="array" ref="AJ6">INDEX(Drivers!$C$7:$AG$25,$D$6,MATCH(AJ$4,Drivers!$C$5:$AG$5,0))</f>
        <v>150.88627764933037</v>
      </c>
      <c r="AK6" s="126" cm="1">
        <f t="array" ref="AK6">INDEX(Drivers!$C$7:$AG$25,$D$6,MATCH(AK$4,Drivers!$C$5:$AG$5,0))</f>
        <v>153.7056373181814</v>
      </c>
      <c r="AL6" s="126" cm="1">
        <f t="array" ref="AL6">INDEX(Drivers!$C$7:$AG$25,$D$6,MATCH(AL$4,Drivers!$C$5:$AG$5,0))</f>
        <v>156.1817294983085</v>
      </c>
      <c r="AM6" s="126" cm="1">
        <f t="array" ref="AM6">INDEX(Drivers!$C$7:$AG$25,$D$6,MATCH(AM$4,Drivers!$C$5:$AG$5,0))</f>
        <v>158.96054793744338</v>
      </c>
      <c r="AN6" s="126" cm="1">
        <f t="array" ref="AN6">INDEX(Drivers!$C$7:$AG$25,$D$6,MATCH(AN$4,Drivers!$C$5:$AG$5,0))</f>
        <v>171.08367551744456</v>
      </c>
      <c r="AO6" s="126" cm="1">
        <f t="array" ref="AO6">INDEX(Drivers!$C$7:$AG$25,$D$6,MATCH(AO$4,Drivers!$C$5:$AG$5,0))</f>
        <v>174.63883696575499</v>
      </c>
      <c r="AP6" s="126">
        <f>AO6</f>
        <v>174.63883696575499</v>
      </c>
      <c r="AQ6" s="126"/>
      <c r="AR6" s="126"/>
      <c r="AS6" s="24"/>
      <c r="AT6" s="24"/>
      <c r="AU6" s="24"/>
      <c r="AV6" s="24"/>
    </row>
    <row r="7" spans="1:48">
      <c r="A7" s="4" t="s">
        <v>16</v>
      </c>
      <c r="B7" s="25"/>
    </row>
    <row r="8" spans="1:48" ht="15.75" thickBot="1">
      <c r="A8" s="4" t="s">
        <v>16</v>
      </c>
      <c r="B8" s="372" t="s">
        <v>285</v>
      </c>
      <c r="C8" s="372"/>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72" t="s">
        <v>12</v>
      </c>
      <c r="C16" s="372"/>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2.8392531836346362</v>
      </c>
      <c r="R22" s="6">
        <f t="shared" si="2"/>
        <v>2.7947566681861411</v>
      </c>
      <c r="S22" s="6">
        <f t="shared" si="2"/>
        <v>2.7619855123715737</v>
      </c>
      <c r="T22" s="6">
        <f t="shared" si="2"/>
        <v>2.8344541416186693</v>
      </c>
      <c r="U22" s="6">
        <f t="shared" si="2"/>
        <v>2.9024699612512088</v>
      </c>
      <c r="V22" s="6">
        <f t="shared" si="2"/>
        <v>2.9641795953136465</v>
      </c>
      <c r="W22" s="6">
        <f t="shared" si="2"/>
        <v>3.0307683824584695</v>
      </c>
      <c r="X22" s="6">
        <f t="shared" si="2"/>
        <v>3.092103300739744</v>
      </c>
      <c r="Y22" s="6">
        <f t="shared" si="2"/>
        <v>3.1470258044265011</v>
      </c>
      <c r="Z22" s="6">
        <f t="shared" si="2"/>
        <v>3.1951645858602147</v>
      </c>
      <c r="AA22" s="6">
        <f t="shared" si="2"/>
        <v>3.2887413927242175</v>
      </c>
      <c r="AB22" s="6">
        <f t="shared" si="2"/>
        <v>3.374689448716206</v>
      </c>
      <c r="AC22" s="6">
        <f t="shared" si="2"/>
        <v>3.4385642971360131</v>
      </c>
      <c r="AD22" s="6">
        <f t="shared" si="2"/>
        <v>3.5064551435918463</v>
      </c>
      <c r="AE22" s="6">
        <f t="shared" si="2"/>
        <v>3.5786168241016312</v>
      </c>
      <c r="AF22" s="6">
        <f t="shared" si="2"/>
        <v>3.6495993497040176</v>
      </c>
      <c r="AG22" s="6">
        <f t="shared" si="2"/>
        <v>3.7293463988015727</v>
      </c>
      <c r="AH22" s="6">
        <f t="shared" si="2"/>
        <v>3.8583165733083415</v>
      </c>
      <c r="AI22" s="6">
        <f t="shared" si="2"/>
        <v>3.9955495937845265</v>
      </c>
      <c r="AJ22" s="6">
        <f t="shared" si="2"/>
        <v>4.0865435662200937</v>
      </c>
      <c r="AK22" s="6">
        <f t="shared" si="2"/>
        <v>4.1629019753153207</v>
      </c>
      <c r="AL22" s="6">
        <f t="shared" si="2"/>
        <v>4.2299634651055493</v>
      </c>
      <c r="AM22" s="6">
        <f t="shared" si="2"/>
        <v>4.3052238717578497</v>
      </c>
      <c r="AN22" s="126">
        <f t="shared" si="2"/>
        <v>4.6335618080257017</v>
      </c>
      <c r="AO22" s="6">
        <f t="shared" si="2"/>
        <v>4.7298483780823339</v>
      </c>
      <c r="AP22" s="6">
        <f t="shared" si="2"/>
        <v>4.7298483780823339</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4.3477315855894236</v>
      </c>
      <c r="R23" s="6">
        <f t="shared" si="3"/>
        <v>4.2795943349986061</v>
      </c>
      <c r="S23" s="6">
        <f t="shared" si="3"/>
        <v>4.2294120581757717</v>
      </c>
      <c r="T23" s="6">
        <f t="shared" si="3"/>
        <v>4.3403828409710661</v>
      </c>
      <c r="U23" s="6">
        <f t="shared" si="3"/>
        <v>4.4445350627738396</v>
      </c>
      <c r="V23" s="6">
        <f t="shared" si="3"/>
        <v>4.5390306599593533</v>
      </c>
      <c r="W23" s="6">
        <f t="shared" si="3"/>
        <v>4.6409976753648001</v>
      </c>
      <c r="X23" s="6">
        <f t="shared" si="3"/>
        <v>4.7349194724937451</v>
      </c>
      <c r="Y23" s="6">
        <f t="shared" si="3"/>
        <v>4.8190219771294478</v>
      </c>
      <c r="Z23" s="6">
        <f t="shared" si="3"/>
        <v>4.8927366080533501</v>
      </c>
      <c r="AA23" s="6">
        <f t="shared" si="3"/>
        <v>5.0360302182274195</v>
      </c>
      <c r="AB23" s="6">
        <f t="shared" si="3"/>
        <v>5.1676419673698533</v>
      </c>
      <c r="AC23" s="6">
        <f t="shared" si="3"/>
        <v>5.2654531444780615</v>
      </c>
      <c r="AD23" s="6">
        <f t="shared" si="3"/>
        <v>5.3694139955954556</v>
      </c>
      <c r="AE23" s="6">
        <f t="shared" si="3"/>
        <v>5.4799147496071061</v>
      </c>
      <c r="AF23" s="6">
        <f t="shared" si="3"/>
        <v>5.5886098706922001</v>
      </c>
      <c r="AG23" s="6">
        <f t="shared" si="3"/>
        <v>5.7107260547005394</v>
      </c>
      <c r="AH23" s="6">
        <f t="shared" si="3"/>
        <v>5.9082173191408067</v>
      </c>
      <c r="AI23" s="6">
        <f t="shared" si="3"/>
        <v>6.1183614306801495</v>
      </c>
      <c r="AJ23" s="6">
        <f t="shared" si="3"/>
        <v>6.2576999617899132</v>
      </c>
      <c r="AK23" s="6">
        <f t="shared" si="3"/>
        <v>6.3746271414307545</v>
      </c>
      <c r="AL23" s="6">
        <f t="shared" si="3"/>
        <v>6.4773180035976914</v>
      </c>
      <c r="AM23" s="6">
        <f t="shared" si="3"/>
        <v>6.5925638186002242</v>
      </c>
      <c r="AN23" s="6">
        <f t="shared" si="3"/>
        <v>7.0953457559375481</v>
      </c>
      <c r="AO23" s="6">
        <f t="shared" si="3"/>
        <v>7.2427888104408407</v>
      </c>
      <c r="AP23" s="6">
        <f t="shared" si="3"/>
        <v>7.2427888104408407</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16.518557926690885</v>
      </c>
      <c r="R24" s="6">
        <f t="shared" si="4"/>
        <v>16.259680602115363</v>
      </c>
      <c r="S24" s="6">
        <f t="shared" si="4"/>
        <v>16.069020523342619</v>
      </c>
      <c r="T24" s="6">
        <f t="shared" si="4"/>
        <v>16.490637467187554</v>
      </c>
      <c r="U24" s="6">
        <f t="shared" si="4"/>
        <v>16.886348305166855</v>
      </c>
      <c r="V24" s="6">
        <f t="shared" si="4"/>
        <v>17.245370237684462</v>
      </c>
      <c r="W24" s="6">
        <f t="shared" si="4"/>
        <v>17.632778709764349</v>
      </c>
      <c r="X24" s="6">
        <f t="shared" si="4"/>
        <v>17.98962057451876</v>
      </c>
      <c r="Y24" s="6">
        <f t="shared" si="4"/>
        <v>18.309155501469938</v>
      </c>
      <c r="Z24" s="6">
        <f t="shared" si="4"/>
        <v>18.589223251051596</v>
      </c>
      <c r="AA24" s="6">
        <f t="shared" si="4"/>
        <v>19.133645958292878</v>
      </c>
      <c r="AB24" s="6">
        <f t="shared" si="4"/>
        <v>19.633685176272259</v>
      </c>
      <c r="AC24" s="6">
        <f t="shared" si="4"/>
        <v>20.00530416036387</v>
      </c>
      <c r="AD24" s="6">
        <f t="shared" si="4"/>
        <v>20.400287913956827</v>
      </c>
      <c r="AE24" s="6">
        <f t="shared" si="4"/>
        <v>20.820119053518081</v>
      </c>
      <c r="AF24" s="6">
        <f t="shared" si="4"/>
        <v>21.233089959988931</v>
      </c>
      <c r="AG24" s="6">
        <f t="shared" si="4"/>
        <v>21.697052193999458</v>
      </c>
      <c r="AH24" s="6">
        <f t="shared" si="4"/>
        <v>22.447390807929718</v>
      </c>
      <c r="AI24" s="6">
        <f t="shared" si="4"/>
        <v>23.245802027914223</v>
      </c>
      <c r="AJ24" s="6">
        <f t="shared" si="4"/>
        <v>23.775198001940208</v>
      </c>
      <c r="AK24" s="6">
        <f t="shared" si="4"/>
        <v>24.219445387520242</v>
      </c>
      <c r="AL24" s="6">
        <f t="shared" si="4"/>
        <v>24.609604007447192</v>
      </c>
      <c r="AM24" s="6">
        <f t="shared" si="4"/>
        <v>25.047463298770015</v>
      </c>
      <c r="AN24" s="6">
        <f t="shared" si="4"/>
        <v>26.957708306518008</v>
      </c>
      <c r="AO24" s="6">
        <f t="shared" si="4"/>
        <v>27.517896208819405</v>
      </c>
      <c r="AP24" s="6">
        <f t="shared" si="4"/>
        <v>27.517896208819405</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5.6915599391793839</v>
      </c>
      <c r="R25" s="6">
        <f t="shared" si="5"/>
        <v>5.6023623339008255</v>
      </c>
      <c r="S25" s="6">
        <f t="shared" si="5"/>
        <v>5.5366693556663069</v>
      </c>
      <c r="T25" s="6">
        <f t="shared" si="5"/>
        <v>5.6819397913736323</v>
      </c>
      <c r="U25" s="6">
        <f t="shared" si="5"/>
        <v>5.8182841358943458</v>
      </c>
      <c r="V25" s="6">
        <f t="shared" si="5"/>
        <v>5.9419871163525988</v>
      </c>
      <c r="W25" s="6">
        <f t="shared" si="5"/>
        <v>6.0754708350630429</v>
      </c>
      <c r="X25" s="6">
        <f t="shared" si="5"/>
        <v>6.1984226611892561</v>
      </c>
      <c r="Y25" s="6">
        <f t="shared" si="5"/>
        <v>6.308520176812296</v>
      </c>
      <c r="Z25" s="6">
        <f t="shared" si="5"/>
        <v>6.4050190595143661</v>
      </c>
      <c r="AA25" s="6">
        <f t="shared" si="5"/>
        <v>6.5926028960856735</v>
      </c>
      <c r="AB25" s="6">
        <f t="shared" si="5"/>
        <v>6.7648941574476256</v>
      </c>
      <c r="AC25" s="6">
        <f t="shared" si="5"/>
        <v>6.8929375212740025</v>
      </c>
      <c r="AD25" s="6">
        <f t="shared" si="5"/>
        <v>7.0290313448724842</v>
      </c>
      <c r="AE25" s="6">
        <f t="shared" si="5"/>
        <v>7.1736864718969739</v>
      </c>
      <c r="AF25" s="6">
        <f t="shared" si="5"/>
        <v>7.3159778678982068</v>
      </c>
      <c r="AG25" s="6">
        <f t="shared" si="5"/>
        <v>7.4758386061119015</v>
      </c>
      <c r="AH25" s="6">
        <f t="shared" si="5"/>
        <v>7.7343719002903466</v>
      </c>
      <c r="AI25" s="6">
        <f t="shared" si="5"/>
        <v>8.0094688751487002</v>
      </c>
      <c r="AJ25" s="6">
        <f t="shared" si="5"/>
        <v>8.1918751681859732</v>
      </c>
      <c r="AK25" s="6">
        <f t="shared" si="5"/>
        <v>8.3449430469968089</v>
      </c>
      <c r="AL25" s="6">
        <f t="shared" si="5"/>
        <v>8.4793743442660254</v>
      </c>
      <c r="AM25" s="6">
        <f t="shared" si="5"/>
        <v>8.630241170084016</v>
      </c>
      <c r="AN25" s="6">
        <f t="shared" si="5"/>
        <v>9.2884265884702248</v>
      </c>
      <c r="AO25" s="6">
        <f t="shared" si="5"/>
        <v>9.4814424096636607</v>
      </c>
      <c r="AP25" s="6">
        <f t="shared" si="5"/>
        <v>9.4814424096636607</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9.2982308838373289</v>
      </c>
      <c r="T26" s="6">
        <f t="shared" si="6"/>
        <v>9.542196698848473</v>
      </c>
      <c r="U26" s="6">
        <f t="shared" si="6"/>
        <v>9.7711721195608572</v>
      </c>
      <c r="V26" s="6">
        <f t="shared" si="6"/>
        <v>9.9789177513534639</v>
      </c>
      <c r="W26" s="6">
        <f t="shared" si="6"/>
        <v>10.203089063756773</v>
      </c>
      <c r="X26" s="6">
        <f t="shared" si="6"/>
        <v>10.40957321396902</v>
      </c>
      <c r="Y26" s="6">
        <f t="shared" si="6"/>
        <v>10.594469954994782</v>
      </c>
      <c r="Z26" s="6">
        <f t="shared" si="6"/>
        <v>10.756529278706772</v>
      </c>
      <c r="AA26" s="6">
        <f t="shared" si="6"/>
        <v>11.071555824536349</v>
      </c>
      <c r="AB26" s="6">
        <f t="shared" si="6"/>
        <v>11.360900162169854</v>
      </c>
      <c r="AC26" s="6">
        <f t="shared" si="6"/>
        <v>11.575934993314752</v>
      </c>
      <c r="AD26" s="6">
        <f t="shared" si="6"/>
        <v>11.804489691526566</v>
      </c>
      <c r="AE26" s="6">
        <f t="shared" si="6"/>
        <v>12.047422162873801</v>
      </c>
      <c r="AF26" s="6">
        <f t="shared" si="6"/>
        <v>12.286385006383492</v>
      </c>
      <c r="AG26" s="6">
        <f t="shared" si="6"/>
        <v>12.554853639362339</v>
      </c>
      <c r="AH26" s="6">
        <f t="shared" si="6"/>
        <v>12.989032042659987</v>
      </c>
      <c r="AI26" s="6">
        <f t="shared" si="6"/>
        <v>13.451027336827295</v>
      </c>
      <c r="AJ26" s="6">
        <f t="shared" si="6"/>
        <v>13.757358764328863</v>
      </c>
      <c r="AK26" s="6">
        <f t="shared" si="6"/>
        <v>14.014419532573188</v>
      </c>
      <c r="AL26" s="6">
        <f t="shared" si="6"/>
        <v>14.24018219957148</v>
      </c>
      <c r="AM26" s="6">
        <f t="shared" si="6"/>
        <v>14.493546539945482</v>
      </c>
      <c r="AN26" s="6">
        <f t="shared" si="6"/>
        <v>15.598896993691973</v>
      </c>
      <c r="AO26" s="6">
        <f t="shared" si="6"/>
        <v>15.923045963840117</v>
      </c>
      <c r="AP26" s="6">
        <f t="shared" si="6"/>
        <v>15.923045963840117</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Material Use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710</v>
      </c>
      <c r="D165" s="18" t="s">
        <v>711</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606</v>
      </c>
      <c r="B1" s="185" t="s">
        <v>17</v>
      </c>
      <c r="G1" s="185" t="s">
        <v>283</v>
      </c>
    </row>
    <row r="2" spans="1:48" ht="15.75" thickBot="1">
      <c r="A2" s="185" t="s">
        <v>16</v>
      </c>
      <c r="B2" s="372" t="s">
        <v>197</v>
      </c>
      <c r="C2" s="372"/>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715</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10</v>
      </c>
      <c r="H10" s="186"/>
      <c r="I10" s="186"/>
      <c r="J10" s="185" cm="1">
        <f t="array" ref="J10">INDEX(Drivers!$C$7:$AG$25,$G10,J$9)</f>
        <v>186.51301855651582</v>
      </c>
      <c r="K10" s="185" cm="1">
        <f t="array" ref="K10">INDEX(Drivers!$C$7:$AG$25,$G10,K$9)</f>
        <v>191.20040429598868</v>
      </c>
      <c r="L10" s="185" cm="1">
        <f t="array" ref="L10">INDEX(Drivers!$C$7:$AG$25,$G10,L$9)</f>
        <v>192.19084947996168</v>
      </c>
      <c r="M10" s="185" cm="1">
        <f t="array" ref="M10">INDEX(Drivers!$C$7:$AG$25,$G10,M$9)</f>
        <v>198.3568473622208</v>
      </c>
      <c r="N10" s="185" cm="1">
        <f t="array" ref="N10">INDEX(Drivers!$C$7:$AG$25,$G10,N$9)</f>
        <v>195.64424405359443</v>
      </c>
      <c r="O10" s="185" cm="1">
        <f t="array" ref="O10">INDEX(Drivers!$C$7:$AG$25,$G10,O$9)</f>
        <v>201.78663829260577</v>
      </c>
      <c r="P10" s="185" cm="1">
        <f t="array" ref="P10">INDEX(Drivers!$C$7:$AG$25,$G10,P$9)</f>
        <v>200.62824410860065</v>
      </c>
      <c r="Q10" s="185" cm="1">
        <f t="array" ref="Q10">INDEX(Drivers!$C$7:$AG$25,$G10,Q$9)</f>
        <v>198.05</v>
      </c>
      <c r="R10" s="185" cm="1">
        <f t="array" ref="R10">INDEX(Drivers!$C$7:$AG$25,$G10,R$9)</f>
        <v>190.12</v>
      </c>
      <c r="S10" s="185" cm="1">
        <f t="array" ref="S10">INDEX(Drivers!$C$7:$AG$25,$G10,S$9)</f>
        <v>194.38260769847886</v>
      </c>
      <c r="T10" s="185" cm="1">
        <f t="array" ref="T10">INDEX(Drivers!$C$7:$AG$25,$G10,T$9)</f>
        <v>197.48705137499485</v>
      </c>
      <c r="U10" s="185" cm="1">
        <f t="array" ref="U10">INDEX(Drivers!$C$7:$AG$25,$G10,U$9)</f>
        <v>200.6782549311977</v>
      </c>
      <c r="V10" s="185" cm="1">
        <f t="array" ref="V10">INDEX(Drivers!$C$7:$AG$25,$G10,V$9)</f>
        <v>204.15603291974901</v>
      </c>
      <c r="W10" s="185" cm="1">
        <f t="array" ref="W10">INDEX(Drivers!$C$7:$AG$25,$G10,W$9)</f>
        <v>207.60883107073704</v>
      </c>
      <c r="X10" s="185" cm="1">
        <f t="array" ref="X10">INDEX(Drivers!$C$7:$AG$25,$G10,X$9)</f>
        <v>210.78304989111342</v>
      </c>
      <c r="Y10" s="185" cm="1">
        <f t="array" ref="Y10">INDEX(Drivers!$C$7:$AG$25,$G10,Y$9)</f>
        <v>213.71913410207739</v>
      </c>
      <c r="Z10" s="185" cm="1">
        <f t="array" ref="Z10">INDEX(Drivers!$C$7:$AG$25,$G10,Z$9)</f>
        <v>220.29058785538444</v>
      </c>
      <c r="AA10" s="185" cm="1">
        <f t="array" ref="AA10">INDEX(Drivers!$C$7:$AG$25,$G10,AA$9)</f>
        <v>225.33875736199377</v>
      </c>
      <c r="AB10" s="185" cm="1">
        <f t="array" ref="AB10">INDEX(Drivers!$C$7:$AG$25,$G10,AB$9)</f>
        <v>228.58506410760646</v>
      </c>
      <c r="AC10" s="185" cm="1">
        <f t="array" ref="AC10">INDEX(Drivers!$C$7:$AG$25,$G10,AC$9)</f>
        <v>231.17395969870404</v>
      </c>
      <c r="AD10" s="185" cm="1">
        <f t="array" ref="AD10">INDEX(Drivers!$C$7:$AG$25,$G10,AD$9)</f>
        <v>233.93618680370673</v>
      </c>
      <c r="AE10" s="185" cm="1">
        <f t="array" ref="AE10">INDEX(Drivers!$C$7:$AG$25,$G10,AE$9)</f>
        <v>236.4681587821039</v>
      </c>
      <c r="AF10" s="185" cm="1">
        <f t="array" ref="AF10">INDEX(Drivers!$C$7:$AG$25,$G10,AF$9)</f>
        <v>239.45673256136345</v>
      </c>
      <c r="AG10" s="185" cm="1">
        <f t="array" ref="AG10">INDEX(Drivers!$C$7:$AG$25,$G10,AG$9)</f>
        <v>246.73878837940038</v>
      </c>
      <c r="AH10" s="185" cm="1">
        <f t="array" ref="AH10">INDEX(Drivers!$C$7:$AG$25,$G10,AH$9)</f>
        <v>254.34169392919833</v>
      </c>
      <c r="AI10" s="185" cm="1">
        <f t="array" ref="AI10">INDEX(Drivers!$C$7:$AG$25,$G10,AI$9)</f>
        <v>258.0024974088517</v>
      </c>
      <c r="AJ10" s="185" cm="1">
        <f t="array" ref="AJ10">INDEX(Drivers!$C$7:$AG$25,$G10,AJ$9)</f>
        <v>260.97122411120421</v>
      </c>
      <c r="AK10" s="185" cm="1">
        <f t="array" ref="AK10">INDEX(Drivers!$C$7:$AG$25,$G10,AK$9)</f>
        <v>262.76472721234802</v>
      </c>
      <c r="AL10" s="185" cm="1">
        <f t="array" ref="AL10">INDEX(Drivers!$C$7:$AG$25,$G10,AL$9)</f>
        <v>265.53351579787312</v>
      </c>
      <c r="AM10" s="185" cm="1">
        <f t="array" ref="AM10">INDEX(Drivers!$C$7:$AG$25,$G10,AM$9)</f>
        <v>269.64782219790783</v>
      </c>
      <c r="AN10" s="185" cm="1">
        <f t="array" ref="AN10">INDEX(Drivers!$C$7:$AG$25,$G10,AN$9)</f>
        <v>264.48860999152714</v>
      </c>
      <c r="AO10" s="185">
        <f>FORECAST(AO$3,$AL10:$AN10,$AL$3:$AN$3)</f>
        <v>264.9892906195837</v>
      </c>
      <c r="AP10" s="185">
        <f>FORECAST(AP$3,$AL10:$AN10,$AL$3:$AN$3)</f>
        <v>263.94438481323772</v>
      </c>
    </row>
    <row r="11" spans="1:48" s="360" customFormat="1">
      <c r="A11" s="360" t="s">
        <v>16</v>
      </c>
      <c r="B11" s="186" t="s">
        <v>719</v>
      </c>
      <c r="C11" s="186" t="s">
        <v>709</v>
      </c>
      <c r="D11" s="360">
        <f>[4]IND!M11</f>
        <v>0</v>
      </c>
      <c r="F11" s="186"/>
      <c r="G11" s="360">
        <f>MATCH(B11,Drivers!$A$7:$A$25,0)</f>
        <v>11</v>
      </c>
      <c r="H11" s="186"/>
      <c r="I11" s="186"/>
      <c r="J11" s="360" cm="1">
        <f t="array" ref="J11">INDEX(Drivers!$C$7:$AG$25,$G11,J$9)</f>
        <v>91.99927686334776</v>
      </c>
      <c r="K11" s="360" cm="1">
        <f t="array" ref="K11">INDEX(Drivers!$C$7:$AG$25,$G11,K$9)</f>
        <v>94.311373368720652</v>
      </c>
      <c r="L11" s="360" cm="1">
        <f t="array" ref="L11">INDEX(Drivers!$C$7:$AG$25,$G11,L$9)</f>
        <v>94.799919645026264</v>
      </c>
      <c r="M11" s="360" cm="1">
        <f t="array" ref="M11">INDEX(Drivers!$C$7:$AG$25,$G11,M$9)</f>
        <v>97.841355308332979</v>
      </c>
      <c r="N11" s="360" cm="1">
        <f t="array" ref="N11">INDEX(Drivers!$C$7:$AG$25,$G11,N$9)</f>
        <v>96.503338558927737</v>
      </c>
      <c r="O11" s="360" cm="1">
        <f t="array" ref="O11">INDEX(Drivers!$C$7:$AG$25,$G11,O$9)</f>
        <v>99.533131506208818</v>
      </c>
      <c r="P11" s="360" cm="1">
        <f t="array" ref="P11">INDEX(Drivers!$C$7:$AG$25,$G11,P$9)</f>
        <v>98.961742827413289</v>
      </c>
      <c r="Q11" s="360" cm="1">
        <f t="array" ref="Q11">INDEX(Drivers!$C$7:$AG$25,$G11,Q$9)</f>
        <v>97.69</v>
      </c>
      <c r="R11" s="360" cm="1">
        <f t="array" ref="R11">INDEX(Drivers!$C$7:$AG$25,$G11,R$9)</f>
        <v>74.06</v>
      </c>
      <c r="S11" s="360" cm="1">
        <f t="array" ref="S11">INDEX(Drivers!$C$7:$AG$25,$G11,S$9)</f>
        <v>78.04156879971076</v>
      </c>
      <c r="T11" s="360" cm="1">
        <f t="array" ref="T11">INDEX(Drivers!$C$7:$AG$25,$G11,T$9)</f>
        <v>81.988371765225466</v>
      </c>
      <c r="U11" s="360" cm="1">
        <f t="array" ref="U11">INDEX(Drivers!$C$7:$AG$25,$G11,U$9)</f>
        <v>86.011441052043537</v>
      </c>
      <c r="V11" s="360" cm="1">
        <f t="array" ref="V11">INDEX(Drivers!$C$7:$AG$25,$G11,V$9)</f>
        <v>90.081955922514979</v>
      </c>
      <c r="W11" s="360" cm="1">
        <f t="array" ref="W11">INDEX(Drivers!$C$7:$AG$25,$G11,W$9)</f>
        <v>94.180959929879435</v>
      </c>
      <c r="X11" s="360" cm="1">
        <f t="array" ref="X11">INDEX(Drivers!$C$7:$AG$25,$G11,X$9)</f>
        <v>94.731041907808262</v>
      </c>
      <c r="Y11" s="360" cm="1">
        <f t="array" ref="Y11">INDEX(Drivers!$C$7:$AG$25,$G11,Y$9)</f>
        <v>95.237702503428153</v>
      </c>
      <c r="Z11" s="360" cm="1">
        <f t="array" ref="Z11">INDEX(Drivers!$C$7:$AG$25,$G11,Z$9)</f>
        <v>95.959490812393724</v>
      </c>
      <c r="AA11" s="360" cm="1">
        <f t="array" ref="AA11">INDEX(Drivers!$C$7:$AG$25,$G11,AA$9)</f>
        <v>96.542016258844725</v>
      </c>
      <c r="AB11" s="360" cm="1">
        <f t="array" ref="AB11">INDEX(Drivers!$C$7:$AG$25,$G11,AB$9)</f>
        <v>97.005761495257886</v>
      </c>
      <c r="AC11" s="360" cm="1">
        <f t="array" ref="AC11">INDEX(Drivers!$C$7:$AG$25,$G11,AC$9)</f>
        <v>98.964954337883341</v>
      </c>
      <c r="AD11" s="360" cm="1">
        <f t="array" ref="AD11">INDEX(Drivers!$C$7:$AG$25,$G11,AD$9)</f>
        <v>100.95389376034733</v>
      </c>
      <c r="AE11" s="360" cm="1">
        <f t="array" ref="AE11">INDEX(Drivers!$C$7:$AG$25,$G11,AE$9)</f>
        <v>102.96215662255082</v>
      </c>
      <c r="AF11" s="360" cm="1">
        <f t="array" ref="AF11">INDEX(Drivers!$C$7:$AG$25,$G11,AF$9)</f>
        <v>105.0176549330306</v>
      </c>
      <c r="AG11" s="360" cm="1">
        <f t="array" ref="AG11">INDEX(Drivers!$C$7:$AG$25,$G11,AG$9)</f>
        <v>107.48750815989422</v>
      </c>
      <c r="AH11" s="360" cm="1">
        <f t="array" ref="AH11">INDEX(Drivers!$C$7:$AG$25,$G11,AH$9)</f>
        <v>109.90277115970352</v>
      </c>
      <c r="AI11" s="360" cm="1">
        <f t="array" ref="AI11">INDEX(Drivers!$C$7:$AG$25,$G11,AI$9)</f>
        <v>111.88998323314547</v>
      </c>
      <c r="AJ11" s="360" cm="1">
        <f t="array" ref="AJ11">INDEX(Drivers!$C$7:$AG$25,$G11,AJ$9)</f>
        <v>113.88357621419574</v>
      </c>
      <c r="AK11" s="360" cm="1">
        <f t="array" ref="AK11">INDEX(Drivers!$C$7:$AG$25,$G11,AK$9)</f>
        <v>115.83603109851302</v>
      </c>
      <c r="AL11" s="360" cm="1">
        <f t="array" ref="AL11">INDEX(Drivers!$C$7:$AG$25,$G11,AL$9)</f>
        <v>117.9033271325858</v>
      </c>
      <c r="AM11" s="360" cm="1">
        <f t="array" ref="AM11">INDEX(Drivers!$C$7:$AG$25,$G11,AM$9)</f>
        <v>233.08472886516003</v>
      </c>
      <c r="AN11" s="360" cm="1">
        <f t="array" ref="AN11">INDEX(Drivers!$C$7:$AG$25,$G11,AN$9)</f>
        <v>348.66659884824645</v>
      </c>
      <c r="AO11" s="360">
        <f>FORECAST(AO$3,$AL11:$AN11,$AL$3:$AN$3)</f>
        <v>579.36312585548876</v>
      </c>
      <c r="AP11" s="360">
        <f>FORECAST(AP$3,$AL11:$AN11,$AL$3:$AN$3)</f>
        <v>810.12639757114812</v>
      </c>
    </row>
    <row r="12" spans="1:48">
      <c r="A12" s="185" t="s">
        <v>16</v>
      </c>
      <c r="B12" s="186" t="s">
        <v>703</v>
      </c>
      <c r="C12" s="186" t="s">
        <v>705</v>
      </c>
      <c r="D12" s="185">
        <f>[4]IND!M11</f>
        <v>0</v>
      </c>
      <c r="F12" s="186" t="s">
        <v>707</v>
      </c>
      <c r="H12" s="186"/>
      <c r="I12" s="186"/>
      <c r="J12" s="360">
        <f>J14</f>
        <v>117.12281075206418</v>
      </c>
      <c r="K12" s="365">
        <f t="shared" ref="K12:AN12" si="4">K14</f>
        <v>119.07275947417872</v>
      </c>
      <c r="L12" s="365">
        <f t="shared" si="4"/>
        <v>120.12173328694826</v>
      </c>
      <c r="M12" s="365">
        <f t="shared" si="4"/>
        <v>120.67779367214723</v>
      </c>
      <c r="N12" s="365">
        <f t="shared" si="4"/>
        <v>119.95882677975034</v>
      </c>
      <c r="O12" s="365">
        <f t="shared" si="4"/>
        <v>120.88915701956363</v>
      </c>
      <c r="P12" s="365">
        <f t="shared" si="4"/>
        <v>121.14044942310186</v>
      </c>
      <c r="Q12" s="365">
        <f t="shared" si="4"/>
        <v>118.31800019705032</v>
      </c>
      <c r="R12" s="365">
        <f t="shared" si="4"/>
        <v>107.4423666258986</v>
      </c>
      <c r="S12" s="365">
        <f t="shared" si="4"/>
        <v>109.26392171401808</v>
      </c>
      <c r="T12" s="365">
        <f t="shared" si="4"/>
        <v>110.18744256524128</v>
      </c>
      <c r="U12" s="365">
        <f t="shared" si="4"/>
        <v>112.22489722808622</v>
      </c>
      <c r="V12" s="365">
        <f t="shared" si="4"/>
        <v>115.16615442045317</v>
      </c>
      <c r="W12" s="365">
        <f t="shared" si="4"/>
        <v>118.47230248948129</v>
      </c>
      <c r="X12" s="365">
        <f t="shared" si="4"/>
        <v>122.66709772738669</v>
      </c>
      <c r="Y12" s="365">
        <f t="shared" si="4"/>
        <v>126.12859809665078</v>
      </c>
      <c r="Z12" s="365">
        <f t="shared" si="4"/>
        <v>133.14743223154625</v>
      </c>
      <c r="AA12" s="365">
        <f t="shared" si="4"/>
        <v>138.01872969316048</v>
      </c>
      <c r="AB12" s="365">
        <f t="shared" si="4"/>
        <v>140.98192171398557</v>
      </c>
      <c r="AC12" s="365">
        <f t="shared" si="4"/>
        <v>144.1903949819943</v>
      </c>
      <c r="AD12" s="365">
        <f t="shared" si="4"/>
        <v>147.86846348349997</v>
      </c>
      <c r="AE12" s="365">
        <f t="shared" si="4"/>
        <v>151.85711073348193</v>
      </c>
      <c r="AF12" s="365">
        <f t="shared" si="4"/>
        <v>157.01714409574589</v>
      </c>
      <c r="AG12" s="365">
        <f t="shared" si="4"/>
        <v>168.02331924481018</v>
      </c>
      <c r="AH12" s="365">
        <f t="shared" si="4"/>
        <v>177.51247111676867</v>
      </c>
      <c r="AI12" s="365">
        <f t="shared" si="4"/>
        <v>181.74144042600301</v>
      </c>
      <c r="AJ12" s="365">
        <f t="shared" si="4"/>
        <v>186.7417740637751</v>
      </c>
      <c r="AK12" s="365">
        <f t="shared" si="4"/>
        <v>191.37454388424504</v>
      </c>
      <c r="AL12" s="365">
        <f t="shared" si="4"/>
        <v>197.60258144682422</v>
      </c>
      <c r="AM12" s="365">
        <f t="shared" si="4"/>
        <v>212.75242481026032</v>
      </c>
      <c r="AN12" s="365">
        <f t="shared" si="4"/>
        <v>229.55707837411364</v>
      </c>
      <c r="AO12" s="365">
        <f t="shared" ref="AO12:AP14" si="5">FORECAST(AO$3,$AL12:$AN12,$AL$3:$AN$3)</f>
        <v>261.23577360133368</v>
      </c>
      <c r="AP12" s="365">
        <f t="shared" si="5"/>
        <v>293.19027052862293</v>
      </c>
    </row>
    <row r="13" spans="1:48" s="360" customFormat="1">
      <c r="A13" s="360" t="s">
        <v>16</v>
      </c>
      <c r="B13" s="186" t="s">
        <v>704</v>
      </c>
      <c r="C13" s="186" t="s">
        <v>706</v>
      </c>
      <c r="D13" s="360">
        <f>[4]IND!M12</f>
        <v>0</v>
      </c>
      <c r="F13" s="186" t="s">
        <v>708</v>
      </c>
      <c r="H13" s="186"/>
      <c r="I13" s="186"/>
      <c r="J13" s="360">
        <f>J14</f>
        <v>117.12281075206418</v>
      </c>
      <c r="K13" s="365">
        <f t="shared" ref="K13:AN13" si="6">K14</f>
        <v>119.07275947417872</v>
      </c>
      <c r="L13" s="365">
        <f t="shared" si="6"/>
        <v>120.12173328694826</v>
      </c>
      <c r="M13" s="365">
        <f t="shared" si="6"/>
        <v>120.67779367214723</v>
      </c>
      <c r="N13" s="365">
        <f t="shared" si="6"/>
        <v>119.95882677975034</v>
      </c>
      <c r="O13" s="365">
        <f t="shared" si="6"/>
        <v>120.88915701956363</v>
      </c>
      <c r="P13" s="365">
        <f t="shared" si="6"/>
        <v>121.14044942310186</v>
      </c>
      <c r="Q13" s="365">
        <f t="shared" si="6"/>
        <v>118.31800019705032</v>
      </c>
      <c r="R13" s="365">
        <f t="shared" si="6"/>
        <v>107.4423666258986</v>
      </c>
      <c r="S13" s="365">
        <f t="shared" si="6"/>
        <v>109.26392171401808</v>
      </c>
      <c r="T13" s="365">
        <f t="shared" si="6"/>
        <v>110.18744256524128</v>
      </c>
      <c r="U13" s="365">
        <f t="shared" si="6"/>
        <v>112.22489722808622</v>
      </c>
      <c r="V13" s="365">
        <f t="shared" si="6"/>
        <v>115.16615442045317</v>
      </c>
      <c r="W13" s="365">
        <f t="shared" si="6"/>
        <v>118.47230248948129</v>
      </c>
      <c r="X13" s="365">
        <f t="shared" si="6"/>
        <v>122.66709772738669</v>
      </c>
      <c r="Y13" s="365">
        <f t="shared" si="6"/>
        <v>126.12859809665078</v>
      </c>
      <c r="Z13" s="365">
        <f t="shared" si="6"/>
        <v>133.14743223154625</v>
      </c>
      <c r="AA13" s="365">
        <f t="shared" si="6"/>
        <v>138.01872969316048</v>
      </c>
      <c r="AB13" s="365">
        <f t="shared" si="6"/>
        <v>140.98192171398557</v>
      </c>
      <c r="AC13" s="365">
        <f t="shared" si="6"/>
        <v>144.1903949819943</v>
      </c>
      <c r="AD13" s="365">
        <f t="shared" si="6"/>
        <v>147.86846348349997</v>
      </c>
      <c r="AE13" s="365">
        <f t="shared" si="6"/>
        <v>151.85711073348193</v>
      </c>
      <c r="AF13" s="365">
        <f t="shared" si="6"/>
        <v>157.01714409574589</v>
      </c>
      <c r="AG13" s="365">
        <f t="shared" si="6"/>
        <v>168.02331924481018</v>
      </c>
      <c r="AH13" s="365">
        <f t="shared" si="6"/>
        <v>177.51247111676867</v>
      </c>
      <c r="AI13" s="365">
        <f t="shared" si="6"/>
        <v>181.74144042600301</v>
      </c>
      <c r="AJ13" s="365">
        <f t="shared" si="6"/>
        <v>186.7417740637751</v>
      </c>
      <c r="AK13" s="365">
        <f t="shared" si="6"/>
        <v>191.37454388424504</v>
      </c>
      <c r="AL13" s="365">
        <f t="shared" si="6"/>
        <v>197.60258144682422</v>
      </c>
      <c r="AM13" s="365">
        <f t="shared" si="6"/>
        <v>212.75242481026032</v>
      </c>
      <c r="AN13" s="365">
        <f t="shared" si="6"/>
        <v>229.55707837411364</v>
      </c>
      <c r="AO13" s="365">
        <f t="shared" si="5"/>
        <v>261.23577360133368</v>
      </c>
      <c r="AP13" s="365">
        <f t="shared" si="5"/>
        <v>293.19027052862293</v>
      </c>
    </row>
    <row r="14" spans="1:48">
      <c r="A14" s="185" t="s">
        <v>16</v>
      </c>
      <c r="B14" s="186" t="str">
        <f>[4]IND!B12</f>
        <v>IS</v>
      </c>
      <c r="C14" s="186" t="str">
        <f>[4]IND!A12</f>
        <v>Iron &amp; Steel</v>
      </c>
      <c r="D14" s="185">
        <f>[4]IND!M12</f>
        <v>0</v>
      </c>
      <c r="F14" s="186" t="s">
        <v>292</v>
      </c>
      <c r="G14" s="185">
        <f>MATCH(B14,Drivers!$A$88:$A$104,0)</f>
        <v>1</v>
      </c>
      <c r="H14" s="186"/>
      <c r="I14" s="186"/>
      <c r="J14" s="213" cm="1">
        <f t="array" ref="J14">INDEX(Drivers!$C$88:$AG$104,$G14,J$9)</f>
        <v>117.12281075206418</v>
      </c>
      <c r="K14" s="213" cm="1">
        <f t="array" ref="K14">INDEX(Drivers!$C$88:$AG$104,$G14,K$9)</f>
        <v>119.07275947417872</v>
      </c>
      <c r="L14" s="213" cm="1">
        <f t="array" ref="L14">INDEX(Drivers!$C$88:$AG$104,$G14,L$9)</f>
        <v>120.12173328694826</v>
      </c>
      <c r="M14" s="213" cm="1">
        <f t="array" ref="M14">INDEX(Drivers!$C$88:$AG$104,$G14,M$9)</f>
        <v>120.67779367214723</v>
      </c>
      <c r="N14" s="213" cm="1">
        <f t="array" ref="N14">INDEX(Drivers!$C$88:$AG$104,$G14,N$9)</f>
        <v>119.95882677975034</v>
      </c>
      <c r="O14" s="213" cm="1">
        <f t="array" ref="O14">INDEX(Drivers!$C$88:$AG$104,$G14,O$9)</f>
        <v>120.88915701956363</v>
      </c>
      <c r="P14" s="213" cm="1">
        <f t="array" ref="P14">INDEX(Drivers!$C$88:$AG$104,$G14,P$9)</f>
        <v>121.14044942310186</v>
      </c>
      <c r="Q14" s="213" cm="1">
        <f t="array" ref="Q14">INDEX(Drivers!$C$88:$AG$104,$G14,Q$9)</f>
        <v>118.31800019705032</v>
      </c>
      <c r="R14" s="213" cm="1">
        <f t="array" ref="R14">INDEX(Drivers!$C$88:$AG$104,$G14,R$9)</f>
        <v>107.4423666258986</v>
      </c>
      <c r="S14" s="213" cm="1">
        <f t="array" ref="S14">INDEX(Drivers!$C$88:$AG$104,$G14,S$9)</f>
        <v>109.26392171401808</v>
      </c>
      <c r="T14" s="213" cm="1">
        <f t="array" ref="T14">INDEX(Drivers!$C$88:$AG$104,$G14,T$9)</f>
        <v>110.18744256524128</v>
      </c>
      <c r="U14" s="213" cm="1">
        <f t="array" ref="U14">INDEX(Drivers!$C$88:$AG$104,$G14,U$9)</f>
        <v>112.22489722808622</v>
      </c>
      <c r="V14" s="213" cm="1">
        <f t="array" ref="V14">INDEX(Drivers!$C$88:$AG$104,$G14,V$9)</f>
        <v>115.16615442045317</v>
      </c>
      <c r="W14" s="213" cm="1">
        <f t="array" ref="W14">INDEX(Drivers!$C$88:$AG$104,$G14,W$9)</f>
        <v>118.47230248948129</v>
      </c>
      <c r="X14" s="213" cm="1">
        <f t="array" ref="X14">INDEX(Drivers!$C$88:$AG$104,$G14,X$9)</f>
        <v>122.66709772738669</v>
      </c>
      <c r="Y14" s="213" cm="1">
        <f t="array" ref="Y14">INDEX(Drivers!$C$88:$AG$104,$G14,Y$9)</f>
        <v>126.12859809665078</v>
      </c>
      <c r="Z14" s="213" cm="1">
        <f t="array" ref="Z14">INDEX(Drivers!$C$88:$AG$104,$G14,Z$9)</f>
        <v>133.14743223154625</v>
      </c>
      <c r="AA14" s="213" cm="1">
        <f t="array" ref="AA14">INDEX(Drivers!$C$88:$AG$104,$G14,AA$9)</f>
        <v>138.01872969316048</v>
      </c>
      <c r="AB14" s="213" cm="1">
        <f t="array" ref="AB14">INDEX(Drivers!$C$88:$AG$104,$G14,AB$9)</f>
        <v>140.98192171398557</v>
      </c>
      <c r="AC14" s="213" cm="1">
        <f t="array" ref="AC14">INDEX(Drivers!$C$88:$AG$104,$G14,AC$9)</f>
        <v>144.1903949819943</v>
      </c>
      <c r="AD14" s="213" cm="1">
        <f t="array" ref="AD14">INDEX(Drivers!$C$88:$AG$104,$G14,AD$9)</f>
        <v>147.86846348349997</v>
      </c>
      <c r="AE14" s="213" cm="1">
        <f t="array" ref="AE14">INDEX(Drivers!$C$88:$AG$104,$G14,AE$9)</f>
        <v>151.85711073348193</v>
      </c>
      <c r="AF14" s="213" cm="1">
        <f t="array" ref="AF14">INDEX(Drivers!$C$88:$AG$104,$G14,AF$9)</f>
        <v>157.01714409574589</v>
      </c>
      <c r="AG14" s="213" cm="1">
        <f t="array" ref="AG14">INDEX(Drivers!$C$88:$AG$104,$G14,AG$9)</f>
        <v>168.02331924481018</v>
      </c>
      <c r="AH14" s="213" cm="1">
        <f t="array" ref="AH14">INDEX(Drivers!$C$88:$AG$104,$G14,AH$9)</f>
        <v>177.51247111676867</v>
      </c>
      <c r="AI14" s="213" cm="1">
        <f t="array" ref="AI14">INDEX(Drivers!$C$88:$AG$104,$G14,AI$9)</f>
        <v>181.74144042600301</v>
      </c>
      <c r="AJ14" s="213" cm="1">
        <f t="array" ref="AJ14">INDEX(Drivers!$C$88:$AG$104,$G14,AJ$9)</f>
        <v>186.7417740637751</v>
      </c>
      <c r="AK14" s="213" cm="1">
        <f t="array" ref="AK14">INDEX(Drivers!$C$88:$AG$104,$G14,AK$9)</f>
        <v>191.37454388424504</v>
      </c>
      <c r="AL14" s="213" cm="1">
        <f t="array" ref="AL14">INDEX(Drivers!$C$88:$AG$104,$G14,AL$9)</f>
        <v>197.60258144682422</v>
      </c>
      <c r="AM14" s="213" cm="1">
        <f t="array" ref="AM14">INDEX(Drivers!$C$88:$AG$104,$G14,AM$9)</f>
        <v>212.75242481026032</v>
      </c>
      <c r="AN14" s="213" cm="1">
        <f t="array" ref="AN14">INDEX(Drivers!$C$88:$AG$104,$G14,AN$9)</f>
        <v>229.55707837411364</v>
      </c>
      <c r="AO14" s="365">
        <f t="shared" si="5"/>
        <v>261.23577360133368</v>
      </c>
      <c r="AP14" s="365">
        <f t="shared" si="5"/>
        <v>293.19027052862293</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72.107894835057621</v>
      </c>
      <c r="K15" s="185" cm="1">
        <f t="array" ref="K15">INDEX(Drivers!$C$7:$AG$25,$G15,K$9)</f>
        <v>74.266300997437128</v>
      </c>
      <c r="L15" s="185" cm="1">
        <f t="array" ref="L15">INDEX(Drivers!$C$7:$AG$25,$G15,L$9)</f>
        <v>75.801027741220466</v>
      </c>
      <c r="M15" s="185" cm="1">
        <f t="array" ref="M15">INDEX(Drivers!$C$7:$AG$25,$G15,M$9)</f>
        <v>76.644854367250801</v>
      </c>
      <c r="N15" s="185" cm="1">
        <f t="array" ref="N15">INDEX(Drivers!$C$7:$AG$25,$G15,N$9)</f>
        <v>77.466834349241523</v>
      </c>
      <c r="O15" s="185" cm="1">
        <f t="array" ref="O15">INDEX(Drivers!$C$7:$AG$25,$G15,O$9)</f>
        <v>78.131791577197461</v>
      </c>
      <c r="P15" s="185" cm="1">
        <f t="array" ref="P15">INDEX(Drivers!$C$7:$AG$25,$G15,P$9)</f>
        <v>79.016580660802092</v>
      </c>
      <c r="Q15" s="185" cm="1">
        <f t="array" ref="Q15">INDEX(Drivers!$C$7:$AG$25,$G15,Q$9)</f>
        <v>78.849999999999994</v>
      </c>
      <c r="R15" s="185" cm="1">
        <f t="array" ref="R15">INDEX(Drivers!$C$7:$AG$25,$G15,R$9)</f>
        <v>77.7</v>
      </c>
      <c r="S15" s="185" cm="1">
        <f t="array" ref="S15">INDEX(Drivers!$C$7:$AG$25,$G15,S$9)</f>
        <v>76.701702245720512</v>
      </c>
      <c r="T15" s="185" cm="1">
        <f t="array" ref="T15">INDEX(Drivers!$C$7:$AG$25,$G15,T$9)</f>
        <v>77.216017206165489</v>
      </c>
      <c r="U15" s="185" cm="1">
        <f t="array" ref="U15">INDEX(Drivers!$C$7:$AG$25,$G15,U$9)</f>
        <v>78.041204441428178</v>
      </c>
      <c r="V15" s="185" cm="1">
        <f t="array" ref="V15">INDEX(Drivers!$C$7:$AG$25,$G15,V$9)</f>
        <v>78.873318301256433</v>
      </c>
      <c r="W15" s="185" cm="1">
        <f t="array" ref="W15">INDEX(Drivers!$C$7:$AG$25,$G15,W$9)</f>
        <v>79.695970962318512</v>
      </c>
      <c r="X15" s="185" cm="1">
        <f t="array" ref="X15">INDEX(Drivers!$C$7:$AG$25,$G15,X$9)</f>
        <v>80.443056676289061</v>
      </c>
      <c r="Y15" s="185" cm="1">
        <f t="array" ref="Y15">INDEX(Drivers!$C$7:$AG$25,$G15,Y$9)</f>
        <v>81.234652522550022</v>
      </c>
      <c r="Z15" s="185" cm="1">
        <f t="array" ref="Z15">INDEX(Drivers!$C$7:$AG$25,$G15,Z$9)</f>
        <v>82.337018514205766</v>
      </c>
      <c r="AA15" s="185" cm="1">
        <f t="array" ref="AA15">INDEX(Drivers!$C$7:$AG$25,$G15,AA$9)</f>
        <v>82.845819368112146</v>
      </c>
      <c r="AB15" s="185" cm="1">
        <f t="array" ref="AB15">INDEX(Drivers!$C$7:$AG$25,$G15,AB$9)</f>
        <v>83.518361304485026</v>
      </c>
      <c r="AC15" s="185" cm="1">
        <f t="array" ref="AC15">INDEX(Drivers!$C$7:$AG$25,$G15,AC$9)</f>
        <v>84.424916995223001</v>
      </c>
      <c r="AD15" s="185" cm="1">
        <f t="array" ref="AD15">INDEX(Drivers!$C$7:$AG$25,$G15,AD$9)</f>
        <v>84.879094013336868</v>
      </c>
      <c r="AE15" s="185" cm="1">
        <f t="array" ref="AE15">INDEX(Drivers!$C$7:$AG$25,$G15,AE$9)</f>
        <v>85.856800663093068</v>
      </c>
      <c r="AF15" s="185" cm="1">
        <f t="array" ref="AF15">INDEX(Drivers!$C$7:$AG$25,$G15,AF$9)</f>
        <v>87.065120065330447</v>
      </c>
      <c r="AG15" s="185" cm="1">
        <f t="array" ref="AG15">INDEX(Drivers!$C$7:$AG$25,$G15,AG$9)</f>
        <v>68.406632125343464</v>
      </c>
      <c r="AH15" s="185" cm="1">
        <f t="array" ref="AH15">INDEX(Drivers!$C$7:$AG$25,$G15,AH$9)</f>
        <v>52.68343640395922</v>
      </c>
      <c r="AI15" s="185" cm="1">
        <f t="array" ref="AI15">INDEX(Drivers!$C$7:$AG$25,$G15,AI$9)</f>
        <v>50.519337129983469</v>
      </c>
      <c r="AJ15" s="185" cm="1">
        <f t="array" ref="AJ15">INDEX(Drivers!$C$7:$AG$25,$G15,AJ$9)</f>
        <v>51.698546002337849</v>
      </c>
      <c r="AK15" s="185" cm="1">
        <f t="array" ref="AK15">INDEX(Drivers!$C$7:$AG$25,$G15,AK$9)</f>
        <v>53.256123604673419</v>
      </c>
      <c r="AL15" s="185" cm="1">
        <f t="array" ref="AL15">INDEX(Drivers!$C$7:$AG$25,$G15,AL$9)</f>
        <v>52.175941259687136</v>
      </c>
      <c r="AM15" s="185" cm="1">
        <f t="array" ref="AM15">INDEX(Drivers!$C$7:$AG$25,$G15,AM$9)</f>
        <v>56.707339049185052</v>
      </c>
      <c r="AN15" s="185" cm="1">
        <f t="array" ref="AN15">INDEX(Drivers!$C$7:$AG$25,$G15,AN$9)</f>
        <v>60.661639612300441</v>
      </c>
      <c r="AO15" s="185">
        <f t="shared" ref="AO15:AP25" si="7">FORECAST(AO$3,$AL15:$AN15,$AL$3:$AN$3)</f>
        <v>69.243520835977506</v>
      </c>
      <c r="AP15" s="185">
        <f t="shared" si="7"/>
        <v>77.729219188590832</v>
      </c>
    </row>
    <row r="16" spans="1:48" s="365" customFormat="1">
      <c r="A16" s="365" t="s">
        <v>16</v>
      </c>
      <c r="B16" s="186" t="s">
        <v>712</v>
      </c>
      <c r="C16" s="186" t="s">
        <v>716</v>
      </c>
      <c r="D16" s="365">
        <v>0</v>
      </c>
      <c r="F16" s="186" t="s">
        <v>717</v>
      </c>
      <c r="G16" s="365">
        <f>MATCH(B16,Drivers!$A$88:$A$104,0)</f>
        <v>2</v>
      </c>
      <c r="H16" s="186"/>
      <c r="I16" s="186"/>
      <c r="J16" s="213" cm="1">
        <f t="array" ref="J16">INDEX(Drivers!$C$88:$AG$104,$G16,J$9)</f>
        <v>8.9365799535127532</v>
      </c>
      <c r="K16" s="213" cm="1">
        <f t="array" ref="K16">INDEX(Drivers!$C$88:$AG$104,$G16,K$9)</f>
        <v>9.0598644843951579</v>
      </c>
      <c r="L16" s="213" cm="1">
        <f t="array" ref="L16">INDEX(Drivers!$C$88:$AG$104,$G16,L$9)</f>
        <v>9.1538107433496982</v>
      </c>
      <c r="M16" s="213" cm="1">
        <f t="array" ref="M16">INDEX(Drivers!$C$88:$AG$104,$G16,M$9)</f>
        <v>9.1222677109859784</v>
      </c>
      <c r="N16" s="213" cm="1">
        <f t="array" ref="N16">INDEX(Drivers!$C$88:$AG$104,$G16,N$9)</f>
        <v>9.1065639127530105</v>
      </c>
      <c r="O16" s="213" cm="1">
        <f t="array" ref="O16">INDEX(Drivers!$C$88:$AG$104,$G16,O$9)</f>
        <v>9.1664973983391231</v>
      </c>
      <c r="P16" s="213" cm="1">
        <f t="array" ref="P16">INDEX(Drivers!$C$88:$AG$104,$G16,P$9)</f>
        <v>9.2089562288318536</v>
      </c>
      <c r="Q16" s="213" cm="1">
        <f t="array" ref="Q16">INDEX(Drivers!$C$88:$AG$104,$G16,Q$9)</f>
        <v>9.105219638317962</v>
      </c>
      <c r="R16" s="213" cm="1">
        <f t="array" ref="R16">INDEX(Drivers!$C$88:$AG$104,$G16,R$9)</f>
        <v>8.6711604919403165</v>
      </c>
      <c r="S16" s="213" cm="1">
        <f t="array" ref="S16">INDEX(Drivers!$C$88:$AG$104,$G16,S$9)</f>
        <v>8.7417756509500997</v>
      </c>
      <c r="T16" s="213" cm="1">
        <f t="array" ref="T16">INDEX(Drivers!$C$88:$AG$104,$G16,T$9)</f>
        <v>8.8582998472749175</v>
      </c>
      <c r="U16" s="213" cm="1">
        <f t="array" ref="U16">INDEX(Drivers!$C$88:$AG$104,$G16,U$9)</f>
        <v>8.9558774955620972</v>
      </c>
      <c r="V16" s="213" cm="1">
        <f t="array" ref="V16">INDEX(Drivers!$C$88:$AG$104,$G16,V$9)</f>
        <v>9.0568431711112076</v>
      </c>
      <c r="W16" s="213" cm="1">
        <f t="array" ref="W16">INDEX(Drivers!$C$88:$AG$104,$G16,W$9)</f>
        <v>9.1566121267658556</v>
      </c>
      <c r="X16" s="213" cm="1">
        <f t="array" ref="X16">INDEX(Drivers!$C$88:$AG$104,$G16,X$9)</f>
        <v>9.2424092687145674</v>
      </c>
      <c r="Y16" s="213" cm="1">
        <f t="array" ref="Y16">INDEX(Drivers!$C$88:$AG$104,$G16,Y$9)</f>
        <v>9.34080207803866</v>
      </c>
      <c r="Z16" s="213" cm="1">
        <f t="array" ref="Z16">INDEX(Drivers!$C$88:$AG$104,$G16,Z$9)</f>
        <v>9.3656791334933747</v>
      </c>
      <c r="AA16" s="213" cm="1">
        <f t="array" ref="AA16">INDEX(Drivers!$C$88:$AG$104,$G16,AA$9)</f>
        <v>9.4168685780364072</v>
      </c>
      <c r="AB16" s="213" cm="1">
        <f t="array" ref="AB16">INDEX(Drivers!$C$88:$AG$104,$G16,AB$9)</f>
        <v>9.5098624953834907</v>
      </c>
      <c r="AC16" s="213" cm="1">
        <f t="array" ref="AC16">INDEX(Drivers!$C$88:$AG$104,$G16,AC$9)</f>
        <v>8.346432114155709</v>
      </c>
      <c r="AD16" s="213" cm="1">
        <f t="array" ref="AD16">INDEX(Drivers!$C$88:$AG$104,$G16,AD$9)</f>
        <v>7.7064344440729453</v>
      </c>
      <c r="AE16" s="213" cm="1">
        <f t="array" ref="AE16">INDEX(Drivers!$C$88:$AG$104,$G16,AE$9)</f>
        <v>7.6912046812181618</v>
      </c>
      <c r="AF16" s="213" cm="1">
        <f t="array" ref="AF16">INDEX(Drivers!$C$88:$AG$104,$G16,AF$9)</f>
        <v>7.8302088569704873</v>
      </c>
      <c r="AG16" s="213" cm="1">
        <f t="array" ref="AG16">INDEX(Drivers!$C$88:$AG$104,$G16,AG$9)</f>
        <v>8.0024164407161678</v>
      </c>
      <c r="AH16" s="213" cm="1">
        <f t="array" ref="AH16">INDEX(Drivers!$C$88:$AG$104,$G16,AH$9)</f>
        <v>8.1918329825639393</v>
      </c>
      <c r="AI16" s="213" cm="1">
        <f t="array" ref="AI16">INDEX(Drivers!$C$88:$AG$104,$G16,AI$9)</f>
        <v>8.4002216750999317</v>
      </c>
      <c r="AJ16" s="213" cm="1">
        <f t="array" ref="AJ16">INDEX(Drivers!$C$88:$AG$104,$G16,AJ$9)</f>
        <v>8.6065776639209872</v>
      </c>
      <c r="AK16" s="213" cm="1">
        <f t="array" ref="AK16">INDEX(Drivers!$C$88:$AG$104,$G16,AK$9)</f>
        <v>8.8248272104100209</v>
      </c>
      <c r="AL16" s="213" cm="1">
        <f t="array" ref="AL16">INDEX(Drivers!$C$88:$AG$104,$G16,AL$9)</f>
        <v>9.0536671266726607</v>
      </c>
      <c r="AM16" s="213" cm="1">
        <f t="array" ref="AM16">INDEX(Drivers!$C$88:$AG$104,$G16,AM$9)</f>
        <v>10.703086637305075</v>
      </c>
      <c r="AN16" s="213" cm="1">
        <f t="array" ref="AN16">INDEX(Drivers!$C$88:$AG$104,$G16,AN$9)</f>
        <v>16.474762987567711</v>
      </c>
      <c r="AO16" s="365">
        <f t="shared" si="7"/>
        <v>23.208816041857517</v>
      </c>
      <c r="AP16" s="365">
        <f t="shared" si="7"/>
        <v>30.62991190275261</v>
      </c>
    </row>
    <row r="17" spans="1:42">
      <c r="A17" s="185" t="s">
        <v>16</v>
      </c>
      <c r="B17" s="186" t="str">
        <f>[4]IND!B15</f>
        <v>NF</v>
      </c>
      <c r="C17" s="186" t="str">
        <f>[4]IND!A15</f>
        <v>Precious &amp; Non-Ferrous metals</v>
      </c>
      <c r="D17" s="185">
        <f>[4]IND!M15</f>
        <v>1</v>
      </c>
      <c r="F17" s="186"/>
      <c r="G17" s="185">
        <f>MATCH(B17,Drivers!$A$7:$A$25,0)</f>
        <v>12</v>
      </c>
      <c r="H17" s="186"/>
      <c r="I17" s="186"/>
      <c r="J17" s="185" cm="1">
        <f t="array" ref="J17">INDEX(Drivers!$C$7:$AG$25,$G17,J$9)</f>
        <v>18.748363502594032</v>
      </c>
      <c r="K17" s="185" cm="1">
        <f t="array" ref="K17">INDEX(Drivers!$C$7:$AG$25,$G17,K$9)</f>
        <v>15.909210489014884</v>
      </c>
      <c r="L17" s="185" cm="1">
        <f t="array" ref="L17">INDEX(Drivers!$C$7:$AG$25,$G17,L$9)</f>
        <v>14.603991495393339</v>
      </c>
      <c r="M17" s="185" cm="1">
        <f t="array" ref="M17">INDEX(Drivers!$C$7:$AG$25,$G17,M$9)</f>
        <v>14.80978596739901</v>
      </c>
      <c r="N17" s="185" cm="1">
        <f t="array" ref="N17">INDEX(Drivers!$C$7:$AG$25,$G17,N$9)</f>
        <v>14.414883061658401</v>
      </c>
      <c r="O17" s="185" cm="1">
        <f t="array" ref="O17">INDEX(Drivers!$C$7:$AG$25,$G17,O$9)</f>
        <v>13.877221828490436</v>
      </c>
      <c r="P17" s="185" cm="1">
        <f t="array" ref="P17">INDEX(Drivers!$C$7:$AG$25,$G17,P$9)</f>
        <v>13.621369241672575</v>
      </c>
      <c r="Q17" s="185" cm="1">
        <f t="array" ref="Q17">INDEX(Drivers!$C$7:$AG$25,$G17,Q$9)</f>
        <v>13.08</v>
      </c>
      <c r="R17" s="185" cm="1">
        <f t="array" ref="R17">INDEX(Drivers!$C$7:$AG$25,$G17,R$9)</f>
        <v>12.33</v>
      </c>
      <c r="S17" s="185" cm="1">
        <f t="array" ref="S17">INDEX(Drivers!$C$7:$AG$25,$G17,S$9)</f>
        <v>11.622623317549268</v>
      </c>
      <c r="T17" s="185" cm="1">
        <f t="array" ref="T17">INDEX(Drivers!$C$7:$AG$25,$G17,T$9)</f>
        <v>10.924676762801781</v>
      </c>
      <c r="U17" s="185" cm="1">
        <f t="array" ref="U17">INDEX(Drivers!$C$7:$AG$25,$G17,U$9)</f>
        <v>10.714513930118507</v>
      </c>
      <c r="V17" s="185" cm="1">
        <f t="array" ref="V17">INDEX(Drivers!$C$7:$AG$25,$G17,V$9)</f>
        <v>10.761449454443392</v>
      </c>
      <c r="W17" s="185" cm="1">
        <f t="array" ref="W17">INDEX(Drivers!$C$7:$AG$25,$G17,W$9)</f>
        <v>11.02600158531879</v>
      </c>
      <c r="X17" s="185" cm="1">
        <f t="array" ref="X17">INDEX(Drivers!$C$7:$AG$25,$G17,X$9)</f>
        <v>11.805166225768797</v>
      </c>
      <c r="Y17" s="185" cm="1">
        <f t="array" ref="Y17">INDEX(Drivers!$C$7:$AG$25,$G17,Y$9)</f>
        <v>12.342368621268928</v>
      </c>
      <c r="Z17" s="185" cm="1">
        <f t="array" ref="Z17">INDEX(Drivers!$C$7:$AG$25,$G17,Z$9)</f>
        <v>14.168303946946384</v>
      </c>
      <c r="AA17" s="185" cm="1">
        <f t="array" ref="AA17">INDEX(Drivers!$C$7:$AG$25,$G17,AA$9)</f>
        <v>15.131205029782032</v>
      </c>
      <c r="AB17" s="185" cm="1">
        <f t="array" ref="AB17">INDEX(Drivers!$C$7:$AG$25,$G17,AB$9)</f>
        <v>15.322711738162864</v>
      </c>
      <c r="AC17" s="185" cm="1">
        <f t="array" ref="AC17">INDEX(Drivers!$C$7:$AG$25,$G17,AC$9)</f>
        <v>15.398536642196579</v>
      </c>
      <c r="AD17" s="185" cm="1">
        <f t="array" ref="AD17">INDEX(Drivers!$C$7:$AG$25,$G17,AD$9)</f>
        <v>15.450492750643269</v>
      </c>
      <c r="AE17" s="185" cm="1">
        <f t="array" ref="AE17">INDEX(Drivers!$C$7:$AG$25,$G17,AE$9)</f>
        <v>15.542124388421426</v>
      </c>
      <c r="AF17" s="185" cm="1">
        <f t="array" ref="AF17">INDEX(Drivers!$C$7:$AG$25,$G17,AF$9)</f>
        <v>15.904325425799</v>
      </c>
      <c r="AG17" s="185" cm="1">
        <f t="array" ref="AG17">INDEX(Drivers!$C$7:$AG$25,$G17,AG$9)</f>
        <v>19.108131612720896</v>
      </c>
      <c r="AH17" s="185" cm="1">
        <f t="array" ref="AH17">INDEX(Drivers!$C$7:$AG$25,$G17,AH$9)</f>
        <v>22.185130351990306</v>
      </c>
      <c r="AI17" s="185" cm="1">
        <f t="array" ref="AI17">INDEX(Drivers!$C$7:$AG$25,$G17,AI$9)</f>
        <v>22.539957757413834</v>
      </c>
      <c r="AJ17" s="185" cm="1">
        <f t="array" ref="AJ17">INDEX(Drivers!$C$7:$AG$25,$G17,AJ$9)</f>
        <v>23.112584164069624</v>
      </c>
      <c r="AK17" s="185" cm="1">
        <f t="array" ref="AK17">INDEX(Drivers!$C$7:$AG$25,$G17,AK$9)</f>
        <v>23.223273665428053</v>
      </c>
      <c r="AL17" s="185" cm="1">
        <f t="array" ref="AL17">INDEX(Drivers!$C$7:$AG$25,$G17,AL$9)</f>
        <v>24.186238352813962</v>
      </c>
      <c r="AM17" s="185" cm="1">
        <f t="array" ref="AM17">INDEX(Drivers!$C$7:$AG$25,$G17,AM$9)</f>
        <v>19.586736794615128</v>
      </c>
      <c r="AN17" s="185" cm="1">
        <f t="array" ref="AN17">INDEX(Drivers!$C$7:$AG$25,$G17,AN$9)</f>
        <v>18.102861748096846</v>
      </c>
      <c r="AO17" s="185">
        <f t="shared" si="7"/>
        <v>11.5002140580998</v>
      </c>
      <c r="AP17" s="185">
        <f t="shared" si="7"/>
        <v>5.4168374533826409</v>
      </c>
    </row>
    <row r="18" spans="1:42">
      <c r="A18" s="185" t="s">
        <v>16</v>
      </c>
      <c r="B18" s="186" t="str">
        <f>[4]IND!B16</f>
        <v>NM</v>
      </c>
      <c r="C18" s="186" t="str">
        <f>[4]IND!A16</f>
        <v>N.M.M Products</v>
      </c>
      <c r="D18" s="185">
        <f>[4]IND!M16</f>
        <v>0</v>
      </c>
      <c r="F18" s="186" t="s">
        <v>293</v>
      </c>
      <c r="G18" s="185">
        <f>MATCH(B18,Drivers!$A$7:$A$25,0)</f>
        <v>13</v>
      </c>
      <c r="H18" s="186"/>
      <c r="I18" s="186"/>
      <c r="J18" s="185" cm="1">
        <f t="array" ref="J18">INDEX(Drivers!$C$7:$AG$25,$G18,J$9)</f>
        <v>16.099074173411047</v>
      </c>
      <c r="K18" s="185" cm="1">
        <f t="array" ref="K18">INDEX(Drivers!$C$7:$AG$25,$G18,K$9)</f>
        <v>16.518849146566016</v>
      </c>
      <c r="L18" s="185" cm="1">
        <f t="array" ref="L18">INDEX(Drivers!$C$7:$AG$25,$G18,L$9)</f>
        <v>16.808536607755151</v>
      </c>
      <c r="M18" s="185" cm="1">
        <f t="array" ref="M18">INDEX(Drivers!$C$7:$AG$25,$G18,M$9)</f>
        <v>17.0461507724374</v>
      </c>
      <c r="N18" s="185" cm="1">
        <f t="array" ref="N18">INDEX(Drivers!$C$7:$AG$25,$G18,N$9)</f>
        <v>17.232929214387152</v>
      </c>
      <c r="O18" s="185" cm="1">
        <f t="array" ref="O18">INDEX(Drivers!$C$7:$AG$25,$G18,O$9)</f>
        <v>17.424562753451802</v>
      </c>
      <c r="P18" s="185" cm="1">
        <f t="array" ref="P18">INDEX(Drivers!$C$7:$AG$25,$G18,P$9)</f>
        <v>17.64894439854638</v>
      </c>
      <c r="Q18" s="185" cm="1">
        <f t="array" ref="Q18">INDEX(Drivers!$C$7:$AG$25,$G18,Q$9)</f>
        <v>17.63</v>
      </c>
      <c r="R18" s="185" cm="1">
        <f t="array" ref="R18">INDEX(Drivers!$C$7:$AG$25,$G18,R$9)</f>
        <v>16.46</v>
      </c>
      <c r="S18" s="185" cm="1">
        <f t="array" ref="S18">INDEX(Drivers!$C$7:$AG$25,$G18,S$9)</f>
        <v>16.96066290376287</v>
      </c>
      <c r="T18" s="185" cm="1">
        <f t="array" ref="T18">INDEX(Drivers!$C$7:$AG$25,$G18,T$9)</f>
        <v>17.35146799382315</v>
      </c>
      <c r="U18" s="185" cm="1">
        <f t="array" ref="U18">INDEX(Drivers!$C$7:$AG$25,$G18,U$9)</f>
        <v>17.772269061661994</v>
      </c>
      <c r="V18" s="185" cm="1">
        <f t="array" ref="V18">INDEX(Drivers!$C$7:$AG$25,$G18,V$9)</f>
        <v>18.262741016519467</v>
      </c>
      <c r="W18" s="185" cm="1">
        <f t="array" ref="W18">INDEX(Drivers!$C$7:$AG$25,$G18,W$9)</f>
        <v>18.733336778043594</v>
      </c>
      <c r="X18" s="185" cm="1">
        <f t="array" ref="X18">INDEX(Drivers!$C$7:$AG$25,$G18,X$9)</f>
        <v>19.190594700943411</v>
      </c>
      <c r="Y18" s="185" cm="1">
        <f t="array" ref="Y18">INDEX(Drivers!$C$7:$AG$25,$G18,Y$9)</f>
        <v>19.614739361196026</v>
      </c>
      <c r="Z18" s="185" cm="1">
        <f t="array" ref="Z18">INDEX(Drivers!$C$7:$AG$25,$G18,Z$9)</f>
        <v>20.19183916922028</v>
      </c>
      <c r="AA18" s="185" cm="1">
        <f t="array" ref="AA18">INDEX(Drivers!$C$7:$AG$25,$G18,AA$9)</f>
        <v>20.712775290016197</v>
      </c>
      <c r="AB18" s="185" cm="1">
        <f t="array" ref="AB18">INDEX(Drivers!$C$7:$AG$25,$G18,AB$9)</f>
        <v>21.165558544629636</v>
      </c>
      <c r="AC18" s="185" cm="1">
        <f t="array" ref="AC18">INDEX(Drivers!$C$7:$AG$25,$G18,AC$9)</f>
        <v>21.682969934301333</v>
      </c>
      <c r="AD18" s="185" cm="1">
        <f t="array" ref="AD18">INDEX(Drivers!$C$7:$AG$25,$G18,AD$9)</f>
        <v>22.274884336629402</v>
      </c>
      <c r="AE18" s="185" cm="1">
        <f t="array" ref="AE18">INDEX(Drivers!$C$7:$AG$25,$G18,AE$9)</f>
        <v>22.903277178965698</v>
      </c>
      <c r="AF18" s="185" cm="1">
        <f t="array" ref="AF18">INDEX(Drivers!$C$7:$AG$25,$G18,AF$9)</f>
        <v>23.631579192468482</v>
      </c>
      <c r="AG18" s="185" cm="1">
        <f t="array" ref="AG18">INDEX(Drivers!$C$7:$AG$25,$G18,AG$9)</f>
        <v>24.409933836642487</v>
      </c>
      <c r="AH18" s="185" cm="1">
        <f t="array" ref="AH18">INDEX(Drivers!$C$7:$AG$25,$G18,AH$9)</f>
        <v>25.040163671710385</v>
      </c>
      <c r="AI18" s="185" cm="1">
        <f t="array" ref="AI18">INDEX(Drivers!$C$7:$AG$25,$G18,AI$9)</f>
        <v>25.572596048983375</v>
      </c>
      <c r="AJ18" s="185" cm="1">
        <f t="array" ref="AJ18">INDEX(Drivers!$C$7:$AG$25,$G18,AJ$9)</f>
        <v>26.064500103840015</v>
      </c>
      <c r="AK18" s="185" cm="1">
        <f t="array" ref="AK18">INDEX(Drivers!$C$7:$AG$25,$G18,AK$9)</f>
        <v>26.59711426528045</v>
      </c>
      <c r="AL18" s="185" cm="1">
        <f t="array" ref="AL18">INDEX(Drivers!$C$7:$AG$25,$G18,AL$9)</f>
        <v>27.142765475531018</v>
      </c>
      <c r="AM18" s="185" cm="1">
        <f t="array" ref="AM18">INDEX(Drivers!$C$7:$AG$25,$G18,AM$9)</f>
        <v>29.875530366265281</v>
      </c>
      <c r="AN18" s="185" cm="1">
        <f t="array" ref="AN18">INDEX(Drivers!$C$7:$AG$25,$G18,AN$9)</f>
        <v>31.546967287054709</v>
      </c>
      <c r="AO18" s="185">
        <f t="shared" si="7"/>
        <v>36.128057093569169</v>
      </c>
      <c r="AP18" s="185">
        <f t="shared" si="7"/>
        <v>40.532258905092931</v>
      </c>
    </row>
    <row r="19" spans="1:42">
      <c r="A19" s="185" t="s">
        <v>16</v>
      </c>
      <c r="B19" s="186" t="str">
        <f t="shared" ref="B19:D21" si="8">B18</f>
        <v>NM</v>
      </c>
      <c r="C19" s="186" t="str">
        <f t="shared" si="8"/>
        <v>N.M.M Products</v>
      </c>
      <c r="D19" s="185">
        <f t="shared" si="8"/>
        <v>0</v>
      </c>
      <c r="F19" s="186" t="s">
        <v>297</v>
      </c>
      <c r="G19" s="185">
        <f>MATCH(B19,Drivers!$A$7:$A$25,0)</f>
        <v>13</v>
      </c>
      <c r="H19" s="186"/>
      <c r="I19" s="186"/>
      <c r="J19" s="185" cm="1">
        <f t="array" ref="J19">INDEX(Drivers!$C$7:$AG$25,$G19,J$9)</f>
        <v>16.099074173411047</v>
      </c>
      <c r="K19" s="185" cm="1">
        <f t="array" ref="K19">INDEX(Drivers!$C$7:$AG$25,$G19,K$9)</f>
        <v>16.518849146566016</v>
      </c>
      <c r="L19" s="185" cm="1">
        <f t="array" ref="L19">INDEX(Drivers!$C$7:$AG$25,$G19,L$9)</f>
        <v>16.808536607755151</v>
      </c>
      <c r="M19" s="185" cm="1">
        <f t="array" ref="M19">INDEX(Drivers!$C$7:$AG$25,$G19,M$9)</f>
        <v>17.0461507724374</v>
      </c>
      <c r="N19" s="185" cm="1">
        <f t="array" ref="N19">INDEX(Drivers!$C$7:$AG$25,$G19,N$9)</f>
        <v>17.232929214387152</v>
      </c>
      <c r="O19" s="185" cm="1">
        <f t="array" ref="O19">INDEX(Drivers!$C$7:$AG$25,$G19,O$9)</f>
        <v>17.424562753451802</v>
      </c>
      <c r="P19" s="185" cm="1">
        <f t="array" ref="P19">INDEX(Drivers!$C$7:$AG$25,$G19,P$9)</f>
        <v>17.64894439854638</v>
      </c>
      <c r="Q19" s="185" cm="1">
        <f t="array" ref="Q19">INDEX(Drivers!$C$7:$AG$25,$G19,Q$9)</f>
        <v>17.63</v>
      </c>
      <c r="R19" s="185" cm="1">
        <f t="array" ref="R19">INDEX(Drivers!$C$7:$AG$25,$G19,R$9)</f>
        <v>16.46</v>
      </c>
      <c r="S19" s="185" cm="1">
        <f t="array" ref="S19">INDEX(Drivers!$C$7:$AG$25,$G19,S$9)</f>
        <v>16.96066290376287</v>
      </c>
      <c r="T19" s="185" cm="1">
        <f t="array" ref="T19">INDEX(Drivers!$C$7:$AG$25,$G19,T$9)</f>
        <v>17.35146799382315</v>
      </c>
      <c r="U19" s="185" cm="1">
        <f t="array" ref="U19">INDEX(Drivers!$C$7:$AG$25,$G19,U$9)</f>
        <v>17.772269061661994</v>
      </c>
      <c r="V19" s="185" cm="1">
        <f t="array" ref="V19">INDEX(Drivers!$C$7:$AG$25,$G19,V$9)</f>
        <v>18.262741016519467</v>
      </c>
      <c r="W19" s="185" cm="1">
        <f t="array" ref="W19">INDEX(Drivers!$C$7:$AG$25,$G19,W$9)</f>
        <v>18.733336778043594</v>
      </c>
      <c r="X19" s="185" cm="1">
        <f t="array" ref="X19">INDEX(Drivers!$C$7:$AG$25,$G19,X$9)</f>
        <v>19.190594700943411</v>
      </c>
      <c r="Y19" s="185" cm="1">
        <f t="array" ref="Y19">INDEX(Drivers!$C$7:$AG$25,$G19,Y$9)</f>
        <v>19.614739361196026</v>
      </c>
      <c r="Z19" s="185" cm="1">
        <f t="array" ref="Z19">INDEX(Drivers!$C$7:$AG$25,$G19,Z$9)</f>
        <v>20.19183916922028</v>
      </c>
      <c r="AA19" s="185" cm="1">
        <f t="array" ref="AA19">INDEX(Drivers!$C$7:$AG$25,$G19,AA$9)</f>
        <v>20.712775290016197</v>
      </c>
      <c r="AB19" s="185" cm="1">
        <f t="array" ref="AB19">INDEX(Drivers!$C$7:$AG$25,$G19,AB$9)</f>
        <v>21.165558544629636</v>
      </c>
      <c r="AC19" s="185" cm="1">
        <f t="array" ref="AC19">INDEX(Drivers!$C$7:$AG$25,$G19,AC$9)</f>
        <v>21.682969934301333</v>
      </c>
      <c r="AD19" s="185" cm="1">
        <f t="array" ref="AD19">INDEX(Drivers!$C$7:$AG$25,$G19,AD$9)</f>
        <v>22.274884336629402</v>
      </c>
      <c r="AE19" s="185" cm="1">
        <f t="array" ref="AE19">INDEX(Drivers!$C$7:$AG$25,$G19,AE$9)</f>
        <v>22.903277178965698</v>
      </c>
      <c r="AF19" s="185" cm="1">
        <f t="array" ref="AF19">INDEX(Drivers!$C$7:$AG$25,$G19,AF$9)</f>
        <v>23.631579192468482</v>
      </c>
      <c r="AG19" s="185" cm="1">
        <f t="array" ref="AG19">INDEX(Drivers!$C$7:$AG$25,$G19,AG$9)</f>
        <v>24.409933836642487</v>
      </c>
      <c r="AH19" s="185" cm="1">
        <f t="array" ref="AH19">INDEX(Drivers!$C$7:$AG$25,$G19,AH$9)</f>
        <v>25.040163671710385</v>
      </c>
      <c r="AI19" s="185" cm="1">
        <f t="array" ref="AI19">INDEX(Drivers!$C$7:$AG$25,$G19,AI$9)</f>
        <v>25.572596048983375</v>
      </c>
      <c r="AJ19" s="185" cm="1">
        <f t="array" ref="AJ19">INDEX(Drivers!$C$7:$AG$25,$G19,AJ$9)</f>
        <v>26.064500103840015</v>
      </c>
      <c r="AK19" s="185" cm="1">
        <f t="array" ref="AK19">INDEX(Drivers!$C$7:$AG$25,$G19,AK$9)</f>
        <v>26.59711426528045</v>
      </c>
      <c r="AL19" s="185" cm="1">
        <f t="array" ref="AL19">INDEX(Drivers!$C$7:$AG$25,$G19,AL$9)</f>
        <v>27.142765475531018</v>
      </c>
      <c r="AM19" s="185" cm="1">
        <f t="array" ref="AM19">INDEX(Drivers!$C$7:$AG$25,$G19,AM$9)</f>
        <v>29.875530366265281</v>
      </c>
      <c r="AN19" s="185" cm="1">
        <f t="array" ref="AN19">INDEX(Drivers!$C$7:$AG$25,$G19,AN$9)</f>
        <v>31.546967287054709</v>
      </c>
      <c r="AO19" s="185">
        <f t="shared" si="7"/>
        <v>36.128057093569169</v>
      </c>
      <c r="AP19" s="185">
        <f t="shared" si="7"/>
        <v>40.532258905092931</v>
      </c>
    </row>
    <row r="20" spans="1:42">
      <c r="A20" s="185" t="s">
        <v>16</v>
      </c>
      <c r="B20" s="186" t="str">
        <f t="shared" si="8"/>
        <v>NM</v>
      </c>
      <c r="C20" s="186" t="str">
        <f t="shared" si="8"/>
        <v>N.M.M Products</v>
      </c>
      <c r="D20" s="185">
        <f t="shared" si="8"/>
        <v>0</v>
      </c>
      <c r="F20" s="186" t="s">
        <v>298</v>
      </c>
      <c r="G20" s="185">
        <f>MATCH(B20,Drivers!$A$7:$A$25,0)</f>
        <v>13</v>
      </c>
      <c r="H20" s="186"/>
      <c r="I20" s="186"/>
      <c r="J20" s="185" cm="1">
        <f t="array" ref="J20">INDEX(Drivers!$C$7:$AG$25,$G20,J$9)</f>
        <v>16.099074173411047</v>
      </c>
      <c r="K20" s="185" cm="1">
        <f t="array" ref="K20">INDEX(Drivers!$C$7:$AG$25,$G20,K$9)</f>
        <v>16.518849146566016</v>
      </c>
      <c r="L20" s="185" cm="1">
        <f t="array" ref="L20">INDEX(Drivers!$C$7:$AG$25,$G20,L$9)</f>
        <v>16.808536607755151</v>
      </c>
      <c r="M20" s="185" cm="1">
        <f t="array" ref="M20">INDEX(Drivers!$C$7:$AG$25,$G20,M$9)</f>
        <v>17.0461507724374</v>
      </c>
      <c r="N20" s="185" cm="1">
        <f t="array" ref="N20">INDEX(Drivers!$C$7:$AG$25,$G20,N$9)</f>
        <v>17.232929214387152</v>
      </c>
      <c r="O20" s="185" cm="1">
        <f t="array" ref="O20">INDEX(Drivers!$C$7:$AG$25,$G20,O$9)</f>
        <v>17.424562753451802</v>
      </c>
      <c r="P20" s="185" cm="1">
        <f t="array" ref="P20">INDEX(Drivers!$C$7:$AG$25,$G20,P$9)</f>
        <v>17.64894439854638</v>
      </c>
      <c r="Q20" s="185" cm="1">
        <f t="array" ref="Q20">INDEX(Drivers!$C$7:$AG$25,$G20,Q$9)</f>
        <v>17.63</v>
      </c>
      <c r="R20" s="185" cm="1">
        <f t="array" ref="R20">INDEX(Drivers!$C$7:$AG$25,$G20,R$9)</f>
        <v>16.46</v>
      </c>
      <c r="S20" s="185" cm="1">
        <f t="array" ref="S20">INDEX(Drivers!$C$7:$AG$25,$G20,S$9)</f>
        <v>16.96066290376287</v>
      </c>
      <c r="T20" s="185" cm="1">
        <f t="array" ref="T20">INDEX(Drivers!$C$7:$AG$25,$G20,T$9)</f>
        <v>17.35146799382315</v>
      </c>
      <c r="U20" s="185" cm="1">
        <f t="array" ref="U20">INDEX(Drivers!$C$7:$AG$25,$G20,U$9)</f>
        <v>17.772269061661994</v>
      </c>
      <c r="V20" s="185" cm="1">
        <f t="array" ref="V20">INDEX(Drivers!$C$7:$AG$25,$G20,V$9)</f>
        <v>18.262741016519467</v>
      </c>
      <c r="W20" s="185" cm="1">
        <f t="array" ref="W20">INDEX(Drivers!$C$7:$AG$25,$G20,W$9)</f>
        <v>18.733336778043594</v>
      </c>
      <c r="X20" s="185" cm="1">
        <f t="array" ref="X20">INDEX(Drivers!$C$7:$AG$25,$G20,X$9)</f>
        <v>19.190594700943411</v>
      </c>
      <c r="Y20" s="185" cm="1">
        <f t="array" ref="Y20">INDEX(Drivers!$C$7:$AG$25,$G20,Y$9)</f>
        <v>19.614739361196026</v>
      </c>
      <c r="Z20" s="185" cm="1">
        <f t="array" ref="Z20">INDEX(Drivers!$C$7:$AG$25,$G20,Z$9)</f>
        <v>20.19183916922028</v>
      </c>
      <c r="AA20" s="185" cm="1">
        <f t="array" ref="AA20">INDEX(Drivers!$C$7:$AG$25,$G20,AA$9)</f>
        <v>20.712775290016197</v>
      </c>
      <c r="AB20" s="185" cm="1">
        <f t="array" ref="AB20">INDEX(Drivers!$C$7:$AG$25,$G20,AB$9)</f>
        <v>21.165558544629636</v>
      </c>
      <c r="AC20" s="185" cm="1">
        <f t="array" ref="AC20">INDEX(Drivers!$C$7:$AG$25,$G20,AC$9)</f>
        <v>21.682969934301333</v>
      </c>
      <c r="AD20" s="185" cm="1">
        <f t="array" ref="AD20">INDEX(Drivers!$C$7:$AG$25,$G20,AD$9)</f>
        <v>22.274884336629402</v>
      </c>
      <c r="AE20" s="185" cm="1">
        <f t="array" ref="AE20">INDEX(Drivers!$C$7:$AG$25,$G20,AE$9)</f>
        <v>22.903277178965698</v>
      </c>
      <c r="AF20" s="185" cm="1">
        <f t="array" ref="AF20">INDEX(Drivers!$C$7:$AG$25,$G20,AF$9)</f>
        <v>23.631579192468482</v>
      </c>
      <c r="AG20" s="185" cm="1">
        <f t="array" ref="AG20">INDEX(Drivers!$C$7:$AG$25,$G20,AG$9)</f>
        <v>24.409933836642487</v>
      </c>
      <c r="AH20" s="185" cm="1">
        <f t="array" ref="AH20">INDEX(Drivers!$C$7:$AG$25,$G20,AH$9)</f>
        <v>25.040163671710385</v>
      </c>
      <c r="AI20" s="185" cm="1">
        <f t="array" ref="AI20">INDEX(Drivers!$C$7:$AG$25,$G20,AI$9)</f>
        <v>25.572596048983375</v>
      </c>
      <c r="AJ20" s="185" cm="1">
        <f t="array" ref="AJ20">INDEX(Drivers!$C$7:$AG$25,$G20,AJ$9)</f>
        <v>26.064500103840015</v>
      </c>
      <c r="AK20" s="185" cm="1">
        <f t="array" ref="AK20">INDEX(Drivers!$C$7:$AG$25,$G20,AK$9)</f>
        <v>26.59711426528045</v>
      </c>
      <c r="AL20" s="185" cm="1">
        <f t="array" ref="AL20">INDEX(Drivers!$C$7:$AG$25,$G20,AL$9)</f>
        <v>27.142765475531018</v>
      </c>
      <c r="AM20" s="185" cm="1">
        <f t="array" ref="AM20">INDEX(Drivers!$C$7:$AG$25,$G20,AM$9)</f>
        <v>29.875530366265281</v>
      </c>
      <c r="AN20" s="185" cm="1">
        <f t="array" ref="AN20">INDEX(Drivers!$C$7:$AG$25,$G20,AN$9)</f>
        <v>31.546967287054709</v>
      </c>
      <c r="AO20" s="185">
        <f t="shared" si="7"/>
        <v>36.128057093569169</v>
      </c>
      <c r="AP20" s="185">
        <f t="shared" si="7"/>
        <v>40.532258905092931</v>
      </c>
    </row>
    <row r="21" spans="1:42">
      <c r="A21" s="185" t="s">
        <v>16</v>
      </c>
      <c r="B21" s="186" t="str">
        <f t="shared" si="8"/>
        <v>NM</v>
      </c>
      <c r="C21" s="186" t="str">
        <f t="shared" si="8"/>
        <v>N.M.M Products</v>
      </c>
      <c r="D21" s="185">
        <f t="shared" si="8"/>
        <v>0</v>
      </c>
      <c r="F21" s="186" t="s">
        <v>299</v>
      </c>
      <c r="G21" s="185">
        <f>MATCH(B21,Drivers!$A$7:$A$25,0)</f>
        <v>13</v>
      </c>
      <c r="H21" s="186"/>
      <c r="I21" s="186"/>
      <c r="J21" s="185" cm="1">
        <f t="array" ref="J21">INDEX(Drivers!$C$7:$AG$25,$G21,J$9)</f>
        <v>16.099074173411047</v>
      </c>
      <c r="K21" s="185" cm="1">
        <f t="array" ref="K21">INDEX(Drivers!$C$7:$AG$25,$G21,K$9)</f>
        <v>16.518849146566016</v>
      </c>
      <c r="L21" s="185" cm="1">
        <f t="array" ref="L21">INDEX(Drivers!$C$7:$AG$25,$G21,L$9)</f>
        <v>16.808536607755151</v>
      </c>
      <c r="M21" s="185" cm="1">
        <f t="array" ref="M21">INDEX(Drivers!$C$7:$AG$25,$G21,M$9)</f>
        <v>17.0461507724374</v>
      </c>
      <c r="N21" s="185" cm="1">
        <f t="array" ref="N21">INDEX(Drivers!$C$7:$AG$25,$G21,N$9)</f>
        <v>17.232929214387152</v>
      </c>
      <c r="O21" s="185" cm="1">
        <f t="array" ref="O21">INDEX(Drivers!$C$7:$AG$25,$G21,O$9)</f>
        <v>17.424562753451802</v>
      </c>
      <c r="P21" s="185" cm="1">
        <f t="array" ref="P21">INDEX(Drivers!$C$7:$AG$25,$G21,P$9)</f>
        <v>17.64894439854638</v>
      </c>
      <c r="Q21" s="185" cm="1">
        <f t="array" ref="Q21">INDEX(Drivers!$C$7:$AG$25,$G21,Q$9)</f>
        <v>17.63</v>
      </c>
      <c r="R21" s="185" cm="1">
        <f t="array" ref="R21">INDEX(Drivers!$C$7:$AG$25,$G21,R$9)</f>
        <v>16.46</v>
      </c>
      <c r="S21" s="185" cm="1">
        <f t="array" ref="S21">INDEX(Drivers!$C$7:$AG$25,$G21,S$9)</f>
        <v>16.96066290376287</v>
      </c>
      <c r="T21" s="185" cm="1">
        <f t="array" ref="T21">INDEX(Drivers!$C$7:$AG$25,$G21,T$9)</f>
        <v>17.35146799382315</v>
      </c>
      <c r="U21" s="185" cm="1">
        <f t="array" ref="U21">INDEX(Drivers!$C$7:$AG$25,$G21,U$9)</f>
        <v>17.772269061661994</v>
      </c>
      <c r="V21" s="185" cm="1">
        <f t="array" ref="V21">INDEX(Drivers!$C$7:$AG$25,$G21,V$9)</f>
        <v>18.262741016519467</v>
      </c>
      <c r="W21" s="185" cm="1">
        <f t="array" ref="W21">INDEX(Drivers!$C$7:$AG$25,$G21,W$9)</f>
        <v>18.733336778043594</v>
      </c>
      <c r="X21" s="185" cm="1">
        <f t="array" ref="X21">INDEX(Drivers!$C$7:$AG$25,$G21,X$9)</f>
        <v>19.190594700943411</v>
      </c>
      <c r="Y21" s="185" cm="1">
        <f t="array" ref="Y21">INDEX(Drivers!$C$7:$AG$25,$G21,Y$9)</f>
        <v>19.614739361196026</v>
      </c>
      <c r="Z21" s="185" cm="1">
        <f t="array" ref="Z21">INDEX(Drivers!$C$7:$AG$25,$G21,Z$9)</f>
        <v>20.19183916922028</v>
      </c>
      <c r="AA21" s="185" cm="1">
        <f t="array" ref="AA21">INDEX(Drivers!$C$7:$AG$25,$G21,AA$9)</f>
        <v>20.712775290016197</v>
      </c>
      <c r="AB21" s="185" cm="1">
        <f t="array" ref="AB21">INDEX(Drivers!$C$7:$AG$25,$G21,AB$9)</f>
        <v>21.165558544629636</v>
      </c>
      <c r="AC21" s="185" cm="1">
        <f t="array" ref="AC21">INDEX(Drivers!$C$7:$AG$25,$G21,AC$9)</f>
        <v>21.682969934301333</v>
      </c>
      <c r="AD21" s="185" cm="1">
        <f t="array" ref="AD21">INDEX(Drivers!$C$7:$AG$25,$G21,AD$9)</f>
        <v>22.274884336629402</v>
      </c>
      <c r="AE21" s="185" cm="1">
        <f t="array" ref="AE21">INDEX(Drivers!$C$7:$AG$25,$G21,AE$9)</f>
        <v>22.903277178965698</v>
      </c>
      <c r="AF21" s="185" cm="1">
        <f t="array" ref="AF21">INDEX(Drivers!$C$7:$AG$25,$G21,AF$9)</f>
        <v>23.631579192468482</v>
      </c>
      <c r="AG21" s="185" cm="1">
        <f t="array" ref="AG21">INDEX(Drivers!$C$7:$AG$25,$G21,AG$9)</f>
        <v>24.409933836642487</v>
      </c>
      <c r="AH21" s="185" cm="1">
        <f t="array" ref="AH21">INDEX(Drivers!$C$7:$AG$25,$G21,AH$9)</f>
        <v>25.040163671710385</v>
      </c>
      <c r="AI21" s="185" cm="1">
        <f t="array" ref="AI21">INDEX(Drivers!$C$7:$AG$25,$G21,AI$9)</f>
        <v>25.572596048983375</v>
      </c>
      <c r="AJ21" s="185" cm="1">
        <f t="array" ref="AJ21">INDEX(Drivers!$C$7:$AG$25,$G21,AJ$9)</f>
        <v>26.064500103840015</v>
      </c>
      <c r="AK21" s="185" cm="1">
        <f t="array" ref="AK21">INDEX(Drivers!$C$7:$AG$25,$G21,AK$9)</f>
        <v>26.59711426528045</v>
      </c>
      <c r="AL21" s="185" cm="1">
        <f t="array" ref="AL21">INDEX(Drivers!$C$7:$AG$25,$G21,AL$9)</f>
        <v>27.142765475531018</v>
      </c>
      <c r="AM21" s="185" cm="1">
        <f t="array" ref="AM21">INDEX(Drivers!$C$7:$AG$25,$G21,AM$9)</f>
        <v>29.875530366265281</v>
      </c>
      <c r="AN21" s="185" cm="1">
        <f t="array" ref="AN21">INDEX(Drivers!$C$7:$AG$25,$G21,AN$9)</f>
        <v>31.546967287054709</v>
      </c>
      <c r="AO21" s="185">
        <f t="shared" si="7"/>
        <v>36.128057093569169</v>
      </c>
      <c r="AP21" s="185">
        <f t="shared" si="7"/>
        <v>40.532258905092931</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138.08343097582718</v>
      </c>
      <c r="K22" s="185" cm="1">
        <f t="array" ref="K22">INDEX(Drivers!$C$7:$AG$25,$G22,K$9)</f>
        <v>143.16360238477418</v>
      </c>
      <c r="L22" s="185" cm="1">
        <f t="array" ref="L22">INDEX(Drivers!$C$7:$AG$25,$G22,L$9)</f>
        <v>146.98438355117329</v>
      </c>
      <c r="M22" s="185" cm="1">
        <f t="array" ref="M22">INDEX(Drivers!$C$7:$AG$25,$G22,M$9)</f>
        <v>148.78204922418408</v>
      </c>
      <c r="N22" s="185" cm="1">
        <f t="array" ref="N22">INDEX(Drivers!$C$7:$AG$25,$G22,N$9)</f>
        <v>151.86270236184362</v>
      </c>
      <c r="O22" s="185" cm="1">
        <f t="array" ref="O22">INDEX(Drivers!$C$7:$AG$25,$G22,O$9)</f>
        <v>153.55950890468549</v>
      </c>
      <c r="P22" s="185" cm="1">
        <f t="array" ref="P22">INDEX(Drivers!$C$7:$AG$25,$G22,P$9)</f>
        <v>155.74281242834212</v>
      </c>
      <c r="Q22" s="185" cm="1">
        <f t="array" ref="Q22">INDEX(Drivers!$C$7:$AG$25,$G22,Q$9)</f>
        <v>155.24</v>
      </c>
      <c r="R22" s="185" cm="1">
        <f t="array" ref="R22">INDEX(Drivers!$C$7:$AG$25,$G22,R$9)</f>
        <v>152.88999999999999</v>
      </c>
      <c r="S22" s="185" cm="1">
        <f t="array" ref="S22">INDEX(Drivers!$C$7:$AG$25,$G22,S$9)</f>
        <v>159.38102410386145</v>
      </c>
      <c r="T22" s="185" cm="1">
        <f t="array" ref="T22">INDEX(Drivers!$C$7:$AG$25,$G22,T$9)</f>
        <v>165.43587154222573</v>
      </c>
      <c r="U22" s="185" cm="1">
        <f t="array" ref="U22">INDEX(Drivers!$C$7:$AG$25,$G22,U$9)</f>
        <v>171.03057285399353</v>
      </c>
      <c r="V22" s="185" cm="1">
        <f t="array" ref="V22">INDEX(Drivers!$C$7:$AG$25,$G22,V$9)</f>
        <v>176.93377803564434</v>
      </c>
      <c r="W22" s="185" cm="1">
        <f t="array" ref="W22">INDEX(Drivers!$C$7:$AG$25,$G22,W$9)</f>
        <v>182.33939258163875</v>
      </c>
      <c r="X22" s="185" cm="1">
        <f t="array" ref="X22">INDEX(Drivers!$C$7:$AG$25,$G22,X$9)</f>
        <v>187.04262550329415</v>
      </c>
      <c r="Y22" s="185" cm="1">
        <f t="array" ref="Y22">INDEX(Drivers!$C$7:$AG$25,$G22,Y$9)</f>
        <v>191.42388367960933</v>
      </c>
      <c r="Z22" s="185" cm="1">
        <f t="array" ref="Z22">INDEX(Drivers!$C$7:$AG$25,$G22,Z$9)</f>
        <v>198.92235162513134</v>
      </c>
      <c r="AA22" s="185" cm="1">
        <f t="array" ref="AA22">INDEX(Drivers!$C$7:$AG$25,$G22,AA$9)</f>
        <v>204.96619514786721</v>
      </c>
      <c r="AB22" s="185" cm="1">
        <f t="array" ref="AB22">INDEX(Drivers!$C$7:$AG$25,$G22,AB$9)</f>
        <v>209.5824634093612</v>
      </c>
      <c r="AC22" s="185" cm="1">
        <f t="array" ref="AC22">INDEX(Drivers!$C$7:$AG$25,$G22,AC$9)</f>
        <v>214.65306786203527</v>
      </c>
      <c r="AD22" s="185" cm="1">
        <f t="array" ref="AD22">INDEX(Drivers!$C$7:$AG$25,$G22,AD$9)</f>
        <v>220.10558750457085</v>
      </c>
      <c r="AE22" s="185" cm="1">
        <f t="array" ref="AE22">INDEX(Drivers!$C$7:$AG$25,$G22,AE$9)</f>
        <v>225.44810050065769</v>
      </c>
      <c r="AF22" s="185" cm="1">
        <f t="array" ref="AF22">INDEX(Drivers!$C$7:$AG$25,$G22,AF$9)</f>
        <v>231.5505454340846</v>
      </c>
      <c r="AG22" s="185" cm="1">
        <f t="array" ref="AG22">INDEX(Drivers!$C$7:$AG$25,$G22,AG$9)</f>
        <v>242.5739655455678</v>
      </c>
      <c r="AH22" s="185" cm="1">
        <f t="array" ref="AH22">INDEX(Drivers!$C$7:$AG$25,$G22,AH$9)</f>
        <v>253.75496441650483</v>
      </c>
      <c r="AI22" s="185" cm="1">
        <f t="array" ref="AI22">INDEX(Drivers!$C$7:$AG$25,$G22,AI$9)</f>
        <v>260.12860394175459</v>
      </c>
      <c r="AJ22" s="185" cm="1">
        <f t="array" ref="AJ22">INDEX(Drivers!$C$7:$AG$25,$G22,AJ$9)</f>
        <v>265.1494750958945</v>
      </c>
      <c r="AK22" s="185" cm="1">
        <f t="array" ref="AK22">INDEX(Drivers!$C$7:$AG$25,$G22,AK$9)</f>
        <v>269.30927946021825</v>
      </c>
      <c r="AL22" s="185" cm="1">
        <f t="array" ref="AL22">INDEX(Drivers!$C$7:$AG$25,$G22,AL$9)</f>
        <v>274.59278948670885</v>
      </c>
      <c r="AM22" s="185" cm="1">
        <f t="array" ref="AM22">INDEX(Drivers!$C$7:$AG$25,$G22,AM$9)</f>
        <v>295.88646743452642</v>
      </c>
      <c r="AN22" s="185" cm="1">
        <f t="array" ref="AN22">INDEX(Drivers!$C$7:$AG$25,$G22,AN$9)</f>
        <v>301.54367370697474</v>
      </c>
      <c r="AO22" s="185">
        <f t="shared" si="7"/>
        <v>331.1006365398016</v>
      </c>
      <c r="AP22" s="185">
        <f t="shared" si="7"/>
        <v>358.05152076006834</v>
      </c>
    </row>
    <row r="23" spans="1:42">
      <c r="A23" s="185" t="s">
        <v>16</v>
      </c>
      <c r="B23" s="186" t="str">
        <f>[4]IND!B18</f>
        <v>PP</v>
      </c>
      <c r="C23" s="186" t="str">
        <f>[4]IND!A18</f>
        <v>Pulp &amp; Paper Products</v>
      </c>
      <c r="D23" s="185">
        <f>[4]IND!M18</f>
        <v>0</v>
      </c>
      <c r="F23" s="186" t="s">
        <v>300</v>
      </c>
      <c r="G23" s="185">
        <f>MATCH(B23,Drivers!$A$7:$A$25,0)</f>
        <v>16</v>
      </c>
      <c r="H23" s="186"/>
      <c r="I23" s="186"/>
      <c r="J23" s="185" cm="1">
        <f t="array" ref="J23">INDEX(Drivers!$C$7:$AG$25,$G23,J$9)</f>
        <v>21.771602125906632</v>
      </c>
      <c r="K23" s="185" cm="1">
        <f t="array" ref="K23">INDEX(Drivers!$C$7:$AG$25,$G23,K$9)</f>
        <v>22.321967288291042</v>
      </c>
      <c r="L23" s="185" cm="1">
        <f t="array" ref="L23">INDEX(Drivers!$C$7:$AG$25,$G23,L$9)</f>
        <v>22.799481809844082</v>
      </c>
      <c r="M23" s="185" cm="1">
        <f t="array" ref="M23">INDEX(Drivers!$C$7:$AG$25,$G23,M$9)</f>
        <v>23.061502598593702</v>
      </c>
      <c r="N23" s="185" cm="1">
        <f t="array" ref="N23">INDEX(Drivers!$C$7:$AG$25,$G23,N$9)</f>
        <v>23.492490064200549</v>
      </c>
      <c r="O23" s="185" cm="1">
        <f t="array" ref="O23">INDEX(Drivers!$C$7:$AG$25,$G23,O$9)</f>
        <v>23.649212778966675</v>
      </c>
      <c r="P23" s="185" cm="1">
        <f t="array" ref="P23">INDEX(Drivers!$C$7:$AG$25,$G23,P$9)</f>
        <v>24.045917150718431</v>
      </c>
      <c r="Q23" s="185" cm="1">
        <f t="array" ref="Q23">INDEX(Drivers!$C$7:$AG$25,$G23,Q$9)</f>
        <v>24.03</v>
      </c>
      <c r="R23" s="185" cm="1">
        <f t="array" ref="R23">INDEX(Drivers!$C$7:$AG$25,$G23,R$9)</f>
        <v>22.95</v>
      </c>
      <c r="S23" s="185" cm="1">
        <f t="array" ref="S23">INDEX(Drivers!$C$7:$AG$25,$G23,S$9)</f>
        <v>23.748963036637925</v>
      </c>
      <c r="T23" s="185" cm="1">
        <f t="array" ref="T23">INDEX(Drivers!$C$7:$AG$25,$G23,T$9)</f>
        <v>24.222655239837447</v>
      </c>
      <c r="U23" s="185" cm="1">
        <f t="array" ref="U23">INDEX(Drivers!$C$7:$AG$25,$G23,U$9)</f>
        <v>24.740484826435143</v>
      </c>
      <c r="V23" s="185" cm="1">
        <f t="array" ref="V23">INDEX(Drivers!$C$7:$AG$25,$G23,V$9)</f>
        <v>25.545701419708426</v>
      </c>
      <c r="W23" s="185" cm="1">
        <f t="array" ref="W23">INDEX(Drivers!$C$7:$AG$25,$G23,W$9)</f>
        <v>26.078084402496795</v>
      </c>
      <c r="X23" s="185" cm="1">
        <f t="array" ref="X23">INDEX(Drivers!$C$7:$AG$25,$G23,X$9)</f>
        <v>26.572036224970322</v>
      </c>
      <c r="Y23" s="185" cm="1">
        <f t="array" ref="Y23">INDEX(Drivers!$C$7:$AG$25,$G23,Y$9)</f>
        <v>27.084300407700876</v>
      </c>
      <c r="Z23" s="185" cm="1">
        <f t="array" ref="Z23">INDEX(Drivers!$C$7:$AG$25,$G23,Z$9)</f>
        <v>27.610383667226376</v>
      </c>
      <c r="AA23" s="185" cm="1">
        <f t="array" ref="AA23">INDEX(Drivers!$C$7:$AG$25,$G23,AA$9)</f>
        <v>28.064410662875822</v>
      </c>
      <c r="AB23" s="185" cm="1">
        <f t="array" ref="AB23">INDEX(Drivers!$C$7:$AG$25,$G23,AB$9)</f>
        <v>28.503732032140707</v>
      </c>
      <c r="AC23" s="185" cm="1">
        <f t="array" ref="AC23">INDEX(Drivers!$C$7:$AG$25,$G23,AC$9)</f>
        <v>29.381957912361223</v>
      </c>
      <c r="AD23" s="185" cm="1">
        <f t="array" ref="AD23">INDEX(Drivers!$C$7:$AG$25,$G23,AD$9)</f>
        <v>30.088671673328296</v>
      </c>
      <c r="AE23" s="185" cm="1">
        <f t="array" ref="AE23">INDEX(Drivers!$C$7:$AG$25,$G23,AE$9)</f>
        <v>30.850071881890152</v>
      </c>
      <c r="AF23" s="185" cm="1">
        <f t="array" ref="AF23">INDEX(Drivers!$C$7:$AG$25,$G23,AF$9)</f>
        <v>31.742644637722407</v>
      </c>
      <c r="AG23" s="185" cm="1">
        <f t="array" ref="AG23">INDEX(Drivers!$C$7:$AG$25,$G23,AG$9)</f>
        <v>32.583366242750394</v>
      </c>
      <c r="AH23" s="185" cm="1">
        <f t="array" ref="AH23">INDEX(Drivers!$C$7:$AG$25,$G23,AH$9)</f>
        <v>33.22635568069358</v>
      </c>
      <c r="AI23" s="185" cm="1">
        <f t="array" ref="AI23">INDEX(Drivers!$C$7:$AG$25,$G23,AI$9)</f>
        <v>33.861283120027842</v>
      </c>
      <c r="AJ23" s="185" cm="1">
        <f t="array" ref="AJ23">INDEX(Drivers!$C$7:$AG$25,$G23,AJ$9)</f>
        <v>34.519011614820357</v>
      </c>
      <c r="AK23" s="185" cm="1">
        <f t="array" ref="AK23">INDEX(Drivers!$C$7:$AG$25,$G23,AK$9)</f>
        <v>35.139888342065852</v>
      </c>
      <c r="AL23" s="185" cm="1">
        <f t="array" ref="AL23">INDEX(Drivers!$C$7:$AG$25,$G23,AL$9)</f>
        <v>35.872760056672014</v>
      </c>
      <c r="AM23" s="185" cm="1">
        <f t="array" ref="AM23">INDEX(Drivers!$C$7:$AG$25,$G23,AM$9)</f>
        <v>39.179724804738065</v>
      </c>
      <c r="AN23" s="185" cm="1">
        <f t="array" ref="AN23">INDEX(Drivers!$C$7:$AG$25,$G23,AN$9)</f>
        <v>41.163018586213262</v>
      </c>
      <c r="AO23" s="185">
        <f t="shared" si="7"/>
        <v>46.673888943519614</v>
      </c>
      <c r="AP23" s="185">
        <f t="shared" si="7"/>
        <v>51.964147473061075</v>
      </c>
    </row>
    <row r="24" spans="1:42">
      <c r="A24" s="185" t="s">
        <v>16</v>
      </c>
      <c r="B24" s="186" t="str">
        <f>B23</f>
        <v>PP</v>
      </c>
      <c r="C24" s="186" t="str">
        <f>C23</f>
        <v>Pulp &amp; Paper Products</v>
      </c>
      <c r="D24" s="185">
        <f>D23</f>
        <v>0</v>
      </c>
      <c r="F24" s="186" t="s">
        <v>301</v>
      </c>
      <c r="G24" s="185">
        <f>MATCH(B24,Drivers!$A$7:$A$25,0)</f>
        <v>16</v>
      </c>
      <c r="H24" s="186"/>
      <c r="I24" s="186"/>
      <c r="J24" s="185" cm="1">
        <f t="array" ref="J24">INDEX(Drivers!$C$7:$AG$25,$G24,J$9)</f>
        <v>21.771602125906632</v>
      </c>
      <c r="K24" s="185" cm="1">
        <f t="array" ref="K24">INDEX(Drivers!$C$7:$AG$25,$G24,K$9)</f>
        <v>22.321967288291042</v>
      </c>
      <c r="L24" s="185" cm="1">
        <f t="array" ref="L24">INDEX(Drivers!$C$7:$AG$25,$G24,L$9)</f>
        <v>22.799481809844082</v>
      </c>
      <c r="M24" s="185" cm="1">
        <f t="array" ref="M24">INDEX(Drivers!$C$7:$AG$25,$G24,M$9)</f>
        <v>23.061502598593702</v>
      </c>
      <c r="N24" s="185" cm="1">
        <f t="array" ref="N24">INDEX(Drivers!$C$7:$AG$25,$G24,N$9)</f>
        <v>23.492490064200549</v>
      </c>
      <c r="O24" s="185" cm="1">
        <f t="array" ref="O24">INDEX(Drivers!$C$7:$AG$25,$G24,O$9)</f>
        <v>23.649212778966675</v>
      </c>
      <c r="P24" s="185" cm="1">
        <f t="array" ref="P24">INDEX(Drivers!$C$7:$AG$25,$G24,P$9)</f>
        <v>24.045917150718431</v>
      </c>
      <c r="Q24" s="185" cm="1">
        <f t="array" ref="Q24">INDEX(Drivers!$C$7:$AG$25,$G24,Q$9)</f>
        <v>24.03</v>
      </c>
      <c r="R24" s="185" cm="1">
        <f t="array" ref="R24">INDEX(Drivers!$C$7:$AG$25,$G24,R$9)</f>
        <v>22.95</v>
      </c>
      <c r="S24" s="185" cm="1">
        <f t="array" ref="S24">INDEX(Drivers!$C$7:$AG$25,$G24,S$9)</f>
        <v>23.748963036637925</v>
      </c>
      <c r="T24" s="185" cm="1">
        <f t="array" ref="T24">INDEX(Drivers!$C$7:$AG$25,$G24,T$9)</f>
        <v>24.222655239837447</v>
      </c>
      <c r="U24" s="185" cm="1">
        <f t="array" ref="U24">INDEX(Drivers!$C$7:$AG$25,$G24,U$9)</f>
        <v>24.740484826435143</v>
      </c>
      <c r="V24" s="185" cm="1">
        <f t="array" ref="V24">INDEX(Drivers!$C$7:$AG$25,$G24,V$9)</f>
        <v>25.545701419708426</v>
      </c>
      <c r="W24" s="185" cm="1">
        <f t="array" ref="W24">INDEX(Drivers!$C$7:$AG$25,$G24,W$9)</f>
        <v>26.078084402496795</v>
      </c>
      <c r="X24" s="185" cm="1">
        <f t="array" ref="X24">INDEX(Drivers!$C$7:$AG$25,$G24,X$9)</f>
        <v>26.572036224970322</v>
      </c>
      <c r="Y24" s="185" cm="1">
        <f t="array" ref="Y24">INDEX(Drivers!$C$7:$AG$25,$G24,Y$9)</f>
        <v>27.084300407700876</v>
      </c>
      <c r="Z24" s="185" cm="1">
        <f t="array" ref="Z24">INDEX(Drivers!$C$7:$AG$25,$G24,Z$9)</f>
        <v>27.610383667226376</v>
      </c>
      <c r="AA24" s="185" cm="1">
        <f t="array" ref="AA24">INDEX(Drivers!$C$7:$AG$25,$G24,AA$9)</f>
        <v>28.064410662875822</v>
      </c>
      <c r="AB24" s="185" cm="1">
        <f t="array" ref="AB24">INDEX(Drivers!$C$7:$AG$25,$G24,AB$9)</f>
        <v>28.503732032140707</v>
      </c>
      <c r="AC24" s="185" cm="1">
        <f t="array" ref="AC24">INDEX(Drivers!$C$7:$AG$25,$G24,AC$9)</f>
        <v>29.381957912361223</v>
      </c>
      <c r="AD24" s="185" cm="1">
        <f t="array" ref="AD24">INDEX(Drivers!$C$7:$AG$25,$G24,AD$9)</f>
        <v>30.088671673328296</v>
      </c>
      <c r="AE24" s="185" cm="1">
        <f t="array" ref="AE24">INDEX(Drivers!$C$7:$AG$25,$G24,AE$9)</f>
        <v>30.850071881890152</v>
      </c>
      <c r="AF24" s="185" cm="1">
        <f t="array" ref="AF24">INDEX(Drivers!$C$7:$AG$25,$G24,AF$9)</f>
        <v>31.742644637722407</v>
      </c>
      <c r="AG24" s="185" cm="1">
        <f t="array" ref="AG24">INDEX(Drivers!$C$7:$AG$25,$G24,AG$9)</f>
        <v>32.583366242750394</v>
      </c>
      <c r="AH24" s="185" cm="1">
        <f t="array" ref="AH24">INDEX(Drivers!$C$7:$AG$25,$G24,AH$9)</f>
        <v>33.22635568069358</v>
      </c>
      <c r="AI24" s="185" cm="1">
        <f t="array" ref="AI24">INDEX(Drivers!$C$7:$AG$25,$G24,AI$9)</f>
        <v>33.861283120027842</v>
      </c>
      <c r="AJ24" s="185" cm="1">
        <f t="array" ref="AJ24">INDEX(Drivers!$C$7:$AG$25,$G24,AJ$9)</f>
        <v>34.519011614820357</v>
      </c>
      <c r="AK24" s="185" cm="1">
        <f t="array" ref="AK24">INDEX(Drivers!$C$7:$AG$25,$G24,AK$9)</f>
        <v>35.139888342065852</v>
      </c>
      <c r="AL24" s="185" cm="1">
        <f t="array" ref="AL24">INDEX(Drivers!$C$7:$AG$25,$G24,AL$9)</f>
        <v>35.872760056672014</v>
      </c>
      <c r="AM24" s="185" cm="1">
        <f t="array" ref="AM24">INDEX(Drivers!$C$7:$AG$25,$G24,AM$9)</f>
        <v>39.179724804738065</v>
      </c>
      <c r="AN24" s="185" cm="1">
        <f t="array" ref="AN24">INDEX(Drivers!$C$7:$AG$25,$G24,AN$9)</f>
        <v>41.163018586213262</v>
      </c>
      <c r="AO24" s="185">
        <f t="shared" si="7"/>
        <v>46.673888943519614</v>
      </c>
      <c r="AP24" s="185">
        <f t="shared" si="7"/>
        <v>51.964147473061075</v>
      </c>
    </row>
    <row r="25" spans="1:42">
      <c r="A25" s="185" t="s">
        <v>16</v>
      </c>
      <c r="B25" s="186" t="str">
        <f>[4]IND!B19</f>
        <v>OT</v>
      </c>
      <c r="C25" s="186" t="str">
        <f>[4]IND!A19</f>
        <v>Other</v>
      </c>
      <c r="D25" s="185">
        <f>[4]IND!M19</f>
        <v>1</v>
      </c>
      <c r="F25" s="186"/>
      <c r="G25" s="185">
        <f>MATCH(B25,Drivers!$A$7:$A$25,0)</f>
        <v>14</v>
      </c>
      <c r="H25" s="186"/>
      <c r="I25" s="186"/>
      <c r="J25" s="185" cm="1">
        <f t="array" ref="J25">INDEX(Drivers!$C$7:$AG$25,$G25,J$9)</f>
        <v>335.77331305186084</v>
      </c>
      <c r="K25" s="185" cm="1">
        <f t="array" ref="K25">INDEX(Drivers!$C$7:$AG$25,$G25,K$9)</f>
        <v>345.12368336779264</v>
      </c>
      <c r="L25" s="185" cm="1">
        <f t="array" ref="L25">INDEX(Drivers!$C$7:$AG$25,$G25,L$9)</f>
        <v>351.73654833895557</v>
      </c>
      <c r="M25" s="185" cm="1">
        <f t="array" ref="M25">INDEX(Drivers!$C$7:$AG$25,$G25,M$9)</f>
        <v>356.62847152051233</v>
      </c>
      <c r="N25" s="185" cm="1">
        <f t="array" ref="N25">INDEX(Drivers!$C$7:$AG$25,$G25,N$9)</f>
        <v>360.31274126727499</v>
      </c>
      <c r="O25" s="185" cm="1">
        <f t="array" ref="O25">INDEX(Drivers!$C$7:$AG$25,$G25,O$9)</f>
        <v>363.08022098030375</v>
      </c>
      <c r="P25" s="185" cm="1">
        <f t="array" ref="P25">INDEX(Drivers!$C$7:$AG$25,$G25,P$9)</f>
        <v>367.26352107202263</v>
      </c>
      <c r="Q25" s="185" cm="1">
        <f t="array" ref="Q25">INDEX(Drivers!$C$7:$AG$25,$G25,Q$9)</f>
        <v>366.87</v>
      </c>
      <c r="R25" s="185" cm="1">
        <f t="array" ref="R25">INDEX(Drivers!$C$7:$AG$25,$G25,R$9)</f>
        <v>340.31</v>
      </c>
      <c r="S25" s="185" cm="1">
        <f t="array" ref="S25">INDEX(Drivers!$C$7:$AG$25,$G25,S$9)</f>
        <v>350.33238773675635</v>
      </c>
      <c r="T25" s="185" cm="1">
        <f t="array" ref="T25">INDEX(Drivers!$C$7:$AG$25,$G25,T$9)</f>
        <v>357.64970347403045</v>
      </c>
      <c r="U25" s="185" cm="1">
        <f t="array" ref="U25">INDEX(Drivers!$C$7:$AG$25,$G25,U$9)</f>
        <v>365.81872690310144</v>
      </c>
      <c r="V25" s="185" cm="1">
        <f t="array" ref="V25">INDEX(Drivers!$C$7:$AG$25,$G25,V$9)</f>
        <v>375.70370448906988</v>
      </c>
      <c r="W25" s="185" cm="1">
        <f t="array" ref="W25">INDEX(Drivers!$C$7:$AG$25,$G25,W$9)</f>
        <v>385.43760348316414</v>
      </c>
      <c r="X25" s="185" cm="1">
        <f t="array" ref="X25">INDEX(Drivers!$C$7:$AG$25,$G25,X$9)</f>
        <v>395.66460738828823</v>
      </c>
      <c r="Y25" s="185" cm="1">
        <f t="array" ref="Y25">INDEX(Drivers!$C$7:$AG$25,$G25,Y$9)</f>
        <v>404.7735338045614</v>
      </c>
      <c r="Z25" s="185" cm="1">
        <f t="array" ref="Z25">INDEX(Drivers!$C$7:$AG$25,$G25,Z$9)</f>
        <v>418.65469832401487</v>
      </c>
      <c r="AA25" s="185" cm="1">
        <f t="array" ref="AA25">INDEX(Drivers!$C$7:$AG$25,$G25,AA$9)</f>
        <v>430.61452425438648</v>
      </c>
      <c r="AB25" s="185" cm="1">
        <f t="array" ref="AB25">INDEX(Drivers!$C$7:$AG$25,$G25,AB$9)</f>
        <v>440.28827194148829</v>
      </c>
      <c r="AC25" s="185" cm="1">
        <f t="array" ref="AC25">INDEX(Drivers!$C$7:$AG$25,$G25,AC$9)</f>
        <v>450.45518597581082</v>
      </c>
      <c r="AD25" s="185" cm="1">
        <f t="array" ref="AD25">INDEX(Drivers!$C$7:$AG$25,$G25,AD$9)</f>
        <v>462.76806631258478</v>
      </c>
      <c r="AE25" s="185" cm="1">
        <f t="array" ref="AE25">INDEX(Drivers!$C$7:$AG$25,$G25,AE$9)</f>
        <v>475.94652557081741</v>
      </c>
      <c r="AF25" s="185" cm="1">
        <f t="array" ref="AF25">INDEX(Drivers!$C$7:$AG$25,$G25,AF$9)</f>
        <v>491.13663619968793</v>
      </c>
      <c r="AG25" s="185" cm="1">
        <f t="array" ref="AG25">INDEX(Drivers!$C$7:$AG$25,$G25,AG$9)</f>
        <v>511.40869091250113</v>
      </c>
      <c r="AH25" s="185" cm="1">
        <f t="array" ref="AH25">INDEX(Drivers!$C$7:$AG$25,$G25,AH$9)</f>
        <v>528.75058466017833</v>
      </c>
      <c r="AI25" s="185" cm="1">
        <f t="array" ref="AI25">INDEX(Drivers!$C$7:$AG$25,$G25,AI$9)</f>
        <v>540.31195154548425</v>
      </c>
      <c r="AJ25" s="185" cm="1">
        <f t="array" ref="AJ25">INDEX(Drivers!$C$7:$AG$25,$G25,AJ$9)</f>
        <v>550.99735025383336</v>
      </c>
      <c r="AK25" s="185" cm="1">
        <f t="array" ref="AK25">INDEX(Drivers!$C$7:$AG$25,$G25,AK$9)</f>
        <v>562.38940751644213</v>
      </c>
      <c r="AL25" s="185" cm="1">
        <f t="array" ref="AL25">INDEX(Drivers!$C$7:$AG$25,$G25,AL$9)</f>
        <v>574.63859845966454</v>
      </c>
      <c r="AM25" s="185" cm="1">
        <f t="array" ref="AM25">INDEX(Drivers!$C$7:$AG$25,$G25,AM$9)</f>
        <v>630.83016774149519</v>
      </c>
      <c r="AN25" s="185" cm="1">
        <f t="array" ref="AN25">INDEX(Drivers!$C$7:$AG$25,$G25,AN$9)</f>
        <v>675.79706296867573</v>
      </c>
      <c r="AO25" s="185">
        <f t="shared" si="7"/>
        <v>778.82630648679697</v>
      </c>
      <c r="AP25" s="185">
        <f t="shared" si="7"/>
        <v>879.9847709958085</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0" customFormat="1">
      <c r="A30" s="57" t="str">
        <f t="shared" si="9"/>
        <v/>
      </c>
      <c r="B30" s="22" t="s">
        <v>288</v>
      </c>
      <c r="C30" s="23" t="s">
        <v>137</v>
      </c>
      <c r="D30" s="57" t="s">
        <v>710</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0">
        <f t="shared" ref="R30:AP30" si="11">Q30*R11/Q11</f>
        <v>23.066289237134932</v>
      </c>
      <c r="S30" s="360">
        <f t="shared" ref="S30:AC30" si="12">R30*(S11*S48)/(R11*R48)</f>
        <v>26.007810644688984</v>
      </c>
      <c r="T30" s="360">
        <f t="shared" si="12"/>
        <v>26.876232660307934</v>
      </c>
      <c r="U30" s="360">
        <f t="shared" si="12"/>
        <v>27.726215827768563</v>
      </c>
      <c r="V30" s="360">
        <f t="shared" si="12"/>
        <v>28.547379668333686</v>
      </c>
      <c r="W30" s="360">
        <f t="shared" si="12"/>
        <v>29.333044320464673</v>
      </c>
      <c r="X30" s="360">
        <f t="shared" si="12"/>
        <v>29.504369597362349</v>
      </c>
      <c r="Y30" s="360">
        <f t="shared" si="12"/>
        <v>29.662171107538256</v>
      </c>
      <c r="Z30" s="360">
        <f t="shared" si="12"/>
        <v>29.886975021966862</v>
      </c>
      <c r="AA30" s="360">
        <f t="shared" si="12"/>
        <v>30.068404949536806</v>
      </c>
      <c r="AB30" s="360">
        <f t="shared" si="12"/>
        <v>30.212840295951192</v>
      </c>
      <c r="AC30" s="360">
        <f t="shared" si="12"/>
        <v>30.823038902207248</v>
      </c>
      <c r="AD30" s="360">
        <f t="shared" si="11"/>
        <v>31.442502202149111</v>
      </c>
      <c r="AE30" s="360">
        <f t="shared" si="11"/>
        <v>32.067983866256355</v>
      </c>
      <c r="AF30" s="360">
        <f t="shared" si="11"/>
        <v>32.708177203496007</v>
      </c>
      <c r="AG30" s="360">
        <f t="shared" si="11"/>
        <v>33.477423070416172</v>
      </c>
      <c r="AH30" s="360">
        <f t="shared" si="11"/>
        <v>34.229666588338823</v>
      </c>
      <c r="AI30" s="360">
        <f t="shared" si="11"/>
        <v>34.848591898378501</v>
      </c>
      <c r="AJ30" s="360">
        <f t="shared" si="11"/>
        <v>35.469504568133125</v>
      </c>
      <c r="AK30" s="360">
        <f t="shared" si="11"/>
        <v>36.077604609776643</v>
      </c>
      <c r="AL30" s="360">
        <f t="shared" si="11"/>
        <v>36.721472396175571</v>
      </c>
      <c r="AM30" s="360">
        <f t="shared" si="11"/>
        <v>72.595190018403372</v>
      </c>
      <c r="AN30" s="360">
        <f t="shared" si="11"/>
        <v>108.5936351115548</v>
      </c>
      <c r="AO30" s="360">
        <f t="shared" si="11"/>
        <v>180.44500991511353</v>
      </c>
      <c r="AP30" s="360">
        <f t="shared" si="11"/>
        <v>252.31717263049237</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3.4912421940520733</v>
      </c>
      <c r="Q31" s="185">
        <f t="shared" si="14"/>
        <v>3.4098998028401617</v>
      </c>
      <c r="R31" s="185">
        <f t="shared" si="14"/>
        <v>3.0964663378705888</v>
      </c>
      <c r="S31" s="343">
        <f t="shared" ref="S31:AC31" si="15">R31*(S12*S49)/(R12*R49)</f>
        <v>3.3693905931806301</v>
      </c>
      <c r="T31" s="341">
        <f t="shared" si="15"/>
        <v>3.3422967367662388</v>
      </c>
      <c r="U31" s="343">
        <f t="shared" si="15"/>
        <v>3.3474982859311035</v>
      </c>
      <c r="V31" s="343">
        <f t="shared" si="15"/>
        <v>3.3771478973073212</v>
      </c>
      <c r="W31" s="343">
        <f t="shared" si="15"/>
        <v>3.4143467623531842</v>
      </c>
      <c r="X31" s="343">
        <f t="shared" si="15"/>
        <v>3.5352398760879207</v>
      </c>
      <c r="Y31" s="343">
        <f t="shared" si="15"/>
        <v>3.6349995864196289</v>
      </c>
      <c r="Z31" s="343">
        <f t="shared" si="15"/>
        <v>3.8372809053473342</v>
      </c>
      <c r="AA31" s="343">
        <f t="shared" si="15"/>
        <v>3.9776706704403062</v>
      </c>
      <c r="AB31" s="343">
        <f t="shared" si="15"/>
        <v>4.0630692393035499</v>
      </c>
      <c r="AC31" s="343">
        <f t="shared" si="15"/>
        <v>4.155536761960966</v>
      </c>
      <c r="AD31" s="343">
        <f t="shared" ref="AD31:AP31" si="16">AC31*(AD12*AD49)/(AC12*AC49)</f>
        <v>4.2615379201721355</v>
      </c>
      <c r="AE31" s="343">
        <f t="shared" si="16"/>
        <v>4.3764898923882063</v>
      </c>
      <c r="AF31" s="343">
        <f t="shared" si="16"/>
        <v>4.5252009652201419</v>
      </c>
      <c r="AG31" s="343">
        <f t="shared" si="16"/>
        <v>4.842396610923374</v>
      </c>
      <c r="AH31" s="343">
        <f t="shared" si="16"/>
        <v>5.115871965843362</v>
      </c>
      <c r="AI31" s="343">
        <f t="shared" si="16"/>
        <v>5.2377499691037208</v>
      </c>
      <c r="AJ31" s="343">
        <f t="shared" si="16"/>
        <v>5.381858529569393</v>
      </c>
      <c r="AK31" s="343">
        <f t="shared" si="16"/>
        <v>5.5153739783693645</v>
      </c>
      <c r="AL31" s="343">
        <f t="shared" si="16"/>
        <v>5.694864706925892</v>
      </c>
      <c r="AM31" s="343">
        <f t="shared" si="16"/>
        <v>6.1314799963324473</v>
      </c>
      <c r="AN31" s="343">
        <f t="shared" si="16"/>
        <v>6.6157865665816731</v>
      </c>
      <c r="AO31" s="343">
        <f t="shared" si="16"/>
        <v>7.5287598794303472</v>
      </c>
      <c r="AP31" s="343">
        <f t="shared" si="16"/>
        <v>8.4496817390861239</v>
      </c>
    </row>
    <row r="32" spans="1:42" s="360"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0">
        <f t="shared" si="14"/>
        <v>0.45965350011816469</v>
      </c>
      <c r="Q32" s="360">
        <f t="shared" si="14"/>
        <v>0.44894404120630943</v>
      </c>
      <c r="R32" s="360">
        <f t="shared" si="14"/>
        <v>0.40767770068347842</v>
      </c>
      <c r="S32" s="360">
        <f>R32*(S13*S51)/(R13*R51)</f>
        <v>0.4145893819253717</v>
      </c>
      <c r="T32" s="360">
        <f t="shared" ref="T32:AC32" si="18">S32*(T13*T49)/(S13*S49)</f>
        <v>0.41125559651991839</v>
      </c>
      <c r="U32" s="360">
        <f t="shared" si="18"/>
        <v>0.41189562533037455</v>
      </c>
      <c r="V32" s="360">
        <f t="shared" si="18"/>
        <v>0.4155438856655439</v>
      </c>
      <c r="W32" s="360">
        <f t="shared" si="18"/>
        <v>0.42012105000466893</v>
      </c>
      <c r="X32" s="360">
        <f t="shared" si="18"/>
        <v>0.4349964406476412</v>
      </c>
      <c r="Y32" s="360">
        <f t="shared" si="18"/>
        <v>0.44727145463123363</v>
      </c>
      <c r="Z32" s="360">
        <f t="shared" si="18"/>
        <v>0.47216132259697779</v>
      </c>
      <c r="AA32" s="360">
        <f t="shared" si="18"/>
        <v>0.48943569442443635</v>
      </c>
      <c r="AB32" s="360">
        <f t="shared" si="18"/>
        <v>0.49994363017815413</v>
      </c>
      <c r="AC32" s="360">
        <f t="shared" si="18"/>
        <v>0.51132137105043463</v>
      </c>
      <c r="AD32" s="360">
        <f t="shared" ref="AD32:AP32" si="19">AC32*(AD13*AD51)/(AC13*AC51)</f>
        <v>0.52436436902018246</v>
      </c>
      <c r="AE32" s="360">
        <f t="shared" si="19"/>
        <v>0.5385087271152692</v>
      </c>
      <c r="AF32" s="360">
        <f t="shared" si="19"/>
        <v>0.55680700096206925</v>
      </c>
      <c r="AG32" s="360">
        <f t="shared" si="19"/>
        <v>0.59583659490931884</v>
      </c>
      <c r="AH32" s="360">
        <f t="shared" si="19"/>
        <v>0.6294865904300434</v>
      </c>
      <c r="AI32" s="360">
        <f t="shared" si="19"/>
        <v>0.64448316759870938</v>
      </c>
      <c r="AJ32" s="360">
        <f t="shared" si="19"/>
        <v>0.66221512160087781</v>
      </c>
      <c r="AK32" s="360">
        <f t="shared" si="19"/>
        <v>0.67864363763802149</v>
      </c>
      <c r="AL32" s="360">
        <f t="shared" si="19"/>
        <v>0.70072921903787311</v>
      </c>
      <c r="AM32" s="360">
        <f t="shared" si="19"/>
        <v>0.75445289932017501</v>
      </c>
      <c r="AN32" s="360">
        <f t="shared" si="19"/>
        <v>0.81404479170225807</v>
      </c>
      <c r="AO32" s="360">
        <f t="shared" si="19"/>
        <v>0.92638232901667994</v>
      </c>
      <c r="AP32" s="360">
        <f t="shared" si="19"/>
        <v>1.0396979016810641</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5.0878434334446982</v>
      </c>
      <c r="T33" s="185">
        <f t="shared" si="20"/>
        <v>5.130846919177559</v>
      </c>
      <c r="U33" s="185">
        <f t="shared" si="20"/>
        <v>5.225720415979449</v>
      </c>
      <c r="V33" s="185">
        <f t="shared" si="20"/>
        <v>5.3626792204732494</v>
      </c>
      <c r="W33" s="185">
        <f t="shared" si="20"/>
        <v>5.5166290648420748</v>
      </c>
      <c r="X33" s="185">
        <f t="shared" si="20"/>
        <v>5.7119585118454763</v>
      </c>
      <c r="Y33" s="185">
        <f t="shared" si="20"/>
        <v>5.8731422918833402</v>
      </c>
      <c r="Z33" s="185">
        <f t="shared" si="20"/>
        <v>6.1999723068001842</v>
      </c>
      <c r="AA33" s="185">
        <f t="shared" si="20"/>
        <v>6.4268028874130536</v>
      </c>
      <c r="AB33" s="185">
        <f t="shared" si="20"/>
        <v>6.5647830809544363</v>
      </c>
      <c r="AC33" s="185">
        <f t="shared" si="20"/>
        <v>6.7141847259983258</v>
      </c>
      <c r="AD33" s="185">
        <f t="shared" si="20"/>
        <v>6.8854529395091397</v>
      </c>
      <c r="AE33" s="185">
        <f t="shared" si="20"/>
        <v>7.0711831640956548</v>
      </c>
      <c r="AF33" s="185">
        <f t="shared" si="20"/>
        <v>7.3114586497885865</v>
      </c>
      <c r="AG33" s="185">
        <f t="shared" si="20"/>
        <v>7.8239580647928779</v>
      </c>
      <c r="AH33" s="185">
        <f t="shared" si="20"/>
        <v>8.2658177224305316</v>
      </c>
      <c r="AI33" s="185">
        <f t="shared" si="20"/>
        <v>8.4627384753442243</v>
      </c>
      <c r="AJ33" s="185">
        <f t="shared" si="20"/>
        <v>8.6955775887943094</v>
      </c>
      <c r="AK33" s="185">
        <f t="shared" si="20"/>
        <v>8.9113011976487666</v>
      </c>
      <c r="AL33" s="185">
        <f t="shared" si="20"/>
        <v>9.201307995125358</v>
      </c>
      <c r="AM33" s="185">
        <f t="shared" si="20"/>
        <v>9.906756141825781</v>
      </c>
      <c r="AN33" s="185">
        <f t="shared" si="20"/>
        <v>10.689260054782029</v>
      </c>
      <c r="AO33" s="185">
        <f t="shared" si="20"/>
        <v>12.164369486729401</v>
      </c>
      <c r="AP33" s="185">
        <f t="shared" si="20"/>
        <v>13.652321546386062</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5">
        <f t="shared" ref="Q35:AP35" si="24">P35*Q16/P16</f>
        <v>8.3460063440769101</v>
      </c>
      <c r="R35" s="365">
        <f t="shared" si="24"/>
        <v>7.9481400066052679</v>
      </c>
      <c r="S35" s="365">
        <f t="shared" si="24"/>
        <v>8.0128671179210063</v>
      </c>
      <c r="T35" s="365">
        <f t="shared" si="24"/>
        <v>8.1196752697719194</v>
      </c>
      <c r="U35" s="365">
        <f t="shared" si="24"/>
        <v>8.2091166785455965</v>
      </c>
      <c r="V35" s="365">
        <f t="shared" si="24"/>
        <v>8.3016636133960944</v>
      </c>
      <c r="W35" s="365">
        <f t="shared" si="24"/>
        <v>8.3931136134961957</v>
      </c>
      <c r="X35" s="365">
        <f t="shared" si="24"/>
        <v>8.4717568005308248</v>
      </c>
      <c r="Y35" s="365">
        <f t="shared" si="24"/>
        <v>8.5619454004163877</v>
      </c>
      <c r="Z35" s="365">
        <f t="shared" si="24"/>
        <v>8.58474815212303</v>
      </c>
      <c r="AA35" s="365">
        <f t="shared" si="24"/>
        <v>8.6316693078860389</v>
      </c>
      <c r="AB35" s="365">
        <f t="shared" si="24"/>
        <v>8.7169091873144389</v>
      </c>
      <c r="AC35" s="365">
        <f t="shared" si="24"/>
        <v>7.6504881971215379</v>
      </c>
      <c r="AD35" s="365">
        <f t="shared" si="24"/>
        <v>7.0638549442314487</v>
      </c>
      <c r="AE35" s="365">
        <f t="shared" si="24"/>
        <v>7.049895072591462</v>
      </c>
      <c r="AF35" s="365">
        <f t="shared" si="24"/>
        <v>7.1773087736075096</v>
      </c>
      <c r="AG35" s="365">
        <f t="shared" si="24"/>
        <v>7.3351573092310955</v>
      </c>
      <c r="AH35" s="365">
        <f t="shared" si="24"/>
        <v>7.5087798820773068</v>
      </c>
      <c r="AI35" s="365">
        <f t="shared" si="24"/>
        <v>7.6997926658458677</v>
      </c>
      <c r="AJ35" s="365">
        <f t="shared" si="24"/>
        <v>7.8889422372182008</v>
      </c>
      <c r="AK35" s="365">
        <f t="shared" si="24"/>
        <v>8.0889936551899133</v>
      </c>
      <c r="AL35" s="365">
        <f t="shared" si="24"/>
        <v>8.2987523945473356</v>
      </c>
      <c r="AM35" s="365">
        <f t="shared" si="24"/>
        <v>9.8106396687268536</v>
      </c>
      <c r="AN35" s="365">
        <f t="shared" si="24"/>
        <v>15.101060915956571</v>
      </c>
      <c r="AO35" s="365">
        <f t="shared" si="24"/>
        <v>21.273613775190583</v>
      </c>
      <c r="AP35" s="365">
        <f t="shared" si="24"/>
        <v>28.07592229659986</v>
      </c>
    </row>
    <row r="36" spans="1:42" s="365"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5">
        <f t="shared" ref="S36" si="25">R36*S17/R17</f>
        <v>0</v>
      </c>
      <c r="T36" s="365">
        <f t="shared" ref="T36" si="26">S36*T17/S17</f>
        <v>0</v>
      </c>
      <c r="U36" s="365">
        <f t="shared" ref="U36" si="27">T36*U17/T17</f>
        <v>0</v>
      </c>
      <c r="V36" s="365">
        <f t="shared" ref="V36" si="28">U36*V17/U17</f>
        <v>0</v>
      </c>
      <c r="W36" s="365">
        <f t="shared" ref="W36" si="29">V36*W17/V17</f>
        <v>0</v>
      </c>
      <c r="X36" s="365">
        <f t="shared" ref="X36" si="30">W36*X17/W17</f>
        <v>0</v>
      </c>
      <c r="Y36" s="365">
        <f t="shared" ref="Y36" si="31">X36*Y17/X17</f>
        <v>0</v>
      </c>
      <c r="Z36" s="365">
        <f t="shared" ref="Z36" si="32">Y36*Z17/Y17</f>
        <v>0</v>
      </c>
      <c r="AA36" s="365">
        <f t="shared" ref="AA36" si="33">Z36*AA17/Z17</f>
        <v>0</v>
      </c>
      <c r="AB36" s="365">
        <f t="shared" ref="AB36" si="34">AA36*AB17/AA17</f>
        <v>0</v>
      </c>
      <c r="AC36" s="365">
        <f t="shared" ref="AC36" si="35">AB36*AC17/AB17</f>
        <v>0</v>
      </c>
      <c r="AD36" s="365">
        <f t="shared" ref="AD36" si="36">AC36*AD17/AC17</f>
        <v>0</v>
      </c>
      <c r="AE36" s="365">
        <f t="shared" ref="AE36" si="37">AD36*AE17/AD17</f>
        <v>0</v>
      </c>
      <c r="AF36" s="365">
        <f t="shared" ref="AF36" si="38">AE36*AF17/AE17</f>
        <v>0</v>
      </c>
      <c r="AG36" s="365">
        <f t="shared" ref="AG36" si="39">AF36*AG17/AF17</f>
        <v>0</v>
      </c>
      <c r="AH36" s="365">
        <f t="shared" ref="AH36" si="40">AG36*AH17/AG17</f>
        <v>0</v>
      </c>
      <c r="AI36" s="365">
        <f t="shared" ref="AI36" si="41">AH36*AI17/AH17</f>
        <v>0</v>
      </c>
      <c r="AJ36" s="365">
        <f t="shared" ref="AJ36" si="42">AI36*AJ17/AI17</f>
        <v>0</v>
      </c>
      <c r="AK36" s="365">
        <f t="shared" ref="AK36" si="43">AJ36*AK17/AJ17</f>
        <v>0</v>
      </c>
      <c r="AL36" s="365">
        <f t="shared" ref="AL36" si="44">AK36*AL17/AK17</f>
        <v>0</v>
      </c>
      <c r="AM36" s="365">
        <f t="shared" ref="AM36" si="45">AL36*AM17/AL17</f>
        <v>0</v>
      </c>
      <c r="AN36" s="365">
        <f t="shared" ref="AN36" si="46">AM36*AN17/AM17</f>
        <v>0</v>
      </c>
      <c r="AO36" s="365">
        <f t="shared" ref="AO36" si="47">AN36*AO17/AN17</f>
        <v>0</v>
      </c>
      <c r="AP36" s="365">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14.950029598277064</v>
      </c>
      <c r="Q37" s="185">
        <f t="shared" si="50"/>
        <v>14.933982218184843</v>
      </c>
      <c r="R37" s="185">
        <f t="shared" si="50"/>
        <v>13.942901152088631</v>
      </c>
      <c r="S37" s="185">
        <f t="shared" ref="S37:AP37" si="51">R37*S18/R18</f>
        <v>14.367001600307546</v>
      </c>
      <c r="T37" s="185">
        <f t="shared" si="51"/>
        <v>14.698043929617606</v>
      </c>
      <c r="U37" s="185">
        <f t="shared" si="51"/>
        <v>15.054495186821152</v>
      </c>
      <c r="V37" s="185">
        <f t="shared" si="51"/>
        <v>15.469963108112124</v>
      </c>
      <c r="W37" s="185">
        <f t="shared" si="51"/>
        <v>15.86859434660075</v>
      </c>
      <c r="X37" s="185">
        <f t="shared" si="51"/>
        <v>16.255927397633648</v>
      </c>
      <c r="Y37" s="185">
        <f t="shared" si="51"/>
        <v>16.615210937857736</v>
      </c>
      <c r="Z37" s="185">
        <f t="shared" si="51"/>
        <v>17.10405939339671</v>
      </c>
      <c r="AA37" s="185">
        <f t="shared" si="51"/>
        <v>17.545332834393669</v>
      </c>
      <c r="AB37" s="185">
        <f t="shared" si="51"/>
        <v>17.928875493105465</v>
      </c>
      <c r="AC37" s="185">
        <f t="shared" si="51"/>
        <v>18.367163212495338</v>
      </c>
      <c r="AD37" s="185">
        <f t="shared" si="51"/>
        <v>18.868560782492779</v>
      </c>
      <c r="AE37" s="185">
        <f t="shared" si="51"/>
        <v>19.400858430449947</v>
      </c>
      <c r="AF37" s="185">
        <f t="shared" si="51"/>
        <v>20.017786922742562</v>
      </c>
      <c r="AG37" s="185">
        <f t="shared" si="51"/>
        <v>20.677113889023687</v>
      </c>
      <c r="AH37" s="185">
        <f t="shared" si="51"/>
        <v>21.210967612805511</v>
      </c>
      <c r="AI37" s="185">
        <f t="shared" si="51"/>
        <v>21.661979277841287</v>
      </c>
      <c r="AJ37" s="185">
        <f t="shared" si="51"/>
        <v>22.078660299298011</v>
      </c>
      <c r="AK37" s="185">
        <f t="shared" si="51"/>
        <v>22.529825949672652</v>
      </c>
      <c r="AL37" s="185">
        <f t="shared" si="51"/>
        <v>22.992034995118654</v>
      </c>
      <c r="AM37" s="185">
        <f t="shared" si="51"/>
        <v>25.306899560331665</v>
      </c>
      <c r="AN37" s="185">
        <f t="shared" si="51"/>
        <v>26.722736727313343</v>
      </c>
      <c r="AO37" s="185">
        <f t="shared" si="51"/>
        <v>30.603276359213218</v>
      </c>
      <c r="AP37" s="185">
        <f t="shared" si="51"/>
        <v>34.333978091407964</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1.3766741334629091</v>
      </c>
      <c r="Q38" s="185">
        <f t="shared" si="50"/>
        <v>1.3751964097609202</v>
      </c>
      <c r="R38" s="185">
        <f t="shared" si="50"/>
        <v>1.2839326661749715</v>
      </c>
      <c r="S38" s="185">
        <f t="shared" ref="S38:AP38" si="52">R38*S19/R19</f>
        <v>1.3229859746125876</v>
      </c>
      <c r="T38" s="185">
        <f t="shared" si="52"/>
        <v>1.3534700220752756</v>
      </c>
      <c r="U38" s="185">
        <f t="shared" si="52"/>
        <v>1.3862938517812051</v>
      </c>
      <c r="V38" s="185">
        <f t="shared" si="52"/>
        <v>1.4245522335967704</v>
      </c>
      <c r="W38" s="185">
        <f t="shared" si="52"/>
        <v>1.4612602087355502</v>
      </c>
      <c r="X38" s="185">
        <f t="shared" si="52"/>
        <v>1.4969277897852702</v>
      </c>
      <c r="Y38" s="185">
        <f t="shared" si="52"/>
        <v>1.5300124303977864</v>
      </c>
      <c r="Z38" s="185">
        <f t="shared" si="52"/>
        <v>1.5750280619388342</v>
      </c>
      <c r="AA38" s="185">
        <f t="shared" si="52"/>
        <v>1.6156627461721482</v>
      </c>
      <c r="AB38" s="185">
        <f t="shared" si="52"/>
        <v>1.6509812887781758</v>
      </c>
      <c r="AC38" s="185">
        <f t="shared" si="52"/>
        <v>1.6913410327059086</v>
      </c>
      <c r="AD38" s="185">
        <f t="shared" si="52"/>
        <v>1.7375122500041129</v>
      </c>
      <c r="AE38" s="185">
        <f t="shared" si="52"/>
        <v>1.7865289023410575</v>
      </c>
      <c r="AF38" s="185">
        <f t="shared" si="52"/>
        <v>1.8433387897029792</v>
      </c>
      <c r="AG38" s="185">
        <f t="shared" si="52"/>
        <v>1.9040529424079611</v>
      </c>
      <c r="AH38" s="185">
        <f t="shared" si="52"/>
        <v>1.9532128860556974</v>
      </c>
      <c r="AI38" s="185">
        <f t="shared" si="52"/>
        <v>1.9947443150781754</v>
      </c>
      <c r="AJ38" s="185">
        <f t="shared" si="52"/>
        <v>2.0331144052758892</v>
      </c>
      <c r="AK38" s="185">
        <f t="shared" si="52"/>
        <v>2.0746600140450728</v>
      </c>
      <c r="AL38" s="185">
        <f t="shared" si="52"/>
        <v>2.1172225543353895</v>
      </c>
      <c r="AM38" s="185">
        <f t="shared" si="52"/>
        <v>2.3303869596932145</v>
      </c>
      <c r="AN38" s="185">
        <f t="shared" si="52"/>
        <v>2.460764387521432</v>
      </c>
      <c r="AO38" s="185">
        <f t="shared" si="52"/>
        <v>2.8181040502957391</v>
      </c>
      <c r="AP38" s="185">
        <f t="shared" si="52"/>
        <v>3.1616458834817864</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1.1774046535099847</v>
      </c>
      <c r="Q39" s="185">
        <f t="shared" si="50"/>
        <v>1.1761408259119843</v>
      </c>
      <c r="R39" s="185">
        <f t="shared" si="50"/>
        <v>1.098087237351745</v>
      </c>
      <c r="S39" s="185">
        <f t="shared" ref="S39:AP39" si="53">R39*S20/R20</f>
        <v>1.1314876957258317</v>
      </c>
      <c r="T39" s="185">
        <f t="shared" si="53"/>
        <v>1.1575592681248168</v>
      </c>
      <c r="U39" s="185">
        <f t="shared" si="53"/>
        <v>1.1856319462571268</v>
      </c>
      <c r="V39" s="185">
        <f t="shared" si="53"/>
        <v>1.2183525412697604</v>
      </c>
      <c r="W39" s="185">
        <f t="shared" si="53"/>
        <v>1.2497471463536893</v>
      </c>
      <c r="X39" s="185">
        <f t="shared" si="53"/>
        <v>1.2802519512938022</v>
      </c>
      <c r="Y39" s="185">
        <f t="shared" si="53"/>
        <v>1.3085476887308791</v>
      </c>
      <c r="Z39" s="185">
        <f t="shared" si="53"/>
        <v>1.3470474416998692</v>
      </c>
      <c r="AA39" s="185">
        <f t="shared" si="53"/>
        <v>1.381800376433862</v>
      </c>
      <c r="AB39" s="185">
        <f t="shared" si="53"/>
        <v>1.4120066652052838</v>
      </c>
      <c r="AC39" s="185">
        <f t="shared" si="53"/>
        <v>1.4465244564239301</v>
      </c>
      <c r="AD39" s="185">
        <f t="shared" si="53"/>
        <v>1.4860125275540115</v>
      </c>
      <c r="AE39" s="185">
        <f t="shared" si="53"/>
        <v>1.5279341654770173</v>
      </c>
      <c r="AF39" s="185">
        <f t="shared" si="53"/>
        <v>1.5765209908697868</v>
      </c>
      <c r="AG39" s="185">
        <f t="shared" si="53"/>
        <v>1.6284469508273163</v>
      </c>
      <c r="AH39" s="185">
        <f t="shared" si="53"/>
        <v>1.6704911390707156</v>
      </c>
      <c r="AI39" s="185">
        <f t="shared" si="53"/>
        <v>1.7060110174568832</v>
      </c>
      <c r="AJ39" s="185">
        <f t="shared" si="53"/>
        <v>1.7388271513961087</v>
      </c>
      <c r="AK39" s="185">
        <f t="shared" si="53"/>
        <v>1.7743591570528854</v>
      </c>
      <c r="AL39" s="185">
        <f t="shared" si="53"/>
        <v>1.810760896422368</v>
      </c>
      <c r="AM39" s="185">
        <f t="shared" si="53"/>
        <v>1.9930703890832568</v>
      </c>
      <c r="AN39" s="185">
        <f t="shared" si="53"/>
        <v>2.1045760726043605</v>
      </c>
      <c r="AO39" s="185">
        <f t="shared" si="53"/>
        <v>2.4101918836429816</v>
      </c>
      <c r="AP39" s="185">
        <f t="shared" si="53"/>
        <v>2.704007059824979</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9.7349446433321738</v>
      </c>
      <c r="Q40" s="185">
        <f t="shared" si="50"/>
        <v>9.7244951418217358</v>
      </c>
      <c r="R40" s="185">
        <f t="shared" si="50"/>
        <v>9.0791372679742359</v>
      </c>
      <c r="S40" s="185">
        <f t="shared" ref="S40:AP40" si="54">R40*S21/R21</f>
        <v>9.3552968808688686</v>
      </c>
      <c r="T40" s="185">
        <f t="shared" si="54"/>
        <v>9.5708602501082556</v>
      </c>
      <c r="U40" s="185">
        <f t="shared" si="54"/>
        <v>9.8029690385298238</v>
      </c>
      <c r="V40" s="185">
        <f t="shared" si="54"/>
        <v>10.073507447050034</v>
      </c>
      <c r="W40" s="185">
        <f t="shared" si="54"/>
        <v>10.333082387305465</v>
      </c>
      <c r="X40" s="185">
        <f t="shared" si="54"/>
        <v>10.585300336811919</v>
      </c>
      <c r="Y40" s="185">
        <f t="shared" si="54"/>
        <v>10.819253410439609</v>
      </c>
      <c r="Z40" s="185">
        <f t="shared" si="54"/>
        <v>11.137574696853569</v>
      </c>
      <c r="AA40" s="185">
        <f t="shared" si="54"/>
        <v>11.424916771492217</v>
      </c>
      <c r="AB40" s="185">
        <f t="shared" si="54"/>
        <v>11.674666547997415</v>
      </c>
      <c r="AC40" s="185">
        <f t="shared" si="54"/>
        <v>11.960064423504258</v>
      </c>
      <c r="AD40" s="185">
        <f t="shared" si="54"/>
        <v>12.286557261270204</v>
      </c>
      <c r="AE40" s="185">
        <f t="shared" si="54"/>
        <v>12.633171166117332</v>
      </c>
      <c r="AF40" s="185">
        <f t="shared" si="54"/>
        <v>13.034893763513068</v>
      </c>
      <c r="AG40" s="185">
        <f t="shared" si="54"/>
        <v>13.464224787669876</v>
      </c>
      <c r="AH40" s="185">
        <f t="shared" si="54"/>
        <v>13.811851955528576</v>
      </c>
      <c r="AI40" s="185">
        <f t="shared" si="54"/>
        <v>14.105535226438377</v>
      </c>
      <c r="AJ40" s="185">
        <f t="shared" si="54"/>
        <v>14.376863564027476</v>
      </c>
      <c r="AK40" s="185">
        <f t="shared" si="54"/>
        <v>14.670647104889243</v>
      </c>
      <c r="AL40" s="185">
        <f t="shared" si="54"/>
        <v>14.971621724470117</v>
      </c>
      <c r="AM40" s="185">
        <f t="shared" si="54"/>
        <v>16.478981843794358</v>
      </c>
      <c r="AN40" s="185">
        <f t="shared" si="54"/>
        <v>17.400926268983145</v>
      </c>
      <c r="AO40" s="185">
        <f t="shared" si="54"/>
        <v>19.92780009585206</v>
      </c>
      <c r="AP40" s="185">
        <f t="shared" si="54"/>
        <v>22.357104640365126</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2.2151621827595136</v>
      </c>
      <c r="R42" s="185">
        <f t="shared" si="50"/>
        <v>2.1156043318489735</v>
      </c>
      <c r="S42" s="185">
        <f t="shared" ref="S42:AP42" si="56">R42*S23/R23</f>
        <v>2.1892552974828909</v>
      </c>
      <c r="T42" s="185">
        <f t="shared" si="56"/>
        <v>2.2329217583566159</v>
      </c>
      <c r="U42" s="185">
        <f t="shared" si="56"/>
        <v>2.2806569442636158</v>
      </c>
      <c r="V42" s="185">
        <f t="shared" si="56"/>
        <v>2.3548843827300918</v>
      </c>
      <c r="W42" s="185">
        <f t="shared" si="56"/>
        <v>2.4039611472002336</v>
      </c>
      <c r="X42" s="185">
        <f t="shared" si="56"/>
        <v>2.4494952045139455</v>
      </c>
      <c r="Y42" s="185">
        <f t="shared" si="56"/>
        <v>2.496717353709407</v>
      </c>
      <c r="Z42" s="185">
        <f t="shared" si="56"/>
        <v>2.5452133895597502</v>
      </c>
      <c r="AA42" s="185">
        <f t="shared" si="56"/>
        <v>2.5870670487655167</v>
      </c>
      <c r="AB42" s="185">
        <f t="shared" si="56"/>
        <v>2.6275650963424497</v>
      </c>
      <c r="AC42" s="185">
        <f t="shared" si="56"/>
        <v>2.7085227641653868</v>
      </c>
      <c r="AD42" s="185">
        <f t="shared" si="56"/>
        <v>2.7736698968050044</v>
      </c>
      <c r="AE42" s="185">
        <f t="shared" si="56"/>
        <v>2.8438582009228335</v>
      </c>
      <c r="AF42" s="185">
        <f t="shared" si="56"/>
        <v>2.9261384095820535</v>
      </c>
      <c r="AG42" s="185">
        <f t="shared" si="56"/>
        <v>3.0036388134808001</v>
      </c>
      <c r="AH42" s="185">
        <f t="shared" si="56"/>
        <v>3.0629116344065404</v>
      </c>
      <c r="AI42" s="185">
        <f t="shared" si="56"/>
        <v>3.1214412745401066</v>
      </c>
      <c r="AJ42" s="185">
        <f t="shared" si="56"/>
        <v>3.1820727888217428</v>
      </c>
      <c r="AK42" s="185">
        <f t="shared" si="56"/>
        <v>3.2393071894189012</v>
      </c>
      <c r="AL42" s="185">
        <f t="shared" si="56"/>
        <v>3.3068656458071533</v>
      </c>
      <c r="AM42" s="185">
        <f t="shared" si="56"/>
        <v>3.6117122229871264</v>
      </c>
      <c r="AN42" s="185">
        <f t="shared" si="56"/>
        <v>3.7945385809574126</v>
      </c>
      <c r="AO42" s="185">
        <f t="shared" si="56"/>
        <v>4.3025482193092826</v>
      </c>
      <c r="AP42" s="185">
        <f t="shared" si="56"/>
        <v>4.7902211544595614</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0.6701634099316971</v>
      </c>
      <c r="Q43" s="185">
        <f t="shared" si="50"/>
        <v>0.66971979649266711</v>
      </c>
      <c r="R43" s="185">
        <f t="shared" si="50"/>
        <v>0.63962003035816517</v>
      </c>
      <c r="S43" s="185">
        <f t="shared" ref="S43:AP43" si="57">R43*S24/R24</f>
        <v>0.66188725309234386</v>
      </c>
      <c r="T43" s="185">
        <f t="shared" si="57"/>
        <v>0.67508912766275375</v>
      </c>
      <c r="U43" s="185">
        <f t="shared" si="57"/>
        <v>0.68952111789804682</v>
      </c>
      <c r="V43" s="185">
        <f t="shared" si="57"/>
        <v>0.71196262821762668</v>
      </c>
      <c r="W43" s="185">
        <f t="shared" si="57"/>
        <v>0.72680022384347709</v>
      </c>
      <c r="X43" s="185">
        <f t="shared" si="57"/>
        <v>0.74056673711955501</v>
      </c>
      <c r="Y43" s="185">
        <f t="shared" si="57"/>
        <v>0.75484361869295447</v>
      </c>
      <c r="Z43" s="185">
        <f t="shared" si="57"/>
        <v>0.76950564006239341</v>
      </c>
      <c r="AA43" s="185">
        <f t="shared" si="57"/>
        <v>0.78215944227331824</v>
      </c>
      <c r="AB43" s="185">
        <f t="shared" si="57"/>
        <v>0.79440339641476476</v>
      </c>
      <c r="AC43" s="185">
        <f t="shared" si="57"/>
        <v>0.81887968679245415</v>
      </c>
      <c r="AD43" s="185">
        <f t="shared" si="57"/>
        <v>0.8385759080231423</v>
      </c>
      <c r="AE43" s="185">
        <f t="shared" si="57"/>
        <v>0.85979624896061713</v>
      </c>
      <c r="AF43" s="185">
        <f t="shared" si="57"/>
        <v>0.88467238896856037</v>
      </c>
      <c r="AG43" s="185">
        <f t="shared" si="57"/>
        <v>0.90810342942741729</v>
      </c>
      <c r="AH43" s="185">
        <f t="shared" si="57"/>
        <v>0.9260236439728291</v>
      </c>
      <c r="AI43" s="185">
        <f t="shared" si="57"/>
        <v>0.94371916937684719</v>
      </c>
      <c r="AJ43" s="185">
        <f t="shared" si="57"/>
        <v>0.96205016370393304</v>
      </c>
      <c r="AK43" s="185">
        <f t="shared" si="57"/>
        <v>0.97935409360064063</v>
      </c>
      <c r="AL43" s="185">
        <f t="shared" si="57"/>
        <v>0.99977934102308208</v>
      </c>
      <c r="AM43" s="185">
        <f t="shared" si="57"/>
        <v>1.0919449572562581</v>
      </c>
      <c r="AN43" s="185">
        <f t="shared" si="57"/>
        <v>1.1472196600325686</v>
      </c>
      <c r="AO43" s="185">
        <f t="shared" si="57"/>
        <v>1.3008084646181983</v>
      </c>
      <c r="AP43" s="185">
        <f t="shared" si="57"/>
        <v>1.4482487836276909</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3" t="s">
        <v>660</v>
      </c>
      <c r="X45" s="29">
        <v>2025</v>
      </c>
    </row>
    <row r="46" spans="1:42" ht="15.75" thickBot="1">
      <c r="A46" s="185" t="s">
        <v>16</v>
      </c>
      <c r="B46" s="14" t="s">
        <v>290</v>
      </c>
      <c r="C46" s="14"/>
      <c r="D46" s="185">
        <v>2010</v>
      </c>
      <c r="E46" s="185">
        <v>2020</v>
      </c>
      <c r="F46" s="185">
        <v>2030</v>
      </c>
      <c r="G46" s="185">
        <v>2050</v>
      </c>
      <c r="S46" s="213" t="s">
        <v>659</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3">
        <v>1.0900000000000001</v>
      </c>
      <c r="T47" s="342">
        <f t="shared" ref="T47:AA47" si="60">IF(T$63=1,($AB47-$S47)/$AC$63+S47,$AB47)</f>
        <v>1.0846132399175183</v>
      </c>
      <c r="U47" s="342">
        <f t="shared" si="60"/>
        <v>1.0792264798350366</v>
      </c>
      <c r="V47" s="342">
        <f t="shared" si="60"/>
        <v>1.0738397197525549</v>
      </c>
      <c r="W47" s="342">
        <f t="shared" si="60"/>
        <v>1.0684529596700731</v>
      </c>
      <c r="X47" s="342">
        <f t="shared" si="60"/>
        <v>1.0684529596700734</v>
      </c>
      <c r="Y47" s="342">
        <f t="shared" si="60"/>
        <v>1.0684529596700734</v>
      </c>
      <c r="Z47" s="342">
        <f t="shared" si="60"/>
        <v>1.0684529596700734</v>
      </c>
      <c r="AA47" s="342">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0" customFormat="1">
      <c r="A48" s="360" t="s">
        <v>16</v>
      </c>
      <c r="B48" s="186" t="str">
        <f t="shared" si="59"/>
        <v>PG</v>
      </c>
      <c r="C48" s="186" t="str">
        <f t="shared" si="59"/>
        <v>PGM</v>
      </c>
      <c r="D48" s="360">
        <v>1</v>
      </c>
      <c r="E48" s="360">
        <v>1</v>
      </c>
      <c r="F48" s="360">
        <v>1</v>
      </c>
      <c r="G48" s="360">
        <v>1</v>
      </c>
      <c r="J48" s="360" cm="1">
        <f t="array" ref="J48">IF(J$7=-1,K48,IF(J$7=99,I48,IF(J$7=0,INDEX($D48:$G48,0,J$5),(INDEX($D48:$G48,0,J$7+1)-INDEX($D48:$G48,0,J$7))/(INDEX($D$4:$G$4,0,J$7+1)-INDEX($D$4:$G$4,0,J$7))+I48)))</f>
        <v>1</v>
      </c>
      <c r="K48" s="360" cm="1">
        <f t="array" ref="K48">IF(K$7=-1,L48,IF(K$7=99,J48,IF(K$7=0,INDEX($D48:$G48,0,K$5),(INDEX($D48:$G48,0,K$7+1)-INDEX($D48:$G48,0,K$7))/(INDEX($D$4:$G$4,0,K$7+1)-INDEX($D$4:$G$4,0,K$7))+J48)))</f>
        <v>1</v>
      </c>
      <c r="L48" s="360" cm="1">
        <f t="array" ref="L48">IF(L$7=-1,M48,IF(L$7=99,K48,IF(L$7=0,INDEX($D48:$G48,0,L$5),(INDEX($D48:$G48,0,L$7+1)-INDEX($D48:$G48,0,L$7))/(INDEX($D$4:$G$4,0,L$7+1)-INDEX($D$4:$G$4,0,L$7))+K48)))</f>
        <v>1</v>
      </c>
      <c r="M48" s="360" cm="1">
        <f t="array" ref="M48">IF(M$7=-1,N48,IF(M$7=99,L48,IF(M$7=0,INDEX($D48:$G48,0,M$5),(INDEX($D48:$G48,0,M$7+1)-INDEX($D48:$G48,0,M$7))/(INDEX($D$4:$G$4,0,M$7+1)-INDEX($D$4:$G$4,0,M$7))+L48)))</f>
        <v>1</v>
      </c>
      <c r="N48" s="360" cm="1">
        <f t="array" ref="N48">IF(N$7=-1,O48,IF(N$7=99,M48,IF(N$7=0,INDEX($D48:$G48,0,N$5),(INDEX($D48:$G48,0,N$7+1)-INDEX($D48:$G48,0,N$7))/(INDEX($D$4:$G$4,0,N$7+1)-INDEX($D$4:$G$4,0,N$7))+M48)))</f>
        <v>1</v>
      </c>
      <c r="O48" s="360" cm="1">
        <f t="array" ref="O48">IF(O$7=-1,P48,IF(O$7=99,N48,IF(O$7=0,INDEX($D48:$G48,0,O$5),(INDEX($D48:$G48,0,O$7+1)-INDEX($D48:$G48,0,O$7))/(INDEX($D$4:$G$4,0,O$7+1)-INDEX($D$4:$G$4,0,O$7))+N48)))</f>
        <v>1</v>
      </c>
      <c r="P48" s="360" cm="1">
        <f t="array" ref="P48">IF(P$7=-1,Q48,IF(P$7=99,O48,IF(P$7=0,INDEX($D48:$G48,0,P$5),(INDEX($D48:$G48,0,P$7+1)-INDEX($D48:$G48,0,P$7))/(INDEX($D$4:$G$4,0,P$7+1)-INDEX($D$4:$G$4,0,P$7))+O48)))</f>
        <v>1</v>
      </c>
      <c r="Q48" s="360" cm="1">
        <f t="array" ref="Q48">IF(Q$7=-1,R48,IF(Q$7=99,P48,IF(Q$7=0,INDEX($D48:$G48,0,Q$5),(INDEX($D48:$G48,0,Q$7+1)-INDEX($D48:$G48,0,Q$7))/(INDEX($D$4:$G$4,0,Q$7+1)-INDEX($D$4:$G$4,0,Q$7))+P48)))</f>
        <v>1</v>
      </c>
      <c r="R48" s="360" cm="1">
        <f t="array" ref="R48">IF(R$7=-1,S48,IF(R$7=99,Q48,IF(R$7=0,INDEX($D48:$G48,0,R$5),(INDEX($D48:$G48,0,R$7+1)-INDEX($D48:$G48,0,R$7))/(INDEX($D$4:$G$4,0,R$7+1)-INDEX($D$4:$G$4,0,R$7))+Q48)))</f>
        <v>1</v>
      </c>
      <c r="S48" s="213">
        <v>1.07</v>
      </c>
      <c r="T48" s="342">
        <f t="shared" ref="T48" si="61">IF(T$63=1,($AB48-$S48)/$AC$63+S48,$AB48)</f>
        <v>1.0525</v>
      </c>
      <c r="U48" s="342">
        <f t="shared" ref="U48:AA48" si="62">IF(U$63=1,($AB48-$S48)/$AC$63+T48,$AB48)</f>
        <v>1.0349999999999999</v>
      </c>
      <c r="V48" s="342">
        <f t="shared" si="62"/>
        <v>1.0174999999999998</v>
      </c>
      <c r="W48" s="342">
        <f t="shared" si="62"/>
        <v>0.99999999999999978</v>
      </c>
      <c r="X48" s="342">
        <f t="shared" si="62"/>
        <v>1</v>
      </c>
      <c r="Y48" s="342">
        <f t="shared" si="62"/>
        <v>1</v>
      </c>
      <c r="Z48" s="342">
        <f t="shared" si="62"/>
        <v>1</v>
      </c>
      <c r="AA48" s="342">
        <f t="shared" si="62"/>
        <v>1</v>
      </c>
      <c r="AB48" s="360" cm="1">
        <f t="array" ref="AB48">IF(AB$7=-1,AC48,IF(AB$7=99,AA48,IF(AB$7=0,INDEX($D48:$G48,0,AB$5),(INDEX($D48:$G48,0,AB$7+1)-INDEX($D48:$G48,0,AB$7))/(INDEX($D$4:$G$4,0,AB$7+1)-INDEX($D$4:$G$4,0,AB$7))+AA48)))</f>
        <v>1</v>
      </c>
      <c r="AC48" s="360" cm="1">
        <f t="array" ref="AC48">IF(AC$7=-1,AD48,IF(AC$7=99,AB48,IF(AC$7=0,INDEX($D48:$G48,0,AC$5),(INDEX($D48:$G48,0,AC$7+1)-INDEX($D48:$G48,0,AC$7))/(INDEX($D$4:$G$4,0,AC$7+1)-INDEX($D$4:$G$4,0,AC$7))+AB48)))</f>
        <v>1</v>
      </c>
      <c r="AD48" s="360" cm="1">
        <f t="array" ref="AD48">IF(AD$7=-1,AE48,IF(AD$7=99,AC48,IF(AD$7=0,INDEX($D48:$G48,0,AD$5),(INDEX($D48:$G48,0,AD$7+1)-INDEX($D48:$G48,0,AD$7))/(INDEX($D$4:$G$4,0,AD$7+1)-INDEX($D$4:$G$4,0,AD$7))+AC48)))</f>
        <v>1</v>
      </c>
      <c r="AE48" s="360" cm="1">
        <f t="array" ref="AE48">IF(AE$7=-1,AF48,IF(AE$7=99,AD48,IF(AE$7=0,INDEX($D48:$G48,0,AE$5),(INDEX($D48:$G48,0,AE$7+1)-INDEX($D48:$G48,0,AE$7))/(INDEX($D$4:$G$4,0,AE$7+1)-INDEX($D$4:$G$4,0,AE$7))+AD48)))</f>
        <v>1</v>
      </c>
      <c r="AF48" s="360" cm="1">
        <f t="array" ref="AF48">IF(AF$7=-1,AG48,IF(AF$7=99,AE48,IF(AF$7=0,INDEX($D48:$G48,0,AF$5),(INDEX($D48:$G48,0,AF$7+1)-INDEX($D48:$G48,0,AF$7))/(INDEX($D$4:$G$4,0,AF$7+1)-INDEX($D$4:$G$4,0,AF$7))+AE48)))</f>
        <v>1</v>
      </c>
      <c r="AG48" s="360" cm="1">
        <f t="array" ref="AG48">IF(AG$7=-1,AH48,IF(AG$7=99,AF48,IF(AG$7=0,INDEX($D48:$G48,0,AG$5),(INDEX($D48:$G48,0,AG$7+1)-INDEX($D48:$G48,0,AG$7))/(INDEX($D$4:$G$4,0,AG$7+1)-INDEX($D$4:$G$4,0,AG$7))+AF48)))</f>
        <v>1</v>
      </c>
      <c r="AH48" s="360" cm="1">
        <f t="array" ref="AH48">IF(AH$7=-1,AI48,IF(AH$7=99,AG48,IF(AH$7=0,INDEX($D48:$G48,0,AH$5),(INDEX($D48:$G48,0,AH$7+1)-INDEX($D48:$G48,0,AH$7))/(INDEX($D$4:$G$4,0,AH$7+1)-INDEX($D$4:$G$4,0,AH$7))+AG48)))</f>
        <v>1</v>
      </c>
      <c r="AI48" s="360" cm="1">
        <f t="array" ref="AI48">IF(AI$7=-1,AJ48,IF(AI$7=99,AH48,IF(AI$7=0,INDEX($D48:$G48,0,AI$5),(INDEX($D48:$G48,0,AI$7+1)-INDEX($D48:$G48,0,AI$7))/(INDEX($D$4:$G$4,0,AI$7+1)-INDEX($D$4:$G$4,0,AI$7))+AH48)))</f>
        <v>1</v>
      </c>
      <c r="AJ48" s="360" cm="1">
        <f t="array" ref="AJ48">IF(AJ$7=-1,AK48,IF(AJ$7=99,AI48,IF(AJ$7=0,INDEX($D48:$G48,0,AJ$5),(INDEX($D48:$G48,0,AJ$7+1)-INDEX($D48:$G48,0,AJ$7))/(INDEX($D$4:$G$4,0,AJ$7+1)-INDEX($D$4:$G$4,0,AJ$7))+AI48)))</f>
        <v>1</v>
      </c>
      <c r="AK48" s="360" cm="1">
        <f t="array" ref="AK48">IF(AK$7=-1,AL48,IF(AK$7=99,AJ48,IF(AK$7=0,INDEX($D48:$G48,0,AK$5),(INDEX($D48:$G48,0,AK$7+1)-INDEX($D48:$G48,0,AK$7))/(INDEX($D$4:$G$4,0,AK$7+1)-INDEX($D$4:$G$4,0,AK$7))+AJ48)))</f>
        <v>1</v>
      </c>
      <c r="AL48" s="360" cm="1">
        <f t="array" ref="AL48">IF(AL$7=-1,AM48,IF(AL$7=99,AK48,IF(AL$7=0,INDEX($D48:$G48,0,AL$5),(INDEX($D48:$G48,0,AL$7+1)-INDEX($D48:$G48,0,AL$7))/(INDEX($D$4:$G$4,0,AL$7+1)-INDEX($D$4:$G$4,0,AL$7))+AK48)))</f>
        <v>1</v>
      </c>
      <c r="AM48" s="360" cm="1">
        <f t="array" ref="AM48">IF(AM$7=-1,AN48,IF(AM$7=99,AL48,IF(AM$7=0,INDEX($D48:$G48,0,AM$5),(INDEX($D48:$G48,0,AM$7+1)-INDEX($D48:$G48,0,AM$7))/(INDEX($D$4:$G$4,0,AM$7+1)-INDEX($D$4:$G$4,0,AM$7))+AL48)))</f>
        <v>1</v>
      </c>
      <c r="AN48" s="360" cm="1">
        <f t="array" ref="AN48">IF(AN$7=-1,AO48,IF(AN$7=99,AM48,IF(AN$7=0,INDEX($D48:$G48,0,AN$5),(INDEX($D48:$G48,0,AN$7+1)-INDEX($D48:$G48,0,AN$7))/(INDEX($D$4:$G$4,0,AN$7+1)-INDEX($D$4:$G$4,0,AN$7))+AM48)))</f>
        <v>1</v>
      </c>
      <c r="AO48" s="360" cm="1">
        <f t="array" ref="AO48">IF(AO$7=-1,AP48,IF(AO$7=99,AN48,IF(AO$7=0,INDEX($D48:$G48,0,AO$5),(INDEX($D48:$G48,0,AO$7+1)-INDEX($D48:$G48,0,AO$7))/(INDEX($D$4:$G$4,0,AO$7+1)-INDEX($D$4:$G$4,0,AO$7))+AN48)))</f>
        <v>1</v>
      </c>
      <c r="AP48" s="360"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3">
        <v>1.07</v>
      </c>
      <c r="T49" s="342">
        <f t="shared" ref="T49:AA49" si="63">IF(T$63=1,($AB49-$S49)/$AC$63+S49,$AB49)</f>
        <v>1.0525</v>
      </c>
      <c r="U49" s="342">
        <f t="shared" si="63"/>
        <v>1.0349999999999999</v>
      </c>
      <c r="V49" s="342">
        <f t="shared" si="63"/>
        <v>1.0174999999999998</v>
      </c>
      <c r="W49" s="342">
        <f t="shared" si="63"/>
        <v>0.99999999999999978</v>
      </c>
      <c r="X49" s="342">
        <f t="shared" si="63"/>
        <v>1</v>
      </c>
      <c r="Y49" s="342">
        <f t="shared" si="63"/>
        <v>1</v>
      </c>
      <c r="Z49" s="342">
        <f t="shared" si="63"/>
        <v>1</v>
      </c>
      <c r="AA49" s="342">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3" customFormat="1">
      <c r="A50" s="363" t="s">
        <v>16</v>
      </c>
      <c r="B50" s="186" t="str">
        <f t="shared" si="59"/>
        <v>FAM</v>
      </c>
      <c r="C50" s="186" t="str">
        <f t="shared" si="59"/>
        <v>FerroManganese</v>
      </c>
      <c r="D50" s="363">
        <v>1</v>
      </c>
      <c r="E50" s="363">
        <v>1</v>
      </c>
      <c r="F50" s="363">
        <v>1</v>
      </c>
      <c r="G50" s="363">
        <v>1</v>
      </c>
      <c r="J50" s="363" cm="1">
        <f t="array" ref="J50">IF(J$7=-1,K50,IF(J$7=99,I50,IF(J$7=0,INDEX($D50:$G50,0,J$5),(INDEX($D50:$G50,0,J$7+1)-INDEX($D50:$G50,0,J$7))/(INDEX($D$4:$G$4,0,J$7+1)-INDEX($D$4:$G$4,0,J$7))+I50)))</f>
        <v>1</v>
      </c>
      <c r="K50" s="363" cm="1">
        <f t="array" ref="K50">IF(K$7=-1,L50,IF(K$7=99,J50,IF(K$7=0,INDEX($D50:$G50,0,K$5),(INDEX($D50:$G50,0,K$7+1)-INDEX($D50:$G50,0,K$7))/(INDEX($D$4:$G$4,0,K$7+1)-INDEX($D$4:$G$4,0,K$7))+J50)))</f>
        <v>1</v>
      </c>
      <c r="L50" s="363" cm="1">
        <f t="array" ref="L50">IF(L$7=-1,M50,IF(L$7=99,K50,IF(L$7=0,INDEX($D50:$G50,0,L$5),(INDEX($D50:$G50,0,L$7+1)-INDEX($D50:$G50,0,L$7))/(INDEX($D$4:$G$4,0,L$7+1)-INDEX($D$4:$G$4,0,L$7))+K50)))</f>
        <v>1</v>
      </c>
      <c r="M50" s="363" cm="1">
        <f t="array" ref="M50">IF(M$7=-1,N50,IF(M$7=99,L50,IF(M$7=0,INDEX($D50:$G50,0,M$5),(INDEX($D50:$G50,0,M$7+1)-INDEX($D50:$G50,0,M$7))/(INDEX($D$4:$G$4,0,M$7+1)-INDEX($D$4:$G$4,0,M$7))+L50)))</f>
        <v>1</v>
      </c>
      <c r="N50" s="363" cm="1">
        <f t="array" ref="N50">IF(N$7=-1,O50,IF(N$7=99,M50,IF(N$7=0,INDEX($D50:$G50,0,N$5),(INDEX($D50:$G50,0,N$7+1)-INDEX($D50:$G50,0,N$7))/(INDEX($D$4:$G$4,0,N$7+1)-INDEX($D$4:$G$4,0,N$7))+M50)))</f>
        <v>1</v>
      </c>
      <c r="O50" s="363" cm="1">
        <f t="array" ref="O50">IF(O$7=-1,P50,IF(O$7=99,N50,IF(O$7=0,INDEX($D50:$G50,0,O$5),(INDEX($D50:$G50,0,O$7+1)-INDEX($D50:$G50,0,O$7))/(INDEX($D$4:$G$4,0,O$7+1)-INDEX($D$4:$G$4,0,O$7))+N50)))</f>
        <v>1</v>
      </c>
      <c r="P50" s="363" cm="1">
        <f t="array" ref="P50">IF(P$7=-1,Q50,IF(P$7=99,O50,IF(P$7=0,INDEX($D50:$G50,0,P$5),(INDEX($D50:$G50,0,P$7+1)-INDEX($D50:$G50,0,P$7))/(INDEX($D$4:$G$4,0,P$7+1)-INDEX($D$4:$G$4,0,P$7))+O50)))</f>
        <v>1</v>
      </c>
      <c r="Q50" s="363" cm="1">
        <f t="array" ref="Q50">IF(Q$7=-1,R50,IF(Q$7=99,P50,IF(Q$7=0,INDEX($D50:$G50,0,Q$5),(INDEX($D50:$G50,0,Q$7+1)-INDEX($D50:$G50,0,Q$7))/(INDEX($D$4:$G$4,0,Q$7+1)-INDEX($D$4:$G$4,0,Q$7))+P50)))</f>
        <v>1</v>
      </c>
      <c r="R50" s="363" cm="1">
        <f t="array" ref="R50">IF(R$7=-1,S50,IF(R$7=99,Q50,IF(R$7=0,INDEX($D50:$G50,0,R$5),(INDEX($D50:$G50,0,R$7+1)-INDEX($D50:$G50,0,R$7))/(INDEX($D$4:$G$4,0,R$7+1)-INDEX($D$4:$G$4,0,R$7))+Q50)))</f>
        <v>1</v>
      </c>
      <c r="S50" s="213">
        <v>1.07</v>
      </c>
      <c r="T50" s="342">
        <f t="shared" ref="T50" si="64">IF(T$63=1,($AB50-$S50)/$AC$63+S50,$AB50)</f>
        <v>1.0525</v>
      </c>
      <c r="U50" s="342">
        <f t="shared" ref="U50" si="65">IF(U$63=1,($AB50-$S50)/$AC$63+T50,$AB50)</f>
        <v>1.0349999999999999</v>
      </c>
      <c r="V50" s="342">
        <f t="shared" ref="V50" si="66">IF(V$63=1,($AB50-$S50)/$AC$63+U50,$AB50)</f>
        <v>1.0174999999999998</v>
      </c>
      <c r="W50" s="342">
        <f t="shared" ref="W50" si="67">IF(W$63=1,($AB50-$S50)/$AC$63+V50,$AB50)</f>
        <v>0.99999999999999978</v>
      </c>
      <c r="X50" s="342">
        <f t="shared" ref="X50" si="68">IF(X$63=1,($AB50-$S50)/$AC$63+W50,$AB50)</f>
        <v>1</v>
      </c>
      <c r="Y50" s="342">
        <f t="shared" ref="Y50" si="69">IF(Y$63=1,($AB50-$S50)/$AC$63+X50,$AB50)</f>
        <v>1</v>
      </c>
      <c r="Z50" s="342">
        <f t="shared" ref="Z50" si="70">IF(Z$63=1,($AB50-$S50)/$AC$63+Y50,$AB50)</f>
        <v>1</v>
      </c>
      <c r="AA50" s="342">
        <f t="shared" ref="AA50" si="71">IF(AA$63=1,($AB50-$S50)/$AC$63+Z50,$AB50)</f>
        <v>1</v>
      </c>
      <c r="AB50" s="363" cm="1">
        <f t="array" ref="AB50">IF(AB$7=-1,AC50,IF(AB$7=99,AA50,IF(AB$7=0,INDEX($D50:$G50,0,AB$5),(INDEX($D50:$G50,0,AB$7+1)-INDEX($D50:$G50,0,AB$7))/(INDEX($D$4:$G$4,0,AB$7+1)-INDEX($D$4:$G$4,0,AB$7))+AA50)))</f>
        <v>1</v>
      </c>
      <c r="AC50" s="363" cm="1">
        <f t="array" ref="AC50">IF(AC$7=-1,AD50,IF(AC$7=99,AB50,IF(AC$7=0,INDEX($D50:$G50,0,AC$5),(INDEX($D50:$G50,0,AC$7+1)-INDEX($D50:$G50,0,AC$7))/(INDEX($D$4:$G$4,0,AC$7+1)-INDEX($D$4:$G$4,0,AC$7))+AB50)))</f>
        <v>1</v>
      </c>
      <c r="AD50" s="363" cm="1">
        <f t="array" ref="AD50">IF(AD$7=-1,AE50,IF(AD$7=99,AC50,IF(AD$7=0,INDEX($D50:$G50,0,AD$5),(INDEX($D50:$G50,0,AD$7+1)-INDEX($D50:$G50,0,AD$7))/(INDEX($D$4:$G$4,0,AD$7+1)-INDEX($D$4:$G$4,0,AD$7))+AC50)))</f>
        <v>1</v>
      </c>
      <c r="AE50" s="363" cm="1">
        <f t="array" ref="AE50">IF(AE$7=-1,AF50,IF(AE$7=99,AD50,IF(AE$7=0,INDEX($D50:$G50,0,AE$5),(INDEX($D50:$G50,0,AE$7+1)-INDEX($D50:$G50,0,AE$7))/(INDEX($D$4:$G$4,0,AE$7+1)-INDEX($D$4:$G$4,0,AE$7))+AD50)))</f>
        <v>1</v>
      </c>
      <c r="AF50" s="363" cm="1">
        <f t="array" ref="AF50">IF(AF$7=-1,AG50,IF(AF$7=99,AE50,IF(AF$7=0,INDEX($D50:$G50,0,AF$5),(INDEX($D50:$G50,0,AF$7+1)-INDEX($D50:$G50,0,AF$7))/(INDEX($D$4:$G$4,0,AF$7+1)-INDEX($D$4:$G$4,0,AF$7))+AE50)))</f>
        <v>1</v>
      </c>
      <c r="AG50" s="363" cm="1">
        <f t="array" ref="AG50">IF(AG$7=-1,AH50,IF(AG$7=99,AF50,IF(AG$7=0,INDEX($D50:$G50,0,AG$5),(INDEX($D50:$G50,0,AG$7+1)-INDEX($D50:$G50,0,AG$7))/(INDEX($D$4:$G$4,0,AG$7+1)-INDEX($D$4:$G$4,0,AG$7))+AF50)))</f>
        <v>1</v>
      </c>
      <c r="AH50" s="363" cm="1">
        <f t="array" ref="AH50">IF(AH$7=-1,AI50,IF(AH$7=99,AG50,IF(AH$7=0,INDEX($D50:$G50,0,AH$5),(INDEX($D50:$G50,0,AH$7+1)-INDEX($D50:$G50,0,AH$7))/(INDEX($D$4:$G$4,0,AH$7+1)-INDEX($D$4:$G$4,0,AH$7))+AG50)))</f>
        <v>1</v>
      </c>
      <c r="AI50" s="363" cm="1">
        <f t="array" ref="AI50">IF(AI$7=-1,AJ50,IF(AI$7=99,AH50,IF(AI$7=0,INDEX($D50:$G50,0,AI$5),(INDEX($D50:$G50,0,AI$7+1)-INDEX($D50:$G50,0,AI$7))/(INDEX($D$4:$G$4,0,AI$7+1)-INDEX($D$4:$G$4,0,AI$7))+AH50)))</f>
        <v>1</v>
      </c>
      <c r="AJ50" s="363" cm="1">
        <f t="array" ref="AJ50">IF(AJ$7=-1,AK50,IF(AJ$7=99,AI50,IF(AJ$7=0,INDEX($D50:$G50,0,AJ$5),(INDEX($D50:$G50,0,AJ$7+1)-INDEX($D50:$G50,0,AJ$7))/(INDEX($D$4:$G$4,0,AJ$7+1)-INDEX($D$4:$G$4,0,AJ$7))+AI50)))</f>
        <v>1</v>
      </c>
      <c r="AK50" s="363" cm="1">
        <f t="array" ref="AK50">IF(AK$7=-1,AL50,IF(AK$7=99,AJ50,IF(AK$7=0,INDEX($D50:$G50,0,AK$5),(INDEX($D50:$G50,0,AK$7+1)-INDEX($D50:$G50,0,AK$7))/(INDEX($D$4:$G$4,0,AK$7+1)-INDEX($D$4:$G$4,0,AK$7))+AJ50)))</f>
        <v>1</v>
      </c>
      <c r="AL50" s="363" cm="1">
        <f t="array" ref="AL50">IF(AL$7=-1,AM50,IF(AL$7=99,AK50,IF(AL$7=0,INDEX($D50:$G50,0,AL$5),(INDEX($D50:$G50,0,AL$7+1)-INDEX($D50:$G50,0,AL$7))/(INDEX($D$4:$G$4,0,AL$7+1)-INDEX($D$4:$G$4,0,AL$7))+AK50)))</f>
        <v>1</v>
      </c>
      <c r="AM50" s="363" cm="1">
        <f t="array" ref="AM50">IF(AM$7=-1,AN50,IF(AM$7=99,AL50,IF(AM$7=0,INDEX($D50:$G50,0,AM$5),(INDEX($D50:$G50,0,AM$7+1)-INDEX($D50:$G50,0,AM$7))/(INDEX($D$4:$G$4,0,AM$7+1)-INDEX($D$4:$G$4,0,AM$7))+AL50)))</f>
        <v>1</v>
      </c>
      <c r="AN50" s="363" cm="1">
        <f t="array" ref="AN50">IF(AN$7=-1,AO50,IF(AN$7=99,AM50,IF(AN$7=0,INDEX($D50:$G50,0,AN$5),(INDEX($D50:$G50,0,AN$7+1)-INDEX($D50:$G50,0,AN$7))/(INDEX($D$4:$G$4,0,AN$7+1)-INDEX($D$4:$G$4,0,AN$7))+AM50)))</f>
        <v>1</v>
      </c>
      <c r="AO50" s="363" cm="1">
        <f t="array" ref="AO50">IF(AO$7=-1,AP50,IF(AO$7=99,AN50,IF(AO$7=0,INDEX($D50:$G50,0,AO$5),(INDEX($D50:$G50,0,AO$7+1)-INDEX($D50:$G50,0,AO$7))/(INDEX($D$4:$G$4,0,AO$7+1)-INDEX($D$4:$G$4,0,AO$7))+AN50)))</f>
        <v>1</v>
      </c>
      <c r="AP50" s="363"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2">
        <f t="shared" ref="T51:AA51" si="72">IF(T$63=1,($AB51-$S51)/$AC$63+S51,$AB51)</f>
        <v>1</v>
      </c>
      <c r="U51" s="342">
        <f t="shared" si="72"/>
        <v>1</v>
      </c>
      <c r="V51" s="342">
        <f t="shared" si="72"/>
        <v>1</v>
      </c>
      <c r="W51" s="342">
        <f t="shared" si="72"/>
        <v>1</v>
      </c>
      <c r="X51" s="342">
        <f t="shared" si="72"/>
        <v>1</v>
      </c>
      <c r="Y51" s="342">
        <f t="shared" si="72"/>
        <v>1</v>
      </c>
      <c r="Z51" s="342">
        <f t="shared" si="72"/>
        <v>1</v>
      </c>
      <c r="AA51" s="342">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3">
        <v>1.054</v>
      </c>
      <c r="T52" s="342">
        <f t="shared" ref="T52:AA52" si="73">IF(T$63=1,($AB52-$S52)/$AC$63+S52,$AB52)</f>
        <v>1.0405</v>
      </c>
      <c r="U52" s="342">
        <f t="shared" si="73"/>
        <v>1.0269999999999999</v>
      </c>
      <c r="V52" s="342">
        <f t="shared" si="73"/>
        <v>1.0134999999999998</v>
      </c>
      <c r="W52" s="342">
        <f t="shared" si="73"/>
        <v>0.99999999999999978</v>
      </c>
      <c r="X52" s="342">
        <f t="shared" si="73"/>
        <v>1</v>
      </c>
      <c r="Y52" s="342">
        <f t="shared" si="73"/>
        <v>1</v>
      </c>
      <c r="Z52" s="342">
        <f t="shared" si="73"/>
        <v>1</v>
      </c>
      <c r="AA52" s="342">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6" customFormat="1">
      <c r="A53" s="366" t="s">
        <v>16</v>
      </c>
      <c r="B53" s="186" t="str">
        <f t="shared" si="59"/>
        <v>am</v>
      </c>
      <c r="C53" s="186" t="str">
        <f t="shared" si="59"/>
        <v>Ammonia</v>
      </c>
      <c r="D53" s="366">
        <v>1</v>
      </c>
      <c r="E53" s="366">
        <v>1</v>
      </c>
      <c r="F53" s="366">
        <v>1</v>
      </c>
      <c r="G53" s="366">
        <v>1</v>
      </c>
      <c r="J53" s="366" cm="1">
        <f t="array" ref="J53">IF(J$7=-1,K53,IF(J$7=99,I53,IF(J$7=0,INDEX($D53:$G53,0,J$5),(INDEX($D53:$G53,0,J$7+1)-INDEX($D53:$G53,0,J$7))/(INDEX($D$4:$G$4,0,J$7+1)-INDEX($D$4:$G$4,0,J$7))+I53)))</f>
        <v>1</v>
      </c>
      <c r="K53" s="366" cm="1">
        <f t="array" ref="K53">IF(K$7=-1,L53,IF(K$7=99,J53,IF(K$7=0,INDEX($D53:$G53,0,K$5),(INDEX($D53:$G53,0,K$7+1)-INDEX($D53:$G53,0,K$7))/(INDEX($D$4:$G$4,0,K$7+1)-INDEX($D$4:$G$4,0,K$7))+J53)))</f>
        <v>1</v>
      </c>
      <c r="L53" s="366" cm="1">
        <f t="array" ref="L53">IF(L$7=-1,M53,IF(L$7=99,K53,IF(L$7=0,INDEX($D53:$G53,0,L$5),(INDEX($D53:$G53,0,L$7+1)-INDEX($D53:$G53,0,L$7))/(INDEX($D$4:$G$4,0,L$7+1)-INDEX($D$4:$G$4,0,L$7))+K53)))</f>
        <v>1</v>
      </c>
      <c r="M53" s="366" cm="1">
        <f t="array" ref="M53">IF(M$7=-1,N53,IF(M$7=99,L53,IF(M$7=0,INDEX($D53:$G53,0,M$5),(INDEX($D53:$G53,0,M$7+1)-INDEX($D53:$G53,0,M$7))/(INDEX($D$4:$G$4,0,M$7+1)-INDEX($D$4:$G$4,0,M$7))+L53)))</f>
        <v>1</v>
      </c>
      <c r="N53" s="366" cm="1">
        <f t="array" ref="N53">IF(N$7=-1,O53,IF(N$7=99,M53,IF(N$7=0,INDEX($D53:$G53,0,N$5),(INDEX($D53:$G53,0,N$7+1)-INDEX($D53:$G53,0,N$7))/(INDEX($D$4:$G$4,0,N$7+1)-INDEX($D$4:$G$4,0,N$7))+M53)))</f>
        <v>1</v>
      </c>
      <c r="O53" s="366" cm="1">
        <f t="array" ref="O53">IF(O$7=-1,P53,IF(O$7=99,N53,IF(O$7=0,INDEX($D53:$G53,0,O$5),(INDEX($D53:$G53,0,O$7+1)-INDEX($D53:$G53,0,O$7))/(INDEX($D$4:$G$4,0,O$7+1)-INDEX($D$4:$G$4,0,O$7))+N53)))</f>
        <v>1</v>
      </c>
      <c r="P53" s="366" cm="1">
        <f t="array" ref="P53">IF(P$7=-1,Q53,IF(P$7=99,O53,IF(P$7=0,INDEX($D53:$G53,0,P$5),(INDEX($D53:$G53,0,P$7+1)-INDEX($D53:$G53,0,P$7))/(INDEX($D$4:$G$4,0,P$7+1)-INDEX($D$4:$G$4,0,P$7))+O53)))</f>
        <v>1</v>
      </c>
      <c r="Q53" s="366" cm="1">
        <f t="array" ref="Q53">IF(Q$7=-1,R53,IF(Q$7=99,P53,IF(Q$7=0,INDEX($D53:$G53,0,Q$5),(INDEX($D53:$G53,0,Q$7+1)-INDEX($D53:$G53,0,Q$7))/(INDEX($D$4:$G$4,0,Q$7+1)-INDEX($D$4:$G$4,0,Q$7))+P53)))</f>
        <v>1</v>
      </c>
      <c r="R53" s="366" cm="1">
        <f t="array" ref="R53">IF(R$7=-1,S53,IF(R$7=99,Q53,IF(R$7=0,INDEX($D53:$G53,0,R$5),(INDEX($D53:$G53,0,R$7+1)-INDEX($D53:$G53,0,R$7))/(INDEX($D$4:$G$4,0,R$7+1)-INDEX($D$4:$G$4,0,R$7))+Q53)))</f>
        <v>1</v>
      </c>
      <c r="S53" s="213">
        <v>1.054</v>
      </c>
      <c r="T53" s="342">
        <f t="shared" ref="T53" si="74">IF(T$63=1,($AB53-$S53)/$AC$63+S53,$AB53)</f>
        <v>1.0405</v>
      </c>
      <c r="U53" s="342">
        <f t="shared" ref="U53" si="75">IF(U$63=1,($AB53-$S53)/$AC$63+T53,$AB53)</f>
        <v>1.0269999999999999</v>
      </c>
      <c r="V53" s="342">
        <f t="shared" ref="V53" si="76">IF(V$63=1,($AB53-$S53)/$AC$63+U53,$AB53)</f>
        <v>1.0134999999999998</v>
      </c>
      <c r="W53" s="342">
        <f t="shared" ref="W53" si="77">IF(W$63=1,($AB53-$S53)/$AC$63+V53,$AB53)</f>
        <v>0.99999999999999978</v>
      </c>
      <c r="X53" s="342">
        <f t="shared" ref="X53" si="78">IF(X$63=1,($AB53-$S53)/$AC$63+W53,$AB53)</f>
        <v>1</v>
      </c>
      <c r="Y53" s="342">
        <f t="shared" ref="Y53" si="79">IF(Y$63=1,($AB53-$S53)/$AC$63+X53,$AB53)</f>
        <v>1</v>
      </c>
      <c r="Z53" s="342">
        <f t="shared" ref="Z53" si="80">IF(Z$63=1,($AB53-$S53)/$AC$63+Y53,$AB53)</f>
        <v>1</v>
      </c>
      <c r="AA53" s="342">
        <f t="shared" ref="AA53" si="81">IF(AA$63=1,($AB53-$S53)/$AC$63+Z53,$AB53)</f>
        <v>1</v>
      </c>
      <c r="AB53" s="366" cm="1">
        <f t="array" ref="AB53">IF(AB$7=-1,AC53,IF(AB$7=99,AA53,IF(AB$7=0,INDEX($D53:$G53,0,AB$5),(INDEX($D53:$G53,0,AB$7+1)-INDEX($D53:$G53,0,AB$7))/(INDEX($D$4:$G$4,0,AB$7+1)-INDEX($D$4:$G$4,0,AB$7))+AA53)))</f>
        <v>1</v>
      </c>
      <c r="AC53" s="366" cm="1">
        <f t="array" ref="AC53">IF(AC$7=-1,AD53,IF(AC$7=99,AB53,IF(AC$7=0,INDEX($D53:$G53,0,AC$5),(INDEX($D53:$G53,0,AC$7+1)-INDEX($D53:$G53,0,AC$7))/(INDEX($D$4:$G$4,0,AC$7+1)-INDEX($D$4:$G$4,0,AC$7))+AB53)))</f>
        <v>1</v>
      </c>
      <c r="AD53" s="366" cm="1">
        <f t="array" ref="AD53">IF(AD$7=-1,AE53,IF(AD$7=99,AC53,IF(AD$7=0,INDEX($D53:$G53,0,AD$5),(INDEX($D53:$G53,0,AD$7+1)-INDEX($D53:$G53,0,AD$7))/(INDEX($D$4:$G$4,0,AD$7+1)-INDEX($D$4:$G$4,0,AD$7))+AC53)))</f>
        <v>1</v>
      </c>
      <c r="AE53" s="366" cm="1">
        <f t="array" ref="AE53">IF(AE$7=-1,AF53,IF(AE$7=99,AD53,IF(AE$7=0,INDEX($D53:$G53,0,AE$5),(INDEX($D53:$G53,0,AE$7+1)-INDEX($D53:$G53,0,AE$7))/(INDEX($D$4:$G$4,0,AE$7+1)-INDEX($D$4:$G$4,0,AE$7))+AD53)))</f>
        <v>1</v>
      </c>
      <c r="AF53" s="366" cm="1">
        <f t="array" ref="AF53">IF(AF$7=-1,AG53,IF(AF$7=99,AE53,IF(AF$7=0,INDEX($D53:$G53,0,AF$5),(INDEX($D53:$G53,0,AF$7+1)-INDEX($D53:$G53,0,AF$7))/(INDEX($D$4:$G$4,0,AF$7+1)-INDEX($D$4:$G$4,0,AF$7))+AE53)))</f>
        <v>1</v>
      </c>
      <c r="AG53" s="366" cm="1">
        <f t="array" ref="AG53">IF(AG$7=-1,AH53,IF(AG$7=99,AF53,IF(AG$7=0,INDEX($D53:$G53,0,AG$5),(INDEX($D53:$G53,0,AG$7+1)-INDEX($D53:$G53,0,AG$7))/(INDEX($D$4:$G$4,0,AG$7+1)-INDEX($D$4:$G$4,0,AG$7))+AF53)))</f>
        <v>1</v>
      </c>
      <c r="AH53" s="366" cm="1">
        <f t="array" ref="AH53">IF(AH$7=-1,AI53,IF(AH$7=99,AG53,IF(AH$7=0,INDEX($D53:$G53,0,AH$5),(INDEX($D53:$G53,0,AH$7+1)-INDEX($D53:$G53,0,AH$7))/(INDEX($D$4:$G$4,0,AH$7+1)-INDEX($D$4:$G$4,0,AH$7))+AG53)))</f>
        <v>1</v>
      </c>
      <c r="AI53" s="366" cm="1">
        <f t="array" ref="AI53">IF(AI$7=-1,AJ53,IF(AI$7=99,AH53,IF(AI$7=0,INDEX($D53:$G53,0,AI$5),(INDEX($D53:$G53,0,AI$7+1)-INDEX($D53:$G53,0,AI$7))/(INDEX($D$4:$G$4,0,AI$7+1)-INDEX($D$4:$G$4,0,AI$7))+AH53)))</f>
        <v>1</v>
      </c>
      <c r="AJ53" s="366" cm="1">
        <f t="array" ref="AJ53">IF(AJ$7=-1,AK53,IF(AJ$7=99,AI53,IF(AJ$7=0,INDEX($D53:$G53,0,AJ$5),(INDEX($D53:$G53,0,AJ$7+1)-INDEX($D53:$G53,0,AJ$7))/(INDEX($D$4:$G$4,0,AJ$7+1)-INDEX($D$4:$G$4,0,AJ$7))+AI53)))</f>
        <v>1</v>
      </c>
      <c r="AK53" s="366" cm="1">
        <f t="array" ref="AK53">IF(AK$7=-1,AL53,IF(AK$7=99,AJ53,IF(AK$7=0,INDEX($D53:$G53,0,AK$5),(INDEX($D53:$G53,0,AK$7+1)-INDEX($D53:$G53,0,AK$7))/(INDEX($D$4:$G$4,0,AK$7+1)-INDEX($D$4:$G$4,0,AK$7))+AJ53)))</f>
        <v>1</v>
      </c>
      <c r="AL53" s="366" cm="1">
        <f t="array" ref="AL53">IF(AL$7=-1,AM53,IF(AL$7=99,AK53,IF(AL$7=0,INDEX($D53:$G53,0,AL$5),(INDEX($D53:$G53,0,AL$7+1)-INDEX($D53:$G53,0,AL$7))/(INDEX($D$4:$G$4,0,AL$7+1)-INDEX($D$4:$G$4,0,AL$7))+AK53)))</f>
        <v>1</v>
      </c>
      <c r="AM53" s="366" cm="1">
        <f t="array" ref="AM53">IF(AM$7=-1,AN53,IF(AM$7=99,AL53,IF(AM$7=0,INDEX($D53:$G53,0,AM$5),(INDEX($D53:$G53,0,AM$7+1)-INDEX($D53:$G53,0,AM$7))/(INDEX($D$4:$G$4,0,AM$7+1)-INDEX($D$4:$G$4,0,AM$7))+AL53)))</f>
        <v>1</v>
      </c>
      <c r="AN53" s="366" cm="1">
        <f t="array" ref="AN53">IF(AN$7=-1,AO53,IF(AN$7=99,AM53,IF(AN$7=0,INDEX($D53:$G53,0,AN$5),(INDEX($D53:$G53,0,AN$7+1)-INDEX($D53:$G53,0,AN$7))/(INDEX($D$4:$G$4,0,AN$7+1)-INDEX($D$4:$G$4,0,AN$7))+AM53)))</f>
        <v>1</v>
      </c>
      <c r="AO53" s="366" cm="1">
        <f t="array" ref="AO53">IF(AO$7=-1,AP53,IF(AO$7=99,AN53,IF(AO$7=0,INDEX($D53:$G53,0,AO$5),(INDEX($D53:$G53,0,AO$7+1)-INDEX($D53:$G53,0,AO$7))/(INDEX($D$4:$G$4,0,AO$7+1)-INDEX($D$4:$G$4,0,AO$7))+AN53)))</f>
        <v>1</v>
      </c>
      <c r="AP53" s="366"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3">
        <v>1.1000000000000001</v>
      </c>
      <c r="T54" s="342">
        <f t="shared" ref="T54:AA54" si="83">IF(T$63=1,($AB54-$S54)/$AC$63+S54,$AB54)</f>
        <v>1.0750000000000002</v>
      </c>
      <c r="U54" s="342">
        <f t="shared" si="83"/>
        <v>1.0500000000000003</v>
      </c>
      <c r="V54" s="342">
        <f t="shared" si="83"/>
        <v>1.0250000000000004</v>
      </c>
      <c r="W54" s="342">
        <f t="shared" si="83"/>
        <v>1.0000000000000004</v>
      </c>
      <c r="X54" s="342">
        <f t="shared" si="83"/>
        <v>1</v>
      </c>
      <c r="Y54" s="342">
        <f t="shared" si="83"/>
        <v>1</v>
      </c>
      <c r="Z54" s="342">
        <f t="shared" si="83"/>
        <v>1</v>
      </c>
      <c r="AA54" s="342">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2">
        <f t="shared" ref="T55:AA55" si="84">IF(T$63=1,($AB55-$S55)/$AC$63+S55,$AB55)</f>
        <v>1</v>
      </c>
      <c r="U55" s="342">
        <f t="shared" si="84"/>
        <v>1</v>
      </c>
      <c r="V55" s="342">
        <f t="shared" si="84"/>
        <v>1</v>
      </c>
      <c r="W55" s="342">
        <f t="shared" si="84"/>
        <v>1</v>
      </c>
      <c r="X55" s="342">
        <f t="shared" si="84"/>
        <v>1</v>
      </c>
      <c r="Y55" s="342">
        <f t="shared" si="84"/>
        <v>1</v>
      </c>
      <c r="Z55" s="342">
        <f t="shared" si="84"/>
        <v>1</v>
      </c>
      <c r="AA55" s="342">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2">
        <f t="shared" ref="T56:AA56" si="85">IF(T$63=1,($AB56-$S56)/$AC$63+S56,$AB56)</f>
        <v>1</v>
      </c>
      <c r="U56" s="342">
        <f t="shared" si="85"/>
        <v>1</v>
      </c>
      <c r="V56" s="342">
        <f t="shared" si="85"/>
        <v>1</v>
      </c>
      <c r="W56" s="342">
        <f t="shared" si="85"/>
        <v>1</v>
      </c>
      <c r="X56" s="342">
        <f t="shared" si="85"/>
        <v>1</v>
      </c>
      <c r="Y56" s="342">
        <f t="shared" si="85"/>
        <v>1</v>
      </c>
      <c r="Z56" s="342">
        <f t="shared" si="85"/>
        <v>1</v>
      </c>
      <c r="AA56" s="342">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2">
        <f t="shared" ref="T57:AA57" si="86">IF(T$63=1,($AB57-$S57)/$AC$63+S57,$AB57)</f>
        <v>1</v>
      </c>
      <c r="U57" s="342">
        <f t="shared" si="86"/>
        <v>1</v>
      </c>
      <c r="V57" s="342">
        <f t="shared" si="86"/>
        <v>1</v>
      </c>
      <c r="W57" s="342">
        <f t="shared" si="86"/>
        <v>1</v>
      </c>
      <c r="X57" s="342">
        <f t="shared" si="86"/>
        <v>1</v>
      </c>
      <c r="Y57" s="342">
        <f t="shared" si="86"/>
        <v>1</v>
      </c>
      <c r="Z57" s="342">
        <f t="shared" si="86"/>
        <v>1</v>
      </c>
      <c r="AA57" s="342">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2">
        <f t="shared" ref="T58:AA58" si="87">IF(T$63=1,($AB58-$S58)/$AC$63+S58,$AB58)</f>
        <v>1</v>
      </c>
      <c r="U58" s="342">
        <f t="shared" si="87"/>
        <v>1</v>
      </c>
      <c r="V58" s="342">
        <f t="shared" si="87"/>
        <v>1</v>
      </c>
      <c r="W58" s="342">
        <f t="shared" si="87"/>
        <v>1</v>
      </c>
      <c r="X58" s="342">
        <f t="shared" si="87"/>
        <v>1</v>
      </c>
      <c r="Y58" s="342">
        <f t="shared" si="87"/>
        <v>1</v>
      </c>
      <c r="Z58" s="342">
        <f t="shared" si="87"/>
        <v>1</v>
      </c>
      <c r="AA58" s="342">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3">
        <v>1.0229999999999999</v>
      </c>
      <c r="T59" s="342">
        <f t="shared" ref="T59:AA59" si="88">IF(T$63=1,($AB59-$S59)/$AC$63+S59,$AB59)</f>
        <v>1.01725</v>
      </c>
      <c r="U59" s="342">
        <f t="shared" si="88"/>
        <v>1.0115000000000001</v>
      </c>
      <c r="V59" s="342">
        <f t="shared" si="88"/>
        <v>1.0057500000000001</v>
      </c>
      <c r="W59" s="342">
        <f t="shared" si="88"/>
        <v>1.0000000000000002</v>
      </c>
      <c r="X59" s="342">
        <f t="shared" si="88"/>
        <v>1</v>
      </c>
      <c r="Y59" s="342">
        <f t="shared" si="88"/>
        <v>1</v>
      </c>
      <c r="Z59" s="342">
        <f t="shared" si="88"/>
        <v>1</v>
      </c>
      <c r="AA59" s="342">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2">
        <f t="shared" ref="T60:AA60" si="89">IF(T$63=1,($AB60-$S60)/$AC$63+S60,$AB60)</f>
        <v>1</v>
      </c>
      <c r="U60" s="342">
        <f t="shared" si="89"/>
        <v>1</v>
      </c>
      <c r="V60" s="342">
        <f t="shared" si="89"/>
        <v>1</v>
      </c>
      <c r="W60" s="342">
        <f t="shared" si="89"/>
        <v>1</v>
      </c>
      <c r="X60" s="342">
        <f t="shared" si="89"/>
        <v>1</v>
      </c>
      <c r="Y60" s="342">
        <f t="shared" si="89"/>
        <v>1</v>
      </c>
      <c r="Z60" s="342">
        <f t="shared" si="89"/>
        <v>1</v>
      </c>
      <c r="AA60" s="342">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2">
        <f t="shared" ref="T61:AA61" si="90">IF(T$63=1,($AB61-$S61)/$AC$63+S61,$AB61)</f>
        <v>1</v>
      </c>
      <c r="U61" s="342">
        <f t="shared" si="90"/>
        <v>1</v>
      </c>
      <c r="V61" s="342">
        <f t="shared" si="90"/>
        <v>1</v>
      </c>
      <c r="W61" s="342">
        <f t="shared" si="90"/>
        <v>1</v>
      </c>
      <c r="X61" s="342">
        <f t="shared" si="90"/>
        <v>1</v>
      </c>
      <c r="Y61" s="342">
        <f t="shared" si="90"/>
        <v>1</v>
      </c>
      <c r="Z61" s="342">
        <f t="shared" si="90"/>
        <v>1</v>
      </c>
      <c r="AA61" s="342">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2">
        <f t="shared" ref="T62:AA62" si="91">IF(T$63=1,($AB62-$S62)/$AC$63+S62,$AB62)</f>
        <v>1</v>
      </c>
      <c r="U62" s="342">
        <f t="shared" si="91"/>
        <v>1</v>
      </c>
      <c r="V62" s="342">
        <f t="shared" si="91"/>
        <v>1</v>
      </c>
      <c r="W62" s="342">
        <f t="shared" si="91"/>
        <v>1</v>
      </c>
      <c r="X62" s="342">
        <f t="shared" si="91"/>
        <v>1</v>
      </c>
      <c r="Y62" s="342">
        <f t="shared" si="91"/>
        <v>1</v>
      </c>
      <c r="Z62" s="342">
        <f t="shared" si="91"/>
        <v>1</v>
      </c>
      <c r="AA62" s="342">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4">
        <f t="shared" ref="T63:AB63" si="92">IF(T3&lt;=$X$45,1,0)</f>
        <v>1</v>
      </c>
      <c r="U63" s="344">
        <f t="shared" si="92"/>
        <v>1</v>
      </c>
      <c r="V63" s="344">
        <f t="shared" si="92"/>
        <v>1</v>
      </c>
      <c r="W63" s="344">
        <f t="shared" si="92"/>
        <v>1</v>
      </c>
      <c r="X63" s="344">
        <f t="shared" si="92"/>
        <v>0</v>
      </c>
      <c r="Y63" s="344">
        <f t="shared" si="92"/>
        <v>0</v>
      </c>
      <c r="Z63" s="344">
        <f t="shared" si="92"/>
        <v>0</v>
      </c>
      <c r="AA63" s="344">
        <f t="shared" si="92"/>
        <v>0</v>
      </c>
      <c r="AB63" s="344">
        <f t="shared" si="92"/>
        <v>0</v>
      </c>
      <c r="AC63" s="344">
        <f>SUM(T63:AB63)</f>
        <v>4</v>
      </c>
    </row>
    <row r="64" spans="1:42" ht="15.75" thickBot="1">
      <c r="A64" s="185" t="s">
        <v>16</v>
      </c>
      <c r="B64" s="14" t="s">
        <v>289</v>
      </c>
      <c r="C64" s="14"/>
      <c r="V64" s="343"/>
      <c r="W64" s="343"/>
      <c r="X64" s="343"/>
      <c r="Y64" s="343"/>
      <c r="Z64" s="343"/>
      <c r="AA64" s="343"/>
      <c r="AB64" s="343"/>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186.51301855651582</v>
      </c>
      <c r="K79" s="5">
        <f t="shared" ca="1" si="94"/>
        <v>191.72764997425244</v>
      </c>
      <c r="L79" s="5">
        <f t="shared" ca="1" si="94"/>
        <v>193.25080325111884</v>
      </c>
      <c r="M79" s="5">
        <f t="shared" ca="1" si="94"/>
        <v>199.99778725841253</v>
      </c>
      <c r="N79" s="5">
        <f t="shared" ca="1" si="94"/>
        <v>197.80224330122689</v>
      </c>
      <c r="O79" s="5">
        <f t="shared" ca="1" si="94"/>
        <v>204.56882730948811</v>
      </c>
      <c r="P79" s="5">
        <f t="shared" ca="1" si="94"/>
        <v>203.94770491309214</v>
      </c>
      <c r="Q79" s="5">
        <f t="shared" ca="1" si="94"/>
        <v>201.87293671790277</v>
      </c>
      <c r="R79" s="5">
        <f t="shared" ca="1" si="94"/>
        <v>194.31413122982036</v>
      </c>
      <c r="S79" s="5">
        <f t="shared" ca="1" si="94"/>
        <v>211.87704239134197</v>
      </c>
      <c r="T79" s="5">
        <f t="shared" ca="1" si="94"/>
        <v>214.19707063359056</v>
      </c>
      <c r="U79" s="5">
        <f t="shared" ca="1" si="94"/>
        <v>216.57728664883456</v>
      </c>
      <c r="V79" s="5">
        <f t="shared" ca="1" si="94"/>
        <v>219.23085717633666</v>
      </c>
      <c r="W79" s="5">
        <f t="shared" ca="1" si="94"/>
        <v>221.82027001117322</v>
      </c>
      <c r="X79" s="5">
        <f t="shared" ca="1" si="94"/>
        <v>225.21177350444486</v>
      </c>
      <c r="Y79" s="5">
        <f t="shared" ca="1" si="94"/>
        <v>228.34884136948989</v>
      </c>
      <c r="Z79" s="5">
        <f t="shared" ca="1" si="94"/>
        <v>235.37013058154582</v>
      </c>
      <c r="AA79" s="5">
        <f t="shared" ca="1" si="94"/>
        <v>240.76386223179878</v>
      </c>
      <c r="AB79" s="5">
        <f t="shared" ca="1" si="94"/>
        <v>244.23238828214556</v>
      </c>
      <c r="AC79" s="5">
        <f t="shared" ca="1" si="94"/>
        <v>246.99850143873059</v>
      </c>
      <c r="AD79" s="5">
        <f t="shared" ca="1" si="94"/>
        <v>249.94981116435162</v>
      </c>
      <c r="AE79" s="5">
        <f t="shared" ca="1" si="94"/>
        <v>252.65510411847177</v>
      </c>
      <c r="AF79" s="5">
        <f t="shared" ca="1" si="94"/>
        <v>255.848254618114</v>
      </c>
      <c r="AG79" s="5">
        <f t="shared" ca="1" si="94"/>
        <v>263.62878870937823</v>
      </c>
      <c r="AH79" s="5">
        <f t="shared" ca="1" si="94"/>
        <v>271.75213564615188</v>
      </c>
      <c r="AI79" s="5">
        <f t="shared" ca="1" si="94"/>
        <v>275.66353195875803</v>
      </c>
      <c r="AJ79" s="5">
        <f t="shared" ca="1" si="94"/>
        <v>278.83547679033813</v>
      </c>
      <c r="AK79" s="5">
        <f t="shared" ca="1" si="94"/>
        <v>280.75175048693274</v>
      </c>
      <c r="AL79" s="5">
        <f t="shared" ca="1" si="94"/>
        <v>283.71007084583772</v>
      </c>
      <c r="AM79" s="5">
        <f t="shared" ca="1" si="94"/>
        <v>288.10601369594434</v>
      </c>
      <c r="AN79" s="5">
        <f t="shared" ca="1" si="94"/>
        <v>282.5936381444709</v>
      </c>
      <c r="AO79" s="5">
        <f t="shared" ca="1" si="94"/>
        <v>283.12859184336742</v>
      </c>
      <c r="AP79" s="5">
        <f t="shared" ca="1" si="94"/>
        <v>282.0121591420006</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1.5436659278823255</v>
      </c>
      <c r="Q80" s="185">
        <f t="shared" ca="1" si="95"/>
        <v>1.527962152384913</v>
      </c>
      <c r="R80" s="185">
        <f t="shared" ca="1" si="95"/>
        <v>1.4707500818082182</v>
      </c>
      <c r="S80" s="185">
        <f t="shared" ca="1" si="95"/>
        <v>1.6036825292021126</v>
      </c>
      <c r="T80" s="185">
        <f t="shared" ca="1" si="95"/>
        <v>1.6212426608584605</v>
      </c>
      <c r="U80" s="185">
        <f t="shared" ca="1" si="95"/>
        <v>1.6392583495630608</v>
      </c>
      <c r="V80" s="185">
        <f t="shared" ca="1" si="95"/>
        <v>1.6593430394706195</v>
      </c>
      <c r="W80" s="185">
        <f t="shared" ca="1" si="95"/>
        <v>1.6789421242853357</v>
      </c>
      <c r="X80" s="185">
        <f t="shared" ca="1" si="95"/>
        <v>1.70461217724861</v>
      </c>
      <c r="Y80" s="185">
        <f t="shared" ca="1" si="95"/>
        <v>1.7283564247202259</v>
      </c>
      <c r="Z80" s="185">
        <f t="shared" ca="1" si="95"/>
        <v>1.7815000721619909</v>
      </c>
      <c r="AA80" s="185">
        <f t="shared" ref="AA80:AP95" ca="1" si="96">AA$79/Z$79*Z80</f>
        <v>1.8223248501421303</v>
      </c>
      <c r="AB80" s="185">
        <f t="shared" ca="1" si="96"/>
        <v>1.8485778814580462</v>
      </c>
      <c r="AC80" s="185">
        <f t="shared" ca="1" si="96"/>
        <v>1.8695143986613503</v>
      </c>
      <c r="AD80" s="185">
        <f t="shared" ca="1" si="96"/>
        <v>1.8918526557552964</v>
      </c>
      <c r="AE80" s="185">
        <f t="shared" ca="1" si="96"/>
        <v>1.9123288290958835</v>
      </c>
      <c r="AF80" s="185">
        <f t="shared" ca="1" si="96"/>
        <v>1.936497562110058</v>
      </c>
      <c r="AG80" s="185">
        <f t="shared" ca="1" si="96"/>
        <v>1.9953878809912118</v>
      </c>
      <c r="AH80" s="185">
        <f t="shared" ca="1" si="96"/>
        <v>2.0568729263463839</v>
      </c>
      <c r="AI80" s="185">
        <f t="shared" ca="1" si="96"/>
        <v>2.086478011732305</v>
      </c>
      <c r="AJ80" s="185">
        <f t="shared" ca="1" si="96"/>
        <v>2.110486240526638</v>
      </c>
      <c r="AK80" s="185">
        <f t="shared" ca="1" si="96"/>
        <v>2.1249903822388023</v>
      </c>
      <c r="AL80" s="185">
        <f t="shared" ca="1" si="96"/>
        <v>2.1473817023262152</v>
      </c>
      <c r="AM80" s="185">
        <f t="shared" ca="1" si="96"/>
        <v>2.1806542865973606</v>
      </c>
      <c r="AN80" s="185">
        <f t="shared" ca="1" si="96"/>
        <v>2.1389315012189853</v>
      </c>
      <c r="AO80" s="185">
        <f t="shared" ca="1" si="96"/>
        <v>2.1429805283866754</v>
      </c>
      <c r="AP80" s="185">
        <f t="shared" ca="1" si="96"/>
        <v>2.1345303272794456</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0.71721143396735509</v>
      </c>
      <c r="Q81" s="185">
        <f t="shared" ca="1" si="95"/>
        <v>0.70991521323736095</v>
      </c>
      <c r="R81" s="185">
        <f t="shared" ca="1" si="95"/>
        <v>0.68333358670962907</v>
      </c>
      <c r="S81" s="185">
        <f t="shared" ca="1" si="95"/>
        <v>0.74509608952457285</v>
      </c>
      <c r="T81" s="185">
        <f t="shared" ca="1" si="95"/>
        <v>0.75325480248080312</v>
      </c>
      <c r="U81" s="185">
        <f t="shared" ca="1" si="95"/>
        <v>0.76162517439635202</v>
      </c>
      <c r="V81" s="185">
        <f t="shared" ca="1" si="95"/>
        <v>0.77095683676526316</v>
      </c>
      <c r="W81" s="185">
        <f t="shared" ca="1" si="95"/>
        <v>0.78006287938142305</v>
      </c>
      <c r="X81" s="185">
        <f t="shared" ca="1" si="95"/>
        <v>0.79198958914631679</v>
      </c>
      <c r="Y81" s="185">
        <f t="shared" ca="1" si="95"/>
        <v>0.80302153943426247</v>
      </c>
      <c r="Z81" s="185">
        <f t="shared" ca="1" si="95"/>
        <v>0.82771291267733982</v>
      </c>
      <c r="AA81" s="185">
        <f t="shared" ca="1" si="96"/>
        <v>0.84668074569591423</v>
      </c>
      <c r="AB81" s="185">
        <f t="shared" ca="1" si="96"/>
        <v>0.85887831635934686</v>
      </c>
      <c r="AC81" s="185">
        <f t="shared" ca="1" si="96"/>
        <v>0.86860575106813998</v>
      </c>
      <c r="AD81" s="185">
        <f t="shared" ca="1" si="96"/>
        <v>0.8789844561449951</v>
      </c>
      <c r="AE81" s="185">
        <f t="shared" ca="1" si="96"/>
        <v>0.88849800786529076</v>
      </c>
      <c r="AF81" s="185">
        <f t="shared" ca="1" si="96"/>
        <v>0.89972718080301961</v>
      </c>
      <c r="AG81" s="185">
        <f t="shared" ca="1" si="96"/>
        <v>0.92708854785054495</v>
      </c>
      <c r="AH81" s="185">
        <f t="shared" ca="1" si="96"/>
        <v>0.95565546556908676</v>
      </c>
      <c r="AI81" s="185">
        <f t="shared" ca="1" si="96"/>
        <v>0.96941045319875541</v>
      </c>
      <c r="AJ81" s="185">
        <f t="shared" ca="1" si="96"/>
        <v>0.98056505335516486</v>
      </c>
      <c r="AK81" s="185">
        <f t="shared" ca="1" si="96"/>
        <v>0.98730390538781798</v>
      </c>
      <c r="AL81" s="185">
        <f t="shared" ca="1" si="96"/>
        <v>0.99770726436481261</v>
      </c>
      <c r="AM81" s="185">
        <f t="shared" ca="1" si="96"/>
        <v>1.0131662295760515</v>
      </c>
      <c r="AN81" s="185">
        <f t="shared" ca="1" si="96"/>
        <v>0.9937811682167017</v>
      </c>
      <c r="AO81" s="185">
        <f t="shared" ca="1" si="96"/>
        <v>0.99566240983035559</v>
      </c>
      <c r="AP81" s="185">
        <f t="shared" ca="1" si="96"/>
        <v>0.9917363136822448</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1.0419745013205697</v>
      </c>
      <c r="Q82" s="185">
        <f t="shared" ca="1" si="95"/>
        <v>1.0313744528598161</v>
      </c>
      <c r="R82" s="185">
        <f t="shared" ca="1" si="95"/>
        <v>0.99275630522054714</v>
      </c>
      <c r="S82" s="185">
        <f t="shared" ca="1" si="95"/>
        <v>1.0824857072114258</v>
      </c>
      <c r="T82" s="185">
        <f t="shared" ca="1" si="95"/>
        <v>1.0943387960794606</v>
      </c>
      <c r="U82" s="185">
        <f t="shared" ca="1" si="95"/>
        <v>1.1064993859550658</v>
      </c>
      <c r="V82" s="185">
        <f t="shared" ca="1" si="95"/>
        <v>1.1200565516426679</v>
      </c>
      <c r="W82" s="185">
        <f t="shared" ca="1" si="95"/>
        <v>1.1332859338926013</v>
      </c>
      <c r="X82" s="185">
        <f t="shared" ca="1" si="95"/>
        <v>1.1506132196428116</v>
      </c>
      <c r="Y82" s="185">
        <f t="shared" ca="1" si="95"/>
        <v>1.1666405866861522</v>
      </c>
      <c r="Z82" s="185">
        <f t="shared" ca="1" si="95"/>
        <v>1.2025125487093435</v>
      </c>
      <c r="AA82" s="185">
        <f t="shared" ca="1" si="96"/>
        <v>1.2300692738459376</v>
      </c>
      <c r="AB82" s="185">
        <f t="shared" ca="1" si="96"/>
        <v>1.2477900699841808</v>
      </c>
      <c r="AC82" s="185">
        <f t="shared" ca="1" si="96"/>
        <v>1.261922219096411</v>
      </c>
      <c r="AD82" s="185">
        <f t="shared" ca="1" si="96"/>
        <v>1.2770005426348248</v>
      </c>
      <c r="AE82" s="185">
        <f t="shared" ca="1" si="96"/>
        <v>1.290821959639721</v>
      </c>
      <c r="AF82" s="185">
        <f t="shared" ca="1" si="96"/>
        <v>1.3071358544242888</v>
      </c>
      <c r="AG82" s="185">
        <f t="shared" ca="1" si="96"/>
        <v>1.3468868196690675</v>
      </c>
      <c r="AH82" s="185">
        <f t="shared" ca="1" si="96"/>
        <v>1.3883892252838088</v>
      </c>
      <c r="AI82" s="185">
        <f t="shared" ca="1" si="96"/>
        <v>1.4083726579193054</v>
      </c>
      <c r="AJ82" s="185">
        <f t="shared" ca="1" si="96"/>
        <v>1.4245782123554804</v>
      </c>
      <c r="AK82" s="185">
        <f t="shared" ca="1" si="96"/>
        <v>1.4343685080111914</v>
      </c>
      <c r="AL82" s="185">
        <f t="shared" ca="1" si="96"/>
        <v>1.4494826490701951</v>
      </c>
      <c r="AM82" s="185">
        <f t="shared" ca="1" si="96"/>
        <v>1.4719416434532182</v>
      </c>
      <c r="AN82" s="185">
        <f t="shared" ca="1" si="96"/>
        <v>1.443778763322815</v>
      </c>
      <c r="AO82" s="185">
        <f t="shared" ca="1" si="96"/>
        <v>1.4465118566610058</v>
      </c>
      <c r="AP82" s="185">
        <f t="shared" ca="1" si="96"/>
        <v>1.4408079709136257</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12.531399189637963</v>
      </c>
      <c r="Q83" s="185">
        <f t="shared" ca="1" si="95"/>
        <v>12.403916762262956</v>
      </c>
      <c r="R83" s="185">
        <f t="shared" ca="1" si="95"/>
        <v>11.939472168447347</v>
      </c>
      <c r="S83" s="185">
        <f t="shared" ca="1" si="95"/>
        <v>13.018610817205181</v>
      </c>
      <c r="T83" s="185">
        <f t="shared" ca="1" si="95"/>
        <v>13.161163046695775</v>
      </c>
      <c r="U83" s="185">
        <f t="shared" ca="1" si="95"/>
        <v>13.307413464455083</v>
      </c>
      <c r="V83" s="185">
        <f t="shared" ca="1" si="95"/>
        <v>13.470459925665113</v>
      </c>
      <c r="W83" s="185">
        <f t="shared" ca="1" si="95"/>
        <v>13.629564270153503</v>
      </c>
      <c r="X83" s="185">
        <f t="shared" ca="1" si="95"/>
        <v>13.837952416248843</v>
      </c>
      <c r="Y83" s="185">
        <f t="shared" ca="1" si="95"/>
        <v>14.03070697418131</v>
      </c>
      <c r="Z83" s="185">
        <f t="shared" ca="1" si="95"/>
        <v>14.46212432197478</v>
      </c>
      <c r="AA83" s="185">
        <f t="shared" ca="1" si="96"/>
        <v>14.793537732387547</v>
      </c>
      <c r="AB83" s="185">
        <f t="shared" ca="1" si="96"/>
        <v>15.006658466229959</v>
      </c>
      <c r="AC83" s="185">
        <f t="shared" ca="1" si="96"/>
        <v>15.176620016832588</v>
      </c>
      <c r="AD83" s="185">
        <f t="shared" ca="1" si="96"/>
        <v>15.357960818484552</v>
      </c>
      <c r="AE83" s="185">
        <f t="shared" ca="1" si="96"/>
        <v>15.524185321709242</v>
      </c>
      <c r="AF83" s="185">
        <f t="shared" ca="1" si="96"/>
        <v>15.720385831053832</v>
      </c>
      <c r="AG83" s="185">
        <f t="shared" ca="1" si="96"/>
        <v>16.198454356746566</v>
      </c>
      <c r="AH83" s="185">
        <f t="shared" ca="1" si="96"/>
        <v>16.69758673611809</v>
      </c>
      <c r="AI83" s="185">
        <f t="shared" ca="1" si="96"/>
        <v>16.93791926941643</v>
      </c>
      <c r="AJ83" s="185">
        <f t="shared" ca="1" si="96"/>
        <v>17.132816813906953</v>
      </c>
      <c r="AK83" s="185">
        <f t="shared" ca="1" si="96"/>
        <v>17.250560677015699</v>
      </c>
      <c r="AL83" s="185">
        <f t="shared" ca="1" si="96"/>
        <v>17.432332241270707</v>
      </c>
      <c r="AM83" s="185">
        <f t="shared" ca="1" si="96"/>
        <v>17.702437338520983</v>
      </c>
      <c r="AN83" s="185">
        <f t="shared" ca="1" si="96"/>
        <v>17.363733951061189</v>
      </c>
      <c r="AO83" s="185">
        <f t="shared" ca="1" si="96"/>
        <v>17.396603741636682</v>
      </c>
      <c r="AP83" s="185">
        <f t="shared" ca="1" si="96"/>
        <v>17.328005451427163</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5.5571973403763719</v>
      </c>
      <c r="Q84" s="185">
        <f t="shared" ca="1" si="95"/>
        <v>5.5006637485856871</v>
      </c>
      <c r="R84" s="185">
        <f t="shared" ca="1" si="95"/>
        <v>5.2947002945095862</v>
      </c>
      <c r="S84" s="185">
        <f t="shared" ca="1" si="95"/>
        <v>5.7732571051276063</v>
      </c>
      <c r="T84" s="185">
        <f t="shared" ca="1" si="95"/>
        <v>5.8364735790904581</v>
      </c>
      <c r="U84" s="185">
        <f t="shared" ca="1" si="95"/>
        <v>5.9013300584270194</v>
      </c>
      <c r="V84" s="185">
        <f t="shared" ca="1" si="95"/>
        <v>5.9736349420942307</v>
      </c>
      <c r="W84" s="185">
        <f t="shared" ca="1" si="95"/>
        <v>6.0441916474272093</v>
      </c>
      <c r="X84" s="185">
        <f t="shared" ca="1" si="95"/>
        <v>6.136603838094997</v>
      </c>
      <c r="Y84" s="185">
        <f t="shared" ca="1" si="95"/>
        <v>6.2220831289928142</v>
      </c>
      <c r="Z84" s="185">
        <f t="shared" ca="1" si="95"/>
        <v>6.4134002597831685</v>
      </c>
      <c r="AA84" s="185">
        <f t="shared" ca="1" si="96"/>
        <v>6.5603694605116702</v>
      </c>
      <c r="AB84" s="185">
        <f t="shared" ca="1" si="96"/>
        <v>6.6548803732489681</v>
      </c>
      <c r="AC84" s="185">
        <f t="shared" ca="1" si="96"/>
        <v>6.7302518351808631</v>
      </c>
      <c r="AD84" s="185">
        <f t="shared" ca="1" si="96"/>
        <v>6.8106695607190693</v>
      </c>
      <c r="AE84" s="185">
        <f t="shared" ca="1" si="96"/>
        <v>6.8843837847451832</v>
      </c>
      <c r="AF84" s="185">
        <f t="shared" ca="1" si="96"/>
        <v>6.9713912235962114</v>
      </c>
      <c r="AG84" s="185">
        <f t="shared" ca="1" si="96"/>
        <v>7.1833963715683646</v>
      </c>
      <c r="AH84" s="185">
        <f t="shared" ca="1" si="96"/>
        <v>7.4047425348469842</v>
      </c>
      <c r="AI84" s="185">
        <f t="shared" ca="1" si="96"/>
        <v>7.5113208422362998</v>
      </c>
      <c r="AJ84" s="185">
        <f t="shared" ca="1" si="96"/>
        <v>7.5977504658958992</v>
      </c>
      <c r="AK84" s="185">
        <f t="shared" ca="1" si="96"/>
        <v>7.6499653760596917</v>
      </c>
      <c r="AL84" s="185">
        <f t="shared" ca="1" si="96"/>
        <v>7.7305741283743776</v>
      </c>
      <c r="AM84" s="185">
        <f t="shared" ca="1" si="96"/>
        <v>7.8503554317505007</v>
      </c>
      <c r="AN84" s="185">
        <f t="shared" ca="1" si="96"/>
        <v>7.7001534043883506</v>
      </c>
      <c r="AO84" s="185">
        <f t="shared" ca="1" si="96"/>
        <v>7.714729902192035</v>
      </c>
      <c r="AP84" s="185">
        <f t="shared" ca="1" si="96"/>
        <v>7.684309178206008</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11.044721244554777</v>
      </c>
      <c r="Q85" s="185">
        <f t="shared" ca="1" si="95"/>
        <v>10.932362851638812</v>
      </c>
      <c r="R85" s="185">
        <f t="shared" ca="1" si="95"/>
        <v>10.523018213054836</v>
      </c>
      <c r="S85" s="185">
        <f t="shared" ca="1" si="95"/>
        <v>11.474131921858499</v>
      </c>
      <c r="T85" s="185">
        <f t="shared" ca="1" si="95"/>
        <v>11.599772292393922</v>
      </c>
      <c r="U85" s="185">
        <f t="shared" ca="1" si="95"/>
        <v>11.728672112087393</v>
      </c>
      <c r="V85" s="185">
        <f t="shared" ca="1" si="95"/>
        <v>11.872375355972956</v>
      </c>
      <c r="W85" s="185">
        <f t="shared" ca="1" si="95"/>
        <v>12.012604160999368</v>
      </c>
      <c r="X85" s="185">
        <f t="shared" ca="1" si="95"/>
        <v>12.196269923254849</v>
      </c>
      <c r="Y85" s="185">
        <f t="shared" ca="1" si="95"/>
        <v>12.366156807294253</v>
      </c>
      <c r="Z85" s="185">
        <f t="shared" ca="1" si="95"/>
        <v>12.746392427781391</v>
      </c>
      <c r="AA85" s="185">
        <f t="shared" ca="1" si="96"/>
        <v>13.038488200912848</v>
      </c>
      <c r="AB85" s="185">
        <f t="shared" ca="1" si="96"/>
        <v>13.226325094551251</v>
      </c>
      <c r="AC85" s="185">
        <f t="shared" ca="1" si="96"/>
        <v>13.376123047700053</v>
      </c>
      <c r="AD85" s="185">
        <f t="shared" ca="1" si="96"/>
        <v>13.535950260463826</v>
      </c>
      <c r="AE85" s="185">
        <f t="shared" ca="1" si="96"/>
        <v>13.68245451544354</v>
      </c>
      <c r="AF85" s="185">
        <f t="shared" ca="1" si="96"/>
        <v>13.855378536213903</v>
      </c>
      <c r="AG85" s="185">
        <f t="shared" ca="1" si="96"/>
        <v>14.276730814771721</v>
      </c>
      <c r="AH85" s="185">
        <f t="shared" ca="1" si="96"/>
        <v>14.716648010837767</v>
      </c>
      <c r="AI85" s="185">
        <f t="shared" ca="1" si="96"/>
        <v>14.928468398657888</v>
      </c>
      <c r="AJ85" s="185">
        <f t="shared" ca="1" si="96"/>
        <v>15.100244033411107</v>
      </c>
      <c r="AK85" s="185">
        <f t="shared" ca="1" si="96"/>
        <v>15.204019208602114</v>
      </c>
      <c r="AL85" s="185">
        <f t="shared" ca="1" si="96"/>
        <v>15.364226079918073</v>
      </c>
      <c r="AM85" s="185">
        <f t="shared" ca="1" si="96"/>
        <v>15.602286926972521</v>
      </c>
      <c r="AN85" s="185">
        <f t="shared" ca="1" si="96"/>
        <v>15.30376603218105</v>
      </c>
      <c r="AO85" s="185">
        <f t="shared" ca="1" si="96"/>
        <v>15.33273627475168</v>
      </c>
      <c r="AP85" s="185">
        <f t="shared" ca="1" si="96"/>
        <v>15.272276227014657</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4.051717853098677</v>
      </c>
      <c r="S86" s="185">
        <f t="shared" ca="1" si="95"/>
        <v>4.4179287933692049</v>
      </c>
      <c r="T86" s="185">
        <f t="shared" ca="1" si="95"/>
        <v>4.4663045846166982</v>
      </c>
      <c r="U86" s="185">
        <f t="shared" ca="1" si="95"/>
        <v>4.5159353740099268</v>
      </c>
      <c r="V86" s="185">
        <f t="shared" ca="1" si="95"/>
        <v>4.5712659823022319</v>
      </c>
      <c r="W86" s="185">
        <f t="shared" ca="1" si="95"/>
        <v>4.6252588141438933</v>
      </c>
      <c r="X86" s="185">
        <f t="shared" ca="1" si="95"/>
        <v>4.695976343360968</v>
      </c>
      <c r="Y86" s="185">
        <f t="shared" ca="1" si="95"/>
        <v>4.761388538525261</v>
      </c>
      <c r="Z86" s="185">
        <f t="shared" ca="1" si="95"/>
        <v>4.9077921102686339</v>
      </c>
      <c r="AA86" s="185">
        <f t="shared" ca="1" si="96"/>
        <v>5.0202588602874787</v>
      </c>
      <c r="AB86" s="185">
        <f t="shared" ca="1" si="96"/>
        <v>5.0925824161358513</v>
      </c>
      <c r="AC86" s="185">
        <f t="shared" ca="1" si="96"/>
        <v>5.1502596935901153</v>
      </c>
      <c r="AD86" s="185">
        <f t="shared" ca="1" si="96"/>
        <v>5.2117985751405245</v>
      </c>
      <c r="AE86" s="185">
        <f t="shared" ca="1" si="96"/>
        <v>5.2682076674216551</v>
      </c>
      <c r="AF86" s="185">
        <f t="shared" ca="1" si="96"/>
        <v>5.3347892629296512</v>
      </c>
      <c r="AG86" s="185">
        <f t="shared" ca="1" si="96"/>
        <v>5.4970241384103913</v>
      </c>
      <c r="AH86" s="185">
        <f t="shared" ca="1" si="96"/>
        <v>5.6664071349136798</v>
      </c>
      <c r="AI86" s="185">
        <f t="shared" ca="1" si="96"/>
        <v>5.7479651470357478</v>
      </c>
      <c r="AJ86" s="185">
        <f t="shared" ca="1" si="96"/>
        <v>5.8141045750939009</v>
      </c>
      <c r="AK86" s="185">
        <f t="shared" ca="1" si="96"/>
        <v>5.8540615267513836</v>
      </c>
      <c r="AL86" s="185">
        <f t="shared" ca="1" si="96"/>
        <v>5.9157465896827262</v>
      </c>
      <c r="AM86" s="185">
        <f t="shared" ca="1" si="96"/>
        <v>6.0074080659441353</v>
      </c>
      <c r="AN86" s="185">
        <f t="shared" ca="1" si="96"/>
        <v>5.8924674268175146</v>
      </c>
      <c r="AO86" s="185">
        <f t="shared" ca="1" si="96"/>
        <v>5.9036219498503071</v>
      </c>
      <c r="AP86" s="185">
        <f t="shared" ca="1" si="96"/>
        <v>5.8803427869850955</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19.880481469428194</v>
      </c>
      <c r="S87" s="185">
        <f t="shared" ca="1" si="95"/>
        <v>21.67736123152272</v>
      </c>
      <c r="T87" s="185">
        <f t="shared" ca="1" si="95"/>
        <v>21.914725741178593</v>
      </c>
      <c r="U87" s="185">
        <f t="shared" ca="1" si="95"/>
        <v>22.1582481246759</v>
      </c>
      <c r="V87" s="185">
        <f t="shared" ca="1" si="95"/>
        <v>22.429737693478451</v>
      </c>
      <c r="W87" s="185">
        <f t="shared" ca="1" si="95"/>
        <v>22.694663221816803</v>
      </c>
      <c r="X87" s="185">
        <f t="shared" ca="1" si="95"/>
        <v>23.041651482139173</v>
      </c>
      <c r="Y87" s="185">
        <f t="shared" ca="1" si="95"/>
        <v>23.362608167917234</v>
      </c>
      <c r="Z87" s="185">
        <f t="shared" ca="1" si="95"/>
        <v>24.080963591623817</v>
      </c>
      <c r="AA87" s="185">
        <f t="shared" ca="1" si="96"/>
        <v>24.632801903357812</v>
      </c>
      <c r="AB87" s="185">
        <f t="shared" ca="1" si="96"/>
        <v>24.987670421842413</v>
      </c>
      <c r="AC87" s="185">
        <f t="shared" ca="1" si="96"/>
        <v>25.270674344427899</v>
      </c>
      <c r="AD87" s="185">
        <f t="shared" ca="1" si="96"/>
        <v>25.572625921183569</v>
      </c>
      <c r="AE87" s="185">
        <f t="shared" ca="1" si="96"/>
        <v>25.849407265408864</v>
      </c>
      <c r="AF87" s="185">
        <f t="shared" ca="1" si="96"/>
        <v>26.176101824036472</v>
      </c>
      <c r="AG87" s="185">
        <f t="shared" ca="1" si="96"/>
        <v>26.972136383358809</v>
      </c>
      <c r="AH87" s="185">
        <f t="shared" ca="1" si="96"/>
        <v>27.803244482518409</v>
      </c>
      <c r="AI87" s="185">
        <f t="shared" ca="1" si="96"/>
        <v>28.203423519525177</v>
      </c>
      <c r="AJ87" s="185">
        <f t="shared" ca="1" si="96"/>
        <v>28.527948504132162</v>
      </c>
      <c r="AK87" s="185">
        <f t="shared" ca="1" si="96"/>
        <v>28.724004465036231</v>
      </c>
      <c r="AL87" s="185">
        <f t="shared" ca="1" si="96"/>
        <v>29.026673306996486</v>
      </c>
      <c r="AM87" s="185">
        <f t="shared" ca="1" si="96"/>
        <v>29.476426805720919</v>
      </c>
      <c r="AN87" s="185">
        <f t="shared" ca="1" si="96"/>
        <v>28.91244991268691</v>
      </c>
      <c r="AO87" s="185">
        <f t="shared" ca="1" si="96"/>
        <v>28.967181583670403</v>
      </c>
      <c r="AP87" s="185">
        <f t="shared" ca="1" si="96"/>
        <v>28.852958189360827</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0.12854355715003829</v>
      </c>
      <c r="S88" s="185">
        <f t="shared" ca="1" si="95"/>
        <v>0.14016185305226467</v>
      </c>
      <c r="T88" s="185">
        <f t="shared" ca="1" si="95"/>
        <v>0.14169660855902946</v>
      </c>
      <c r="U88" s="185">
        <f t="shared" ca="1" si="95"/>
        <v>0.14327117975181156</v>
      </c>
      <c r="V88" s="185">
        <f t="shared" ca="1" si="95"/>
        <v>0.14502658164973217</v>
      </c>
      <c r="W88" s="185">
        <f t="shared" ca="1" si="95"/>
        <v>0.14673954166253836</v>
      </c>
      <c r="X88" s="185">
        <f t="shared" ca="1" si="95"/>
        <v>0.14898310429152853</v>
      </c>
      <c r="Y88" s="185">
        <f t="shared" ca="1" si="95"/>
        <v>0.15105835152054775</v>
      </c>
      <c r="Z88" s="185">
        <f t="shared" ca="1" si="95"/>
        <v>0.15570310630695802</v>
      </c>
      <c r="AA88" s="185">
        <f t="shared" ca="1" si="96"/>
        <v>0.1592711919024222</v>
      </c>
      <c r="AB88" s="185">
        <f t="shared" ca="1" si="96"/>
        <v>0.16156570683943325</v>
      </c>
      <c r="AC88" s="185">
        <f t="shared" ca="1" si="96"/>
        <v>0.16339555844300202</v>
      </c>
      <c r="AD88" s="185">
        <f t="shared" ca="1" si="96"/>
        <v>0.16534792211301291</v>
      </c>
      <c r="AE88" s="185">
        <f t="shared" ca="1" si="96"/>
        <v>0.16713753966298023</v>
      </c>
      <c r="AF88" s="185">
        <f t="shared" ca="1" si="96"/>
        <v>0.16924988692841908</v>
      </c>
      <c r="AG88" s="185">
        <f t="shared" ca="1" si="96"/>
        <v>0.17439690079863193</v>
      </c>
      <c r="AH88" s="185">
        <f t="shared" ca="1" si="96"/>
        <v>0.17977069376267399</v>
      </c>
      <c r="AI88" s="185">
        <f t="shared" ca="1" si="96"/>
        <v>0.18235817822540348</v>
      </c>
      <c r="AJ88" s="185">
        <f t="shared" ca="1" si="96"/>
        <v>0.18445649742202821</v>
      </c>
      <c r="AK88" s="185">
        <f t="shared" ca="1" si="96"/>
        <v>0.1857241594076714</v>
      </c>
      <c r="AL88" s="185">
        <f t="shared" ca="1" si="96"/>
        <v>0.18768116078331126</v>
      </c>
      <c r="AM88" s="185">
        <f t="shared" ca="1" si="96"/>
        <v>0.19058918464860936</v>
      </c>
      <c r="AN88" s="185">
        <f t="shared" ca="1" si="96"/>
        <v>0.18694261320653938</v>
      </c>
      <c r="AO88" s="185">
        <f t="shared" ca="1" si="96"/>
        <v>0.1872964981809955</v>
      </c>
      <c r="AP88" s="185">
        <f t="shared" ca="1" si="96"/>
        <v>0.18655795060422362</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25.233177191199999</v>
      </c>
      <c r="N90" s="192">
        <f t="shared" si="98"/>
        <v>25.233177191199999</v>
      </c>
      <c r="O90" s="192">
        <f>INDEX('[4]TS BYDem'!$O$10:$O$203,MATCH(D90,'[4]TS BYDem'!$D$10:$D$203,0))</f>
        <v>25.233177191199999</v>
      </c>
      <c r="P90" s="185">
        <f t="shared" ca="1" si="95"/>
        <v>25.156562920629973</v>
      </c>
      <c r="Q90" s="185">
        <f t="shared" ca="1" si="95"/>
        <v>24.900644195433998</v>
      </c>
      <c r="R90" s="185">
        <f t="shared" ca="1" si="95"/>
        <v>23.968279862396869</v>
      </c>
      <c r="S90" s="185">
        <f t="shared" ca="1" si="95"/>
        <v>26.134631672497044</v>
      </c>
      <c r="T90" s="185">
        <f t="shared" ca="1" si="95"/>
        <v>26.420802759730584</v>
      </c>
      <c r="U90" s="185">
        <f t="shared" ca="1" si="95"/>
        <v>26.714397894707428</v>
      </c>
      <c r="V90" s="185">
        <f t="shared" ca="1" si="95"/>
        <v>27.04171079076518</v>
      </c>
      <c r="W90" s="185">
        <f t="shared" ca="1" si="95"/>
        <v>27.361109957011308</v>
      </c>
      <c r="X90" s="185">
        <f t="shared" ca="1" si="95"/>
        <v>27.779445486015575</v>
      </c>
      <c r="Y90" s="185">
        <f t="shared" ca="1" si="95"/>
        <v>28.166396862432979</v>
      </c>
      <c r="Z90" s="185">
        <f t="shared" ca="1" si="95"/>
        <v>29.032459581414265</v>
      </c>
      <c r="AA90" s="185">
        <f t="shared" ca="1" si="96"/>
        <v>29.697766159364736</v>
      </c>
      <c r="AB90" s="185">
        <f t="shared" ca="1" si="96"/>
        <v>30.125602274826665</v>
      </c>
      <c r="AC90" s="185">
        <f t="shared" ca="1" si="96"/>
        <v>30.46679709091379</v>
      </c>
      <c r="AD90" s="185">
        <f t="shared" ca="1" si="96"/>
        <v>30.830835552844462</v>
      </c>
      <c r="AE90" s="185">
        <f t="shared" ca="1" si="96"/>
        <v>31.164528312211679</v>
      </c>
      <c r="AF90" s="185">
        <f t="shared" ca="1" si="96"/>
        <v>31.558397375330198</v>
      </c>
      <c r="AG90" s="185">
        <f t="shared" ca="1" si="96"/>
        <v>32.518111511394643</v>
      </c>
      <c r="AH90" s="185">
        <f t="shared" ca="1" si="96"/>
        <v>33.52011096232318</v>
      </c>
      <c r="AI90" s="185">
        <f t="shared" ca="1" si="96"/>
        <v>34.002574285396747</v>
      </c>
      <c r="AJ90" s="185">
        <f t="shared" ca="1" si="96"/>
        <v>34.393827669544486</v>
      </c>
      <c r="AK90" s="185">
        <f t="shared" ca="1" si="96"/>
        <v>34.630196398685477</v>
      </c>
      <c r="AL90" s="185">
        <f t="shared" ca="1" si="96"/>
        <v>34.995099608946596</v>
      </c>
      <c r="AM90" s="185">
        <f t="shared" ca="1" si="96"/>
        <v>35.537330829206347</v>
      </c>
      <c r="AN90" s="185">
        <f t="shared" ca="1" si="96"/>
        <v>34.857389750870226</v>
      </c>
      <c r="AO90" s="185">
        <f t="shared" ca="1" si="96"/>
        <v>34.923375275893164</v>
      </c>
      <c r="AP90" s="185">
        <f t="shared" ca="1" si="96"/>
        <v>34.785665417816794</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22.237901459013095</v>
      </c>
      <c r="P91" s="185">
        <f t="shared" ca="1" si="95"/>
        <v>22.170381598696629</v>
      </c>
      <c r="Q91" s="185">
        <f t="shared" ca="1" si="95"/>
        <v>21.944841416051336</v>
      </c>
      <c r="R91" s="185">
        <f t="shared" ca="1" si="95"/>
        <v>21.123152335644569</v>
      </c>
      <c r="S91" s="185">
        <f t="shared" ca="1" si="95"/>
        <v>23.032349806637768</v>
      </c>
      <c r="T91" s="185">
        <f t="shared" ca="1" si="95"/>
        <v>23.284551278933439</v>
      </c>
      <c r="U91" s="185">
        <f t="shared" ca="1" si="95"/>
        <v>23.543295535789749</v>
      </c>
      <c r="V91" s="185">
        <f t="shared" ca="1" si="95"/>
        <v>23.831755125069492</v>
      </c>
      <c r="W91" s="185">
        <f t="shared" ca="1" si="95"/>
        <v>24.113240374875822</v>
      </c>
      <c r="X91" s="185">
        <f t="shared" ca="1" si="95"/>
        <v>24.481917858504218</v>
      </c>
      <c r="Y91" s="185">
        <f t="shared" ca="1" si="95"/>
        <v>24.822936609848803</v>
      </c>
      <c r="Z91" s="185">
        <f t="shared" ca="1" si="95"/>
        <v>25.586194334236655</v>
      </c>
      <c r="AA91" s="185">
        <f t="shared" ca="1" si="96"/>
        <v>26.172526448040202</v>
      </c>
      <c r="AB91" s="185">
        <f t="shared" ca="1" si="96"/>
        <v>26.549576761766346</v>
      </c>
      <c r="AC91" s="185">
        <f t="shared" ca="1" si="96"/>
        <v>26.850270433473991</v>
      </c>
      <c r="AD91" s="185">
        <f t="shared" ca="1" si="96"/>
        <v>27.171096121906452</v>
      </c>
      <c r="AE91" s="185">
        <f t="shared" ca="1" si="96"/>
        <v>27.465178260044102</v>
      </c>
      <c r="AF91" s="185">
        <f t="shared" ca="1" si="96"/>
        <v>27.812293541921409</v>
      </c>
      <c r="AG91" s="185">
        <f t="shared" ca="1" si="96"/>
        <v>28.658085897949647</v>
      </c>
      <c r="AH91" s="185">
        <f t="shared" ca="1" si="96"/>
        <v>29.541144138411926</v>
      </c>
      <c r="AI91" s="185">
        <f t="shared" ca="1" si="96"/>
        <v>29.966337198913227</v>
      </c>
      <c r="AJ91" s="185">
        <f t="shared" ca="1" si="96"/>
        <v>30.311147293030793</v>
      </c>
      <c r="AK91" s="185">
        <f t="shared" ca="1" si="96"/>
        <v>30.519458139770407</v>
      </c>
      <c r="AL91" s="185">
        <f t="shared" ca="1" si="96"/>
        <v>30.841045927561719</v>
      </c>
      <c r="AM91" s="185">
        <f t="shared" ca="1" si="96"/>
        <v>31.318912204676515</v>
      </c>
      <c r="AN91" s="185">
        <f t="shared" ca="1" si="96"/>
        <v>30.719682762287988</v>
      </c>
      <c r="AO91" s="185">
        <f t="shared" ca="1" si="96"/>
        <v>30.777835550264808</v>
      </c>
      <c r="AP91" s="185">
        <f t="shared" ca="1" si="96"/>
        <v>30.656472384991076</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22.237901459013095</v>
      </c>
      <c r="P92" s="185">
        <f t="shared" ca="1" si="95"/>
        <v>22.170381598696629</v>
      </c>
      <c r="Q92" s="185">
        <f t="shared" ca="1" si="95"/>
        <v>21.944841416051336</v>
      </c>
      <c r="R92" s="185">
        <f t="shared" ca="1" si="95"/>
        <v>21.123152335644569</v>
      </c>
      <c r="S92" s="185">
        <f t="shared" ca="1" si="95"/>
        <v>23.032349806637768</v>
      </c>
      <c r="T92" s="185">
        <f t="shared" ca="1" si="95"/>
        <v>23.284551278933439</v>
      </c>
      <c r="U92" s="185">
        <f t="shared" ca="1" si="95"/>
        <v>23.543295535789749</v>
      </c>
      <c r="V92" s="185">
        <f t="shared" ca="1" si="95"/>
        <v>23.831755125069492</v>
      </c>
      <c r="W92" s="185">
        <f t="shared" ca="1" si="95"/>
        <v>24.113240374875822</v>
      </c>
      <c r="X92" s="185">
        <f t="shared" ca="1" si="95"/>
        <v>24.481917858504218</v>
      </c>
      <c r="Y92" s="185">
        <f t="shared" ca="1" si="95"/>
        <v>24.822936609848803</v>
      </c>
      <c r="Z92" s="185">
        <f t="shared" ca="1" si="95"/>
        <v>25.586194334236655</v>
      </c>
      <c r="AA92" s="185">
        <f t="shared" ca="1" si="96"/>
        <v>26.172526448040202</v>
      </c>
      <c r="AB92" s="185">
        <f t="shared" ca="1" si="96"/>
        <v>26.549576761766346</v>
      </c>
      <c r="AC92" s="185">
        <f t="shared" ca="1" si="96"/>
        <v>26.850270433473991</v>
      </c>
      <c r="AD92" s="185">
        <f t="shared" ca="1" si="96"/>
        <v>27.171096121906452</v>
      </c>
      <c r="AE92" s="185">
        <f t="shared" ca="1" si="96"/>
        <v>27.465178260044102</v>
      </c>
      <c r="AF92" s="185">
        <f t="shared" ca="1" si="96"/>
        <v>27.812293541921409</v>
      </c>
      <c r="AG92" s="185">
        <f t="shared" ca="1" si="96"/>
        <v>28.658085897949647</v>
      </c>
      <c r="AH92" s="185">
        <f t="shared" ca="1" si="96"/>
        <v>29.541144138411926</v>
      </c>
      <c r="AI92" s="185">
        <f t="shared" ca="1" si="96"/>
        <v>29.966337198913227</v>
      </c>
      <c r="AJ92" s="185">
        <f t="shared" ca="1" si="96"/>
        <v>30.311147293030793</v>
      </c>
      <c r="AK92" s="185">
        <f t="shared" ca="1" si="96"/>
        <v>30.519458139770407</v>
      </c>
      <c r="AL92" s="185">
        <f t="shared" ca="1" si="96"/>
        <v>30.841045927561719</v>
      </c>
      <c r="AM92" s="185">
        <f t="shared" ca="1" si="96"/>
        <v>31.318912204676515</v>
      </c>
      <c r="AN92" s="185">
        <f t="shared" ca="1" si="96"/>
        <v>30.719682762287988</v>
      </c>
      <c r="AO92" s="185">
        <f t="shared" ca="1" si="96"/>
        <v>30.777835550264808</v>
      </c>
      <c r="AP92" s="185">
        <f t="shared" ca="1" si="96"/>
        <v>30.656472384991076</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22.237901459013095</v>
      </c>
      <c r="P93" s="185">
        <f t="shared" ca="1" si="95"/>
        <v>22.170381598696629</v>
      </c>
      <c r="Q93" s="185">
        <f t="shared" ca="1" si="95"/>
        <v>21.944841416051336</v>
      </c>
      <c r="R93" s="185">
        <f t="shared" ca="1" si="95"/>
        <v>21.123152335644569</v>
      </c>
      <c r="S93" s="185">
        <f t="shared" ca="1" si="95"/>
        <v>23.032349806637768</v>
      </c>
      <c r="T93" s="185">
        <f t="shared" ca="1" si="95"/>
        <v>23.284551278933439</v>
      </c>
      <c r="U93" s="185">
        <f t="shared" ca="1" si="95"/>
        <v>23.543295535789749</v>
      </c>
      <c r="V93" s="185">
        <f t="shared" ca="1" si="95"/>
        <v>23.831755125069492</v>
      </c>
      <c r="W93" s="185">
        <f t="shared" ca="1" si="95"/>
        <v>24.113240374875822</v>
      </c>
      <c r="X93" s="185">
        <f t="shared" ca="1" si="95"/>
        <v>24.481917858504218</v>
      </c>
      <c r="Y93" s="185">
        <f t="shared" ca="1" si="95"/>
        <v>24.822936609848803</v>
      </c>
      <c r="Z93" s="185">
        <f t="shared" ca="1" si="95"/>
        <v>25.586194334236655</v>
      </c>
      <c r="AA93" s="185">
        <f t="shared" ca="1" si="96"/>
        <v>26.172526448040202</v>
      </c>
      <c r="AB93" s="185">
        <f t="shared" ca="1" si="96"/>
        <v>26.549576761766346</v>
      </c>
      <c r="AC93" s="185">
        <f t="shared" ca="1" si="96"/>
        <v>26.850270433473991</v>
      </c>
      <c r="AD93" s="185">
        <f t="shared" ca="1" si="96"/>
        <v>27.171096121906452</v>
      </c>
      <c r="AE93" s="185">
        <f t="shared" ca="1" si="96"/>
        <v>27.465178260044102</v>
      </c>
      <c r="AF93" s="185">
        <f t="shared" ca="1" si="96"/>
        <v>27.812293541921409</v>
      </c>
      <c r="AG93" s="185">
        <f t="shared" ca="1" si="96"/>
        <v>28.658085897949647</v>
      </c>
      <c r="AH93" s="185">
        <f t="shared" ca="1" si="96"/>
        <v>29.541144138411926</v>
      </c>
      <c r="AI93" s="185">
        <f t="shared" ca="1" si="96"/>
        <v>29.966337198913227</v>
      </c>
      <c r="AJ93" s="185">
        <f t="shared" ca="1" si="96"/>
        <v>30.311147293030793</v>
      </c>
      <c r="AK93" s="185">
        <f t="shared" ca="1" si="96"/>
        <v>30.519458139770407</v>
      </c>
      <c r="AL93" s="185">
        <f t="shared" ca="1" si="96"/>
        <v>30.841045927561719</v>
      </c>
      <c r="AM93" s="185">
        <f t="shared" ca="1" si="96"/>
        <v>31.318912204676515</v>
      </c>
      <c r="AN93" s="185">
        <f t="shared" ca="1" si="96"/>
        <v>30.719682762287988</v>
      </c>
      <c r="AO93" s="185">
        <f t="shared" ca="1" si="96"/>
        <v>30.777835550264808</v>
      </c>
      <c r="AP93" s="185">
        <f t="shared" ca="1" si="96"/>
        <v>30.656472384991076</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22.237901459013095</v>
      </c>
      <c r="P94" s="185">
        <f t="shared" ca="1" si="95"/>
        <v>22.170381598696629</v>
      </c>
      <c r="Q94" s="185">
        <f t="shared" ca="1" si="95"/>
        <v>21.944841416051336</v>
      </c>
      <c r="R94" s="185">
        <f t="shared" ca="1" si="95"/>
        <v>21.123152335644569</v>
      </c>
      <c r="S94" s="185">
        <f t="shared" ca="1" si="95"/>
        <v>23.032349806637768</v>
      </c>
      <c r="T94" s="185">
        <f t="shared" ca="1" si="95"/>
        <v>23.284551278933439</v>
      </c>
      <c r="U94" s="185">
        <f t="shared" ca="1" si="95"/>
        <v>23.543295535789749</v>
      </c>
      <c r="V94" s="185">
        <f t="shared" ca="1" si="95"/>
        <v>23.831755125069492</v>
      </c>
      <c r="W94" s="185">
        <f t="shared" ca="1" si="95"/>
        <v>24.113240374875822</v>
      </c>
      <c r="X94" s="185">
        <f t="shared" ca="1" si="95"/>
        <v>24.481917858504218</v>
      </c>
      <c r="Y94" s="185">
        <f t="shared" ca="1" si="95"/>
        <v>24.822936609848803</v>
      </c>
      <c r="Z94" s="185">
        <f t="shared" ca="1" si="95"/>
        <v>25.586194334236655</v>
      </c>
      <c r="AA94" s="185">
        <f t="shared" ca="1" si="96"/>
        <v>26.172526448040202</v>
      </c>
      <c r="AB94" s="185">
        <f t="shared" ca="1" si="96"/>
        <v>26.549576761766346</v>
      </c>
      <c r="AC94" s="185">
        <f t="shared" ca="1" si="96"/>
        <v>26.850270433473991</v>
      </c>
      <c r="AD94" s="185">
        <f t="shared" ca="1" si="96"/>
        <v>27.171096121906452</v>
      </c>
      <c r="AE94" s="185">
        <f t="shared" ca="1" si="96"/>
        <v>27.465178260044102</v>
      </c>
      <c r="AF94" s="185">
        <f t="shared" ca="1" si="96"/>
        <v>27.812293541921409</v>
      </c>
      <c r="AG94" s="185">
        <f t="shared" ca="1" si="96"/>
        <v>28.658085897949647</v>
      </c>
      <c r="AH94" s="185">
        <f t="shared" ca="1" si="96"/>
        <v>29.541144138411926</v>
      </c>
      <c r="AI94" s="185">
        <f t="shared" ca="1" si="96"/>
        <v>29.966337198913227</v>
      </c>
      <c r="AJ94" s="185">
        <f t="shared" ca="1" si="96"/>
        <v>30.311147293030793</v>
      </c>
      <c r="AK94" s="185">
        <f t="shared" ca="1" si="96"/>
        <v>30.519458139770407</v>
      </c>
      <c r="AL94" s="185">
        <f t="shared" ca="1" si="96"/>
        <v>30.841045927561719</v>
      </c>
      <c r="AM94" s="185">
        <f t="shared" ca="1" si="96"/>
        <v>31.318912204676515</v>
      </c>
      <c r="AN94" s="185">
        <f t="shared" ca="1" si="96"/>
        <v>30.719682762287988</v>
      </c>
      <c r="AO94" s="185">
        <f t="shared" ca="1" si="96"/>
        <v>30.777835550264808</v>
      </c>
      <c r="AP94" s="185">
        <f t="shared" ca="1" si="96"/>
        <v>30.656472384991076</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22.237901459013095</v>
      </c>
      <c r="P95" s="185">
        <f t="shared" ca="1" si="95"/>
        <v>22.170381598696629</v>
      </c>
      <c r="Q95" s="185">
        <f t="shared" ca="1" si="95"/>
        <v>21.944841416051336</v>
      </c>
      <c r="R95" s="185">
        <f t="shared" ca="1" si="95"/>
        <v>21.123152335644569</v>
      </c>
      <c r="S95" s="185">
        <f t="shared" ca="1" si="95"/>
        <v>23.032349806637768</v>
      </c>
      <c r="T95" s="185">
        <f t="shared" ca="1" si="95"/>
        <v>23.284551278933439</v>
      </c>
      <c r="U95" s="185">
        <f t="shared" ca="1" si="95"/>
        <v>23.543295535789749</v>
      </c>
      <c r="V95" s="185">
        <f t="shared" ca="1" si="95"/>
        <v>23.831755125069492</v>
      </c>
      <c r="W95" s="185">
        <f t="shared" ca="1" si="95"/>
        <v>24.113240374875822</v>
      </c>
      <c r="X95" s="185">
        <f t="shared" ca="1" si="95"/>
        <v>24.481917858504218</v>
      </c>
      <c r="Y95" s="185">
        <f t="shared" ca="1" si="95"/>
        <v>24.822936609848803</v>
      </c>
      <c r="Z95" s="185">
        <f t="shared" ca="1" si="95"/>
        <v>25.586194334236655</v>
      </c>
      <c r="AA95" s="185">
        <f t="shared" ca="1" si="96"/>
        <v>26.172526448040202</v>
      </c>
      <c r="AB95" s="185">
        <f t="shared" ca="1" si="96"/>
        <v>26.549576761766346</v>
      </c>
      <c r="AC95" s="185">
        <f t="shared" ca="1" si="96"/>
        <v>26.850270433473991</v>
      </c>
      <c r="AD95" s="185">
        <f t="shared" ca="1" si="96"/>
        <v>27.171096121906452</v>
      </c>
      <c r="AE95" s="185">
        <f t="shared" ca="1" si="96"/>
        <v>27.465178260044102</v>
      </c>
      <c r="AF95" s="185">
        <f t="shared" ca="1" si="96"/>
        <v>27.812293541921409</v>
      </c>
      <c r="AG95" s="185">
        <f t="shared" ca="1" si="96"/>
        <v>28.658085897949647</v>
      </c>
      <c r="AH95" s="185">
        <f t="shared" ca="1" si="96"/>
        <v>29.541144138411926</v>
      </c>
      <c r="AI95" s="185">
        <f t="shared" ca="1" si="96"/>
        <v>29.966337198913227</v>
      </c>
      <c r="AJ95" s="185">
        <f t="shared" ca="1" si="96"/>
        <v>30.311147293030793</v>
      </c>
      <c r="AK95" s="185">
        <f t="shared" ca="1" si="96"/>
        <v>30.519458139770407</v>
      </c>
      <c r="AL95" s="185">
        <f t="shared" ca="1" si="96"/>
        <v>30.841045927561719</v>
      </c>
      <c r="AM95" s="185">
        <f t="shared" ca="1" si="96"/>
        <v>31.318912204676515</v>
      </c>
      <c r="AN95" s="185">
        <f t="shared" ca="1" si="96"/>
        <v>30.719682762287988</v>
      </c>
      <c r="AO95" s="185">
        <f t="shared" ca="1" si="96"/>
        <v>30.777835550264808</v>
      </c>
      <c r="AP95" s="185">
        <f t="shared" ref="AP95:AP99" ca="1" si="100">AP$79/AO$79*AO95</f>
        <v>30.656472384991076</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24.132772779317964</v>
      </c>
      <c r="S97" s="185">
        <f t="shared" ca="1" si="101"/>
        <v>26.313992136458079</v>
      </c>
      <c r="T97" s="185">
        <f t="shared" ca="1" si="101"/>
        <v>26.602127199293868</v>
      </c>
      <c r="U97" s="185">
        <f t="shared" ca="1" si="101"/>
        <v>26.89773726068276</v>
      </c>
      <c r="V97" s="185">
        <f t="shared" ca="1" si="101"/>
        <v>27.227296486194589</v>
      </c>
      <c r="W97" s="185">
        <f t="shared" ca="1" si="101"/>
        <v>27.548887670425305</v>
      </c>
      <c r="X97" s="185">
        <f t="shared" ca="1" si="101"/>
        <v>27.970094211943309</v>
      </c>
      <c r="Y97" s="185">
        <f t="shared" ca="1" si="101"/>
        <v>28.3597012132524</v>
      </c>
      <c r="Z97" s="185">
        <f t="shared" ca="1" si="101"/>
        <v>29.231707670528621</v>
      </c>
      <c r="AA97" s="185">
        <f t="shared" ca="1" si="102"/>
        <v>29.901580209002006</v>
      </c>
      <c r="AB97" s="185">
        <f t="shared" ca="1" si="102"/>
        <v>30.332352538952442</v>
      </c>
      <c r="AC97" s="185">
        <f t="shared" ca="1" si="102"/>
        <v>30.675888955307034</v>
      </c>
      <c r="AD97" s="185">
        <f t="shared" ca="1" si="102"/>
        <v>31.042425792123939</v>
      </c>
      <c r="AE97" s="185">
        <f t="shared" ca="1" si="102"/>
        <v>31.378408665577727</v>
      </c>
      <c r="AF97" s="185">
        <f t="shared" ca="1" si="102"/>
        <v>31.774980829271225</v>
      </c>
      <c r="AG97" s="185">
        <f t="shared" ca="1" si="102"/>
        <v>32.741281427883585</v>
      </c>
      <c r="AH97" s="185">
        <f t="shared" ca="1" si="102"/>
        <v>33.750157543027612</v>
      </c>
      <c r="AI97" s="185">
        <f t="shared" ca="1" si="102"/>
        <v>34.235931983952582</v>
      </c>
      <c r="AJ97" s="185">
        <f t="shared" ca="1" si="102"/>
        <v>34.629870517421978</v>
      </c>
      <c r="AK97" s="185">
        <f t="shared" ca="1" si="102"/>
        <v>34.867861431465208</v>
      </c>
      <c r="AL97" s="185">
        <f t="shared" ca="1" si="102"/>
        <v>35.235268951330283</v>
      </c>
      <c r="AM97" s="185">
        <f t="shared" ca="1" si="102"/>
        <v>35.781221473059233</v>
      </c>
      <c r="AN97" s="185">
        <f t="shared" ca="1" si="102"/>
        <v>35.096613998471398</v>
      </c>
      <c r="AO97" s="185">
        <f t="shared" ca="1" si="102"/>
        <v>35.163052378331976</v>
      </c>
      <c r="AP97" s="185">
        <f t="shared" ca="1" si="100"/>
        <v>35.024397425473097</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117.12281075206418</v>
      </c>
      <c r="K100" s="5">
        <f t="shared" ca="1" si="105"/>
        <v>119.07275947417872</v>
      </c>
      <c r="L100" s="5">
        <f t="shared" ca="1" si="105"/>
        <v>120.12173328694826</v>
      </c>
      <c r="M100" s="5">
        <f t="shared" ca="1" si="105"/>
        <v>120.67779367214723</v>
      </c>
      <c r="N100" s="5">
        <f t="shared" ca="1" si="105"/>
        <v>119.95882677975034</v>
      </c>
      <c r="O100" s="5">
        <f t="shared" ca="1" si="105"/>
        <v>120.88915701956363</v>
      </c>
      <c r="P100" s="5">
        <f t="shared" ca="1" si="105"/>
        <v>121.14044942310186</v>
      </c>
      <c r="Q100" s="5">
        <f t="shared" ca="1" si="105"/>
        <v>118.31800019705032</v>
      </c>
      <c r="R100" s="5">
        <f t="shared" ca="1" si="105"/>
        <v>107.4423666258986</v>
      </c>
      <c r="S100" s="5">
        <f t="shared" ca="1" si="105"/>
        <v>116.91239623399936</v>
      </c>
      <c r="T100" s="5">
        <f t="shared" ca="1" si="105"/>
        <v>115.97228329991646</v>
      </c>
      <c r="U100" s="5">
        <f t="shared" ca="1" si="105"/>
        <v>116.15276863106924</v>
      </c>
      <c r="V100" s="5">
        <f t="shared" ca="1" si="105"/>
        <v>117.18156212281109</v>
      </c>
      <c r="W100" s="5">
        <f t="shared" ca="1" si="105"/>
        <v>118.47230248948127</v>
      </c>
      <c r="X100" s="5">
        <f t="shared" ca="1" si="105"/>
        <v>122.66709772738669</v>
      </c>
      <c r="Y100" s="5">
        <f t="shared" ca="1" si="105"/>
        <v>126.12859809665078</v>
      </c>
      <c r="Z100" s="5">
        <f t="shared" ca="1" si="105"/>
        <v>133.14743223154625</v>
      </c>
      <c r="AA100" s="5">
        <f t="shared" ca="1" si="105"/>
        <v>138.01872969316048</v>
      </c>
      <c r="AB100" s="5">
        <f ca="1">SUMIF($B$10:$B$25,$D100,AB$10:AB$25)*SUMIF($B$10:$B$25,$D100,AB$46:AB$62)</f>
        <v>140.98192171398557</v>
      </c>
      <c r="AC100" s="5">
        <f t="shared" ref="AC100:AP100" ca="1" si="106">SUMIF($B$10:$B$25,$D100,AC$10:AC$25)*SUMIF($B$10:$B$25,$D100,AC$47:AC$62)</f>
        <v>144.1903949819943</v>
      </c>
      <c r="AD100" s="5">
        <f t="shared" ca="1" si="106"/>
        <v>147.86846348349997</v>
      </c>
      <c r="AE100" s="5">
        <f t="shared" ca="1" si="106"/>
        <v>151.85711073348193</v>
      </c>
      <c r="AF100" s="5">
        <f t="shared" ca="1" si="106"/>
        <v>157.01714409574589</v>
      </c>
      <c r="AG100" s="5">
        <f t="shared" ca="1" si="106"/>
        <v>168.02331924481018</v>
      </c>
      <c r="AH100" s="5">
        <f t="shared" ca="1" si="106"/>
        <v>177.51247111676867</v>
      </c>
      <c r="AI100" s="5">
        <f t="shared" ca="1" si="106"/>
        <v>181.74144042600301</v>
      </c>
      <c r="AJ100" s="5">
        <f t="shared" ca="1" si="106"/>
        <v>186.7417740637751</v>
      </c>
      <c r="AK100" s="5">
        <f t="shared" ca="1" si="106"/>
        <v>191.37454388424504</v>
      </c>
      <c r="AL100" s="5">
        <f t="shared" ca="1" si="106"/>
        <v>197.60258144682422</v>
      </c>
      <c r="AM100" s="5">
        <f t="shared" ca="1" si="106"/>
        <v>212.75242481026032</v>
      </c>
      <c r="AN100" s="5">
        <f t="shared" ca="1" si="106"/>
        <v>229.55707837411364</v>
      </c>
      <c r="AO100" s="5">
        <f t="shared" ca="1" si="106"/>
        <v>261.23577360133368</v>
      </c>
      <c r="AP100" s="5">
        <f t="shared" ca="1" si="106"/>
        <v>293.19027052862293</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117.12281075206418</v>
      </c>
      <c r="K121" s="5">
        <f t="shared" ca="1" si="112"/>
        <v>119.07275947417872</v>
      </c>
      <c r="L121" s="5">
        <f t="shared" ca="1" si="112"/>
        <v>120.12173328694826</v>
      </c>
      <c r="M121" s="5">
        <f t="shared" ca="1" si="112"/>
        <v>120.67779367214723</v>
      </c>
      <c r="N121" s="5">
        <f t="shared" ca="1" si="112"/>
        <v>119.95882677975034</v>
      </c>
      <c r="O121" s="5">
        <f t="shared" ca="1" si="112"/>
        <v>120.88915701956363</v>
      </c>
      <c r="P121" s="5">
        <f t="shared" ca="1" si="112"/>
        <v>121.14044942310186</v>
      </c>
      <c r="Q121" s="5">
        <f t="shared" ca="1" si="112"/>
        <v>118.31800019705032</v>
      </c>
      <c r="R121" s="5">
        <f t="shared" ca="1" si="112"/>
        <v>107.4423666258986</v>
      </c>
      <c r="S121" s="5">
        <f t="shared" ca="1" si="112"/>
        <v>109.26392171401808</v>
      </c>
      <c r="T121" s="5">
        <f t="shared" ca="1" si="112"/>
        <v>110.18744256524128</v>
      </c>
      <c r="U121" s="5">
        <f t="shared" ca="1" si="112"/>
        <v>112.22489722808622</v>
      </c>
      <c r="V121" s="5">
        <f t="shared" ca="1" si="112"/>
        <v>115.16615442045317</v>
      </c>
      <c r="W121" s="5">
        <f t="shared" ca="1" si="112"/>
        <v>118.47230248948129</v>
      </c>
      <c r="X121" s="5">
        <f t="shared" ca="1" si="112"/>
        <v>122.66709772738669</v>
      </c>
      <c r="Y121" s="5">
        <f t="shared" ca="1" si="112"/>
        <v>126.12859809665078</v>
      </c>
      <c r="Z121" s="5">
        <f t="shared" ca="1" si="112"/>
        <v>133.14743223154625</v>
      </c>
      <c r="AA121" s="5">
        <f t="shared" ca="1" si="112"/>
        <v>138.01872969316048</v>
      </c>
      <c r="AB121" s="5">
        <f ca="1">SUMIF($B$10:$B$25,$D121,AB$10:AB$25)*SUMIF($B$10:$B$25,$D121,AB$46:AB$62)</f>
        <v>140.98192171398557</v>
      </c>
      <c r="AC121" s="5">
        <f t="shared" ref="AC121:AP121" ca="1" si="113">SUMIF($B$10:$B$25,$D121,AC$10:AC$25)*SUMIF($B$10:$B$25,$D121,AC$47:AC$62)</f>
        <v>144.1903949819943</v>
      </c>
      <c r="AD121" s="5">
        <f t="shared" ca="1" si="113"/>
        <v>147.86846348349997</v>
      </c>
      <c r="AE121" s="5">
        <f t="shared" ca="1" si="113"/>
        <v>151.85711073348193</v>
      </c>
      <c r="AF121" s="5">
        <f t="shared" ca="1" si="113"/>
        <v>157.01714409574589</v>
      </c>
      <c r="AG121" s="5">
        <f t="shared" ca="1" si="113"/>
        <v>168.02331924481018</v>
      </c>
      <c r="AH121" s="5">
        <f t="shared" ca="1" si="113"/>
        <v>177.51247111676867</v>
      </c>
      <c r="AI121" s="5">
        <f t="shared" ca="1" si="113"/>
        <v>181.74144042600301</v>
      </c>
      <c r="AJ121" s="5">
        <f t="shared" ca="1" si="113"/>
        <v>186.7417740637751</v>
      </c>
      <c r="AK121" s="5">
        <f t="shared" ca="1" si="113"/>
        <v>191.37454388424504</v>
      </c>
      <c r="AL121" s="5">
        <f t="shared" ca="1" si="113"/>
        <v>197.60258144682422</v>
      </c>
      <c r="AM121" s="5">
        <f t="shared" ca="1" si="113"/>
        <v>212.75242481026032</v>
      </c>
      <c r="AN121" s="5">
        <f t="shared" ca="1" si="113"/>
        <v>229.55707837411364</v>
      </c>
      <c r="AO121" s="5">
        <f t="shared" ca="1" si="113"/>
        <v>261.23577360133368</v>
      </c>
      <c r="AP121" s="5">
        <f t="shared" ca="1" si="113"/>
        <v>293.19027052862293</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72.107894835057621</v>
      </c>
      <c r="K142" s="5">
        <f t="shared" ca="1" si="119"/>
        <v>74.266300997437128</v>
      </c>
      <c r="L142" s="5">
        <f t="shared" ca="1" si="119"/>
        <v>75.801027741220466</v>
      </c>
      <c r="M142" s="5">
        <f t="shared" ca="1" si="119"/>
        <v>76.644854367250801</v>
      </c>
      <c r="N142" s="5">
        <f t="shared" ca="1" si="119"/>
        <v>77.466834349241523</v>
      </c>
      <c r="O142" s="5">
        <f t="shared" ca="1" si="119"/>
        <v>78.131791577197461</v>
      </c>
      <c r="P142" s="5">
        <f t="shared" ca="1" si="119"/>
        <v>79.016580660802092</v>
      </c>
      <c r="Q142" s="5">
        <f t="shared" ca="1" si="119"/>
        <v>78.849999999999994</v>
      </c>
      <c r="R142" s="5">
        <f t="shared" ca="1" si="119"/>
        <v>77.7</v>
      </c>
      <c r="S142" s="5">
        <f t="shared" ca="1" si="119"/>
        <v>80.843594166989419</v>
      </c>
      <c r="T142" s="3">
        <f t="shared" ca="1" si="119"/>
        <v>80.343265903015194</v>
      </c>
      <c r="U142" s="5">
        <f t="shared" ca="1" si="119"/>
        <v>80.148316961346737</v>
      </c>
      <c r="V142" s="5">
        <f t="shared" ca="1" si="119"/>
        <v>79.938108098323383</v>
      </c>
      <c r="W142" s="5">
        <f t="shared" ca="1" si="119"/>
        <v>79.695970962318498</v>
      </c>
      <c r="X142" s="5">
        <f t="shared" ca="1" si="119"/>
        <v>80.443056676289061</v>
      </c>
      <c r="Y142" s="5">
        <f t="shared" ca="1" si="119"/>
        <v>81.234652522550022</v>
      </c>
      <c r="Z142" s="5">
        <f t="shared" ca="1" si="119"/>
        <v>82.337018514205766</v>
      </c>
      <c r="AA142" s="5">
        <f t="shared" ca="1" si="119"/>
        <v>82.845819368112146</v>
      </c>
      <c r="AB142" s="5">
        <f ca="1">SUMIF($B$10:$B$25,$D142,AB$10:AB$25)*SUMIF($B$10:$B$25,$D142,AB$46:AB$62)</f>
        <v>83.518361304485026</v>
      </c>
      <c r="AC142" s="5">
        <f t="shared" ref="AC142:AP142" ca="1" si="120">SUMIF($B$10:$B$25,$D142,AC$10:AC$25)*SUMIF($B$10:$B$25,$D142,AC$47:AC$62)</f>
        <v>84.424916995223001</v>
      </c>
      <c r="AD142" s="5">
        <f t="shared" ca="1" si="120"/>
        <v>84.879094013336868</v>
      </c>
      <c r="AE142" s="5">
        <f t="shared" ca="1" si="120"/>
        <v>85.856800663093068</v>
      </c>
      <c r="AF142" s="5">
        <f t="shared" ca="1" si="120"/>
        <v>87.065120065330447</v>
      </c>
      <c r="AG142" s="5">
        <f t="shared" ca="1" si="120"/>
        <v>68.406632125343464</v>
      </c>
      <c r="AH142" s="5">
        <f t="shared" ca="1" si="120"/>
        <v>52.68343640395922</v>
      </c>
      <c r="AI142" s="5">
        <f t="shared" ca="1" si="120"/>
        <v>50.519337129983469</v>
      </c>
      <c r="AJ142" s="5">
        <f t="shared" ca="1" si="120"/>
        <v>51.698546002337849</v>
      </c>
      <c r="AK142" s="5">
        <f t="shared" ca="1" si="120"/>
        <v>53.256123604673419</v>
      </c>
      <c r="AL142" s="5">
        <f t="shared" ca="1" si="120"/>
        <v>52.175941259687136</v>
      </c>
      <c r="AM142" s="5">
        <f t="shared" ca="1" si="120"/>
        <v>56.707339049185052</v>
      </c>
      <c r="AN142" s="5">
        <f t="shared" ca="1" si="120"/>
        <v>60.661639612300441</v>
      </c>
      <c r="AO142" s="5">
        <f t="shared" ca="1" si="120"/>
        <v>69.243520835977506</v>
      </c>
      <c r="AP142" s="5">
        <f t="shared" ca="1" si="120"/>
        <v>77.729219188590832</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0.80470810576356211</v>
      </c>
      <c r="S143" s="185">
        <f t="shared" ca="1" si="121"/>
        <v>0.83726506467485484</v>
      </c>
      <c r="T143" s="185">
        <f t="shared" ca="1" si="121"/>
        <v>0.83208336313608167</v>
      </c>
      <c r="U143" s="185">
        <f t="shared" ca="1" si="121"/>
        <v>0.83006435420981861</v>
      </c>
      <c r="V143" s="185">
        <f t="shared" ca="1" si="121"/>
        <v>0.82788730432592883</v>
      </c>
      <c r="W143" s="185">
        <f t="shared" ca="1" si="121"/>
        <v>0.82537958597265337</v>
      </c>
      <c r="X143" s="185">
        <f t="shared" ca="1" si="121"/>
        <v>0.83311685662557833</v>
      </c>
      <c r="Y143" s="185">
        <f t="shared" ca="1" si="121"/>
        <v>0.84131510107828045</v>
      </c>
      <c r="Z143" s="185">
        <f t="shared" ca="1" si="121"/>
        <v>0.85273186876172269</v>
      </c>
      <c r="AA143" s="185">
        <f t="shared" ca="1" si="121"/>
        <v>0.85800131755654752</v>
      </c>
      <c r="AB143" s="185">
        <f t="shared" ref="AA143:AP158" ca="1" si="124">AB$142/AA$142*AA143</f>
        <v>0.86496656784824877</v>
      </c>
      <c r="AC143" s="185">
        <f t="shared" ca="1" si="124"/>
        <v>0.87435540584905869</v>
      </c>
      <c r="AD143" s="185">
        <f t="shared" ca="1" si="124"/>
        <v>0.87905913722522022</v>
      </c>
      <c r="AE143" s="185">
        <f t="shared" ca="1" si="124"/>
        <v>0.88918485750987597</v>
      </c>
      <c r="AF143" s="185">
        <f t="shared" ca="1" si="124"/>
        <v>0.90169894267502138</v>
      </c>
      <c r="AG143" s="185">
        <f t="shared" ca="1" si="124"/>
        <v>0.70846037785392491</v>
      </c>
      <c r="AH143" s="185">
        <f t="shared" ca="1" si="124"/>
        <v>0.54562147121937077</v>
      </c>
      <c r="AI143" s="185">
        <f t="shared" ca="1" si="124"/>
        <v>0.5232087527194309</v>
      </c>
      <c r="AJ143" s="185">
        <f t="shared" ca="1" si="124"/>
        <v>0.53542135166372795</v>
      </c>
      <c r="AK143" s="185">
        <f t="shared" ca="1" si="124"/>
        <v>0.55155256558850541</v>
      </c>
      <c r="AL143" s="185">
        <f t="shared" ca="1" si="124"/>
        <v>0.54036554514174662</v>
      </c>
      <c r="AM143" s="185">
        <f t="shared" ca="1" si="124"/>
        <v>0.58729543615394808</v>
      </c>
      <c r="AN143" s="185">
        <f t="shared" ca="1" si="124"/>
        <v>0.62824855990895923</v>
      </c>
      <c r="AO143" s="185">
        <f t="shared" ca="1" si="124"/>
        <v>0.71712770255237046</v>
      </c>
      <c r="AP143" s="185">
        <f t="shared" ca="1" si="124"/>
        <v>0.8050107173195834</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0.30176553966133579</v>
      </c>
      <c r="S144" s="185">
        <f t="shared" ca="1" si="125"/>
        <v>0.31397439925307052</v>
      </c>
      <c r="T144" s="185">
        <f t="shared" ca="1" si="125"/>
        <v>0.31203126117603058</v>
      </c>
      <c r="U144" s="185">
        <f t="shared" ca="1" si="125"/>
        <v>0.31127413282868194</v>
      </c>
      <c r="V144" s="185">
        <f t="shared" ca="1" si="125"/>
        <v>0.3104577391222233</v>
      </c>
      <c r="W144" s="185">
        <f t="shared" ca="1" si="125"/>
        <v>0.30951734473974496</v>
      </c>
      <c r="X144" s="185">
        <f t="shared" ca="1" si="125"/>
        <v>0.3124188212345918</v>
      </c>
      <c r="Y144" s="185">
        <f t="shared" ca="1" si="125"/>
        <v>0.31549316290435514</v>
      </c>
      <c r="Z144" s="185">
        <f t="shared" ca="1" si="125"/>
        <v>0.31977445078564598</v>
      </c>
      <c r="AA144" s="185">
        <f t="shared" ca="1" si="124"/>
        <v>0.32175049408370526</v>
      </c>
      <c r="AB144" s="185">
        <f t="shared" ca="1" si="124"/>
        <v>0.32436246294309323</v>
      </c>
      <c r="AC144" s="185">
        <f t="shared" ca="1" si="124"/>
        <v>0.32788327719339699</v>
      </c>
      <c r="AD144" s="185">
        <f t="shared" ca="1" si="124"/>
        <v>0.32964717645945757</v>
      </c>
      <c r="AE144" s="185">
        <f t="shared" ca="1" si="124"/>
        <v>0.33344432156620346</v>
      </c>
      <c r="AF144" s="185">
        <f t="shared" ca="1" si="124"/>
        <v>0.33813710350313297</v>
      </c>
      <c r="AG144" s="185">
        <f t="shared" ca="1" si="124"/>
        <v>0.26567264169522181</v>
      </c>
      <c r="AH144" s="185">
        <f t="shared" ca="1" si="124"/>
        <v>0.20460805170726401</v>
      </c>
      <c r="AI144" s="185">
        <f t="shared" ca="1" si="124"/>
        <v>0.19620328226978656</v>
      </c>
      <c r="AJ144" s="185">
        <f t="shared" ca="1" si="124"/>
        <v>0.20078300687389794</v>
      </c>
      <c r="AK144" s="185">
        <f t="shared" ca="1" si="124"/>
        <v>0.20683221209568947</v>
      </c>
      <c r="AL144" s="185">
        <f t="shared" ca="1" si="124"/>
        <v>0.20263707942815495</v>
      </c>
      <c r="AM144" s="185">
        <f t="shared" ca="1" si="124"/>
        <v>0.22023578855773052</v>
      </c>
      <c r="AN144" s="185">
        <f t="shared" ca="1" si="124"/>
        <v>0.2355932099658597</v>
      </c>
      <c r="AO144" s="185">
        <f t="shared" ca="1" si="124"/>
        <v>0.26892288845713891</v>
      </c>
      <c r="AP144" s="185">
        <f t="shared" ca="1" si="124"/>
        <v>0.30187901899484376</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0.48282486345813724</v>
      </c>
      <c r="S145" s="185">
        <f t="shared" ca="1" si="125"/>
        <v>0.50235903880491284</v>
      </c>
      <c r="T145" s="185">
        <f t="shared" ca="1" si="125"/>
        <v>0.49925001788164897</v>
      </c>
      <c r="U145" s="185">
        <f t="shared" ca="1" si="125"/>
        <v>0.49803861252589116</v>
      </c>
      <c r="V145" s="185">
        <f t="shared" ca="1" si="125"/>
        <v>0.4967323825955573</v>
      </c>
      <c r="W145" s="185">
        <f t="shared" ca="1" si="125"/>
        <v>0.495227751583592</v>
      </c>
      <c r="X145" s="185">
        <f t="shared" ca="1" si="125"/>
        <v>0.49987011397534697</v>
      </c>
      <c r="Y145" s="185">
        <f t="shared" ca="1" si="125"/>
        <v>0.50478906064696827</v>
      </c>
      <c r="Z145" s="185">
        <f t="shared" ca="1" si="125"/>
        <v>0.51163912125703359</v>
      </c>
      <c r="AA145" s="185">
        <f t="shared" ca="1" si="124"/>
        <v>0.51480079053392847</v>
      </c>
      <c r="AB145" s="185">
        <f t="shared" ca="1" si="124"/>
        <v>0.51897994070894915</v>
      </c>
      <c r="AC145" s="185">
        <f t="shared" ca="1" si="124"/>
        <v>0.52461324350943517</v>
      </c>
      <c r="AD145" s="185">
        <f t="shared" ca="1" si="124"/>
        <v>0.52743548233513216</v>
      </c>
      <c r="AE145" s="185">
        <f t="shared" ca="1" si="124"/>
        <v>0.53351091450592558</v>
      </c>
      <c r="AF145" s="185">
        <f t="shared" ca="1" si="124"/>
        <v>0.54101936560501285</v>
      </c>
      <c r="AG145" s="185">
        <f t="shared" ca="1" si="124"/>
        <v>0.42507622671235495</v>
      </c>
      <c r="AH145" s="185">
        <f t="shared" ca="1" si="124"/>
        <v>0.32737288273162246</v>
      </c>
      <c r="AI145" s="185">
        <f t="shared" ca="1" si="124"/>
        <v>0.31392525163165858</v>
      </c>
      <c r="AJ145" s="185">
        <f t="shared" ca="1" si="124"/>
        <v>0.32125281099823677</v>
      </c>
      <c r="AK145" s="185">
        <f t="shared" ca="1" si="124"/>
        <v>0.33093153935310321</v>
      </c>
      <c r="AL145" s="185">
        <f t="shared" ca="1" si="124"/>
        <v>0.32421932708504797</v>
      </c>
      <c r="AM145" s="185">
        <f t="shared" ca="1" si="124"/>
        <v>0.35237726169236888</v>
      </c>
      <c r="AN145" s="185">
        <f t="shared" ca="1" si="124"/>
        <v>0.3769491359453756</v>
      </c>
      <c r="AO145" s="185">
        <f t="shared" ca="1" si="124"/>
        <v>0.43027662153142238</v>
      </c>
      <c r="AP145" s="185">
        <f t="shared" ca="1" si="124"/>
        <v>0.48300643039175012</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4.0235405288178114</v>
      </c>
      <c r="S146" s="185">
        <f t="shared" ca="1" si="125"/>
        <v>4.186325323374275</v>
      </c>
      <c r="T146" s="185">
        <f t="shared" ca="1" si="125"/>
        <v>4.1604168156804091</v>
      </c>
      <c r="U146" s="185">
        <f t="shared" ca="1" si="125"/>
        <v>4.1503217710490938</v>
      </c>
      <c r="V146" s="185">
        <f t="shared" ca="1" si="125"/>
        <v>4.1394365216296451</v>
      </c>
      <c r="W146" s="185">
        <f t="shared" ca="1" si="125"/>
        <v>4.1268979298632678</v>
      </c>
      <c r="X146" s="185">
        <f t="shared" ca="1" si="125"/>
        <v>4.1655842831278926</v>
      </c>
      <c r="Y146" s="185">
        <f t="shared" ca="1" si="125"/>
        <v>4.2065755053914033</v>
      </c>
      <c r="Z146" s="185">
        <f t="shared" ca="1" si="125"/>
        <v>4.263659343808615</v>
      </c>
      <c r="AA146" s="185">
        <f t="shared" ca="1" si="124"/>
        <v>4.2900065877827389</v>
      </c>
      <c r="AB146" s="185">
        <f t="shared" ca="1" si="124"/>
        <v>4.3248328392412452</v>
      </c>
      <c r="AC146" s="185">
        <f t="shared" ca="1" si="124"/>
        <v>4.3717770292452949</v>
      </c>
      <c r="AD146" s="185">
        <f t="shared" ca="1" si="124"/>
        <v>4.3952956861261026</v>
      </c>
      <c r="AE146" s="185">
        <f t="shared" ca="1" si="124"/>
        <v>4.4459242875493814</v>
      </c>
      <c r="AF146" s="185">
        <f t="shared" ca="1" si="124"/>
        <v>4.5084947133751081</v>
      </c>
      <c r="AG146" s="185">
        <f t="shared" ca="1" si="124"/>
        <v>3.5423018892696256</v>
      </c>
      <c r="AH146" s="185">
        <f t="shared" ca="1" si="124"/>
        <v>2.7281073560968547</v>
      </c>
      <c r="AI146" s="185">
        <f t="shared" ca="1" si="124"/>
        <v>2.6160437635971556</v>
      </c>
      <c r="AJ146" s="185">
        <f t="shared" ca="1" si="124"/>
        <v>2.6771067583186405</v>
      </c>
      <c r="AK146" s="185">
        <f t="shared" ca="1" si="124"/>
        <v>2.7577628279425279</v>
      </c>
      <c r="AL146" s="185">
        <f t="shared" ca="1" si="124"/>
        <v>2.7018277257087342</v>
      </c>
      <c r="AM146" s="185">
        <f t="shared" ca="1" si="124"/>
        <v>2.9364771807697418</v>
      </c>
      <c r="AN146" s="185">
        <f t="shared" ca="1" si="124"/>
        <v>3.1412427995447976</v>
      </c>
      <c r="AO146" s="185">
        <f t="shared" ca="1" si="124"/>
        <v>3.5856385127618537</v>
      </c>
      <c r="AP146" s="185">
        <f t="shared" ca="1" si="124"/>
        <v>4.0250535865979185</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0.72423729518720592</v>
      </c>
      <c r="S147" s="185">
        <f t="shared" ca="1" si="125"/>
        <v>0.75353855820736937</v>
      </c>
      <c r="T147" s="185">
        <f t="shared" ca="1" si="125"/>
        <v>0.74887502682247353</v>
      </c>
      <c r="U147" s="185">
        <f t="shared" ca="1" si="125"/>
        <v>0.74705791878883676</v>
      </c>
      <c r="V147" s="185">
        <f t="shared" ca="1" si="125"/>
        <v>0.745098573893336</v>
      </c>
      <c r="W147" s="185">
        <f t="shared" ca="1" si="125"/>
        <v>0.74284162737538806</v>
      </c>
      <c r="X147" s="185">
        <f t="shared" ca="1" si="125"/>
        <v>0.74980517096302057</v>
      </c>
      <c r="Y147" s="185">
        <f t="shared" ca="1" si="125"/>
        <v>0.75718359097045251</v>
      </c>
      <c r="Z147" s="185">
        <f t="shared" ca="1" si="125"/>
        <v>0.76745868188555055</v>
      </c>
      <c r="AA147" s="185">
        <f t="shared" ca="1" si="124"/>
        <v>0.77220118580089281</v>
      </c>
      <c r="AB147" s="185">
        <f t="shared" ca="1" si="124"/>
        <v>0.77846991106342389</v>
      </c>
      <c r="AC147" s="185">
        <f t="shared" ca="1" si="124"/>
        <v>0.78691986526415292</v>
      </c>
      <c r="AD147" s="185">
        <f t="shared" ca="1" si="124"/>
        <v>0.79115322350269834</v>
      </c>
      <c r="AE147" s="185">
        <f t="shared" ca="1" si="124"/>
        <v>0.80026637175888848</v>
      </c>
      <c r="AF147" s="185">
        <f t="shared" ca="1" si="124"/>
        <v>0.81152904840751938</v>
      </c>
      <c r="AG147" s="185">
        <f t="shared" ca="1" si="124"/>
        <v>0.63761434006853257</v>
      </c>
      <c r="AH147" s="185">
        <f t="shared" ca="1" si="124"/>
        <v>0.4910593240974338</v>
      </c>
      <c r="AI147" s="185">
        <f t="shared" ca="1" si="124"/>
        <v>0.47088787744748795</v>
      </c>
      <c r="AJ147" s="185">
        <f t="shared" ca="1" si="124"/>
        <v>0.48187921649735527</v>
      </c>
      <c r="AK147" s="185">
        <f t="shared" ca="1" si="124"/>
        <v>0.49639730902965495</v>
      </c>
      <c r="AL147" s="185">
        <f t="shared" ca="1" si="124"/>
        <v>0.48632899062757207</v>
      </c>
      <c r="AM147" s="185">
        <f t="shared" ca="1" si="124"/>
        <v>0.52856589253855346</v>
      </c>
      <c r="AN147" s="185">
        <f t="shared" ca="1" si="124"/>
        <v>0.56542370391806351</v>
      </c>
      <c r="AO147" s="185">
        <f t="shared" ca="1" si="124"/>
        <v>0.64541493229713365</v>
      </c>
      <c r="AP147" s="185">
        <f t="shared" ca="1" si="124"/>
        <v>0.72450964558762532</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11.265913480689868</v>
      </c>
      <c r="S148" s="185">
        <f t="shared" ca="1" si="125"/>
        <v>11.721710905447965</v>
      </c>
      <c r="T148" s="185">
        <f t="shared" ca="1" si="125"/>
        <v>11.649167083905141</v>
      </c>
      <c r="U148" s="185">
        <f t="shared" ca="1" si="125"/>
        <v>11.620900958937458</v>
      </c>
      <c r="V148" s="185">
        <f t="shared" ca="1" si="125"/>
        <v>11.590422260563001</v>
      </c>
      <c r="W148" s="185">
        <f t="shared" ca="1" si="125"/>
        <v>11.555314203617144</v>
      </c>
      <c r="X148" s="185">
        <f t="shared" ca="1" si="125"/>
        <v>11.663635992758094</v>
      </c>
      <c r="Y148" s="185">
        <f t="shared" ca="1" si="125"/>
        <v>11.778411415095924</v>
      </c>
      <c r="Z148" s="185">
        <f t="shared" ca="1" si="125"/>
        <v>11.938246162664116</v>
      </c>
      <c r="AA148" s="185">
        <f t="shared" ca="1" si="124"/>
        <v>12.012018445791663</v>
      </c>
      <c r="AB148" s="185">
        <f t="shared" ca="1" si="124"/>
        <v>12.10953194987548</v>
      </c>
      <c r="AC148" s="185">
        <f t="shared" ca="1" si="124"/>
        <v>12.24097568188682</v>
      </c>
      <c r="AD148" s="185">
        <f t="shared" ca="1" si="124"/>
        <v>12.306827921153081</v>
      </c>
      <c r="AE148" s="185">
        <f t="shared" ca="1" si="124"/>
        <v>12.44858800513826</v>
      </c>
      <c r="AF148" s="185">
        <f t="shared" ca="1" si="124"/>
        <v>12.623785197450296</v>
      </c>
      <c r="AG148" s="185">
        <f t="shared" ca="1" si="124"/>
        <v>9.9184452899549456</v>
      </c>
      <c r="AH148" s="185">
        <f t="shared" ca="1" si="124"/>
        <v>7.6387005970711881</v>
      </c>
      <c r="AI148" s="185">
        <f t="shared" ca="1" si="124"/>
        <v>7.3249225380720304</v>
      </c>
      <c r="AJ148" s="185">
        <f t="shared" ca="1" si="124"/>
        <v>7.4958989232921889</v>
      </c>
      <c r="AK148" s="185">
        <f t="shared" ca="1" si="124"/>
        <v>7.721735918239073</v>
      </c>
      <c r="AL148" s="185">
        <f t="shared" ca="1" si="124"/>
        <v>7.5651176319844504</v>
      </c>
      <c r="AM148" s="185">
        <f t="shared" ca="1" si="124"/>
        <v>8.222136106155272</v>
      </c>
      <c r="AN148" s="185">
        <f t="shared" ca="1" si="124"/>
        <v>8.7954798387254289</v>
      </c>
      <c r="AO148" s="185">
        <f t="shared" ca="1" si="124"/>
        <v>10.039787835733186</v>
      </c>
      <c r="AP148" s="185">
        <f t="shared" ca="1" si="124"/>
        <v>11.270150042474167</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2.5750659384433994</v>
      </c>
      <c r="S149" s="185">
        <f t="shared" ca="1" si="125"/>
        <v>2.679248206959536</v>
      </c>
      <c r="T149" s="185">
        <f t="shared" ca="1" si="125"/>
        <v>2.662666762035462</v>
      </c>
      <c r="U149" s="185">
        <f t="shared" ca="1" si="125"/>
        <v>2.6562059334714205</v>
      </c>
      <c r="V149" s="185">
        <f t="shared" ca="1" si="125"/>
        <v>2.6492393738429731</v>
      </c>
      <c r="W149" s="185">
        <f t="shared" ca="1" si="125"/>
        <v>2.6412146751124914</v>
      </c>
      <c r="X149" s="185">
        <f t="shared" ca="1" si="125"/>
        <v>2.6659739412018513</v>
      </c>
      <c r="Y149" s="185">
        <f t="shared" ca="1" si="125"/>
        <v>2.6922083234504983</v>
      </c>
      <c r="Z149" s="185">
        <f t="shared" ca="1" si="125"/>
        <v>2.7287419800375137</v>
      </c>
      <c r="AA149" s="185">
        <f t="shared" ca="1" si="124"/>
        <v>2.7456042161809529</v>
      </c>
      <c r="AB149" s="185">
        <f t="shared" ca="1" si="124"/>
        <v>2.7678930171143969</v>
      </c>
      <c r="AC149" s="185">
        <f t="shared" ca="1" si="124"/>
        <v>2.797937298716989</v>
      </c>
      <c r="AD149" s="185">
        <f t="shared" ca="1" si="124"/>
        <v>2.8129892391207059</v>
      </c>
      <c r="AE149" s="185">
        <f t="shared" ca="1" si="124"/>
        <v>2.845391544031604</v>
      </c>
      <c r="AF149" s="185">
        <f t="shared" ca="1" si="124"/>
        <v>2.8854366165600691</v>
      </c>
      <c r="AG149" s="185">
        <f t="shared" ca="1" si="124"/>
        <v>2.2670732091325605</v>
      </c>
      <c r="AH149" s="185">
        <f t="shared" ca="1" si="124"/>
        <v>1.7459887079019871</v>
      </c>
      <c r="AI149" s="185">
        <f t="shared" ca="1" si="124"/>
        <v>1.6742680087021795</v>
      </c>
      <c r="AJ149" s="185">
        <f t="shared" ca="1" si="124"/>
        <v>1.7133483253239299</v>
      </c>
      <c r="AK149" s="185">
        <f t="shared" ca="1" si="124"/>
        <v>1.7649682098832178</v>
      </c>
      <c r="AL149" s="185">
        <f t="shared" ca="1" si="124"/>
        <v>1.7291697444535898</v>
      </c>
      <c r="AM149" s="185">
        <f t="shared" ca="1" si="124"/>
        <v>1.8793453956926347</v>
      </c>
      <c r="AN149" s="185">
        <f t="shared" ca="1" si="124"/>
        <v>2.0103953917086703</v>
      </c>
      <c r="AO149" s="185">
        <f t="shared" ca="1" si="124"/>
        <v>2.2948086481675865</v>
      </c>
      <c r="AP149" s="185">
        <f t="shared" ca="1" si="124"/>
        <v>2.576034295422668</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6.4376648461084969</v>
      </c>
      <c r="S150" s="185">
        <f t="shared" ca="1" si="125"/>
        <v>6.6981205173988387</v>
      </c>
      <c r="T150" s="185">
        <f t="shared" ca="1" si="125"/>
        <v>6.6566669050886533</v>
      </c>
      <c r="U150" s="185">
        <f t="shared" ca="1" si="125"/>
        <v>6.6405148336785489</v>
      </c>
      <c r="V150" s="185">
        <f t="shared" ca="1" si="125"/>
        <v>6.6230984346074306</v>
      </c>
      <c r="W150" s="185">
        <f t="shared" ca="1" si="125"/>
        <v>6.603036687781227</v>
      </c>
      <c r="X150" s="185">
        <f t="shared" ca="1" si="125"/>
        <v>6.6649348530046266</v>
      </c>
      <c r="Y150" s="185">
        <f t="shared" ca="1" si="125"/>
        <v>6.7305208086262436</v>
      </c>
      <c r="Z150" s="185">
        <f t="shared" ca="1" si="125"/>
        <v>6.8218549500937815</v>
      </c>
      <c r="AA150" s="185">
        <f t="shared" ca="1" si="124"/>
        <v>6.8640105404523801</v>
      </c>
      <c r="AB150" s="185">
        <f t="shared" ca="1" si="124"/>
        <v>6.9197325427859901</v>
      </c>
      <c r="AC150" s="185">
        <f t="shared" ca="1" si="124"/>
        <v>6.9948432467924695</v>
      </c>
      <c r="AD150" s="185">
        <f t="shared" ca="1" si="124"/>
        <v>7.0324730978017618</v>
      </c>
      <c r="AE150" s="185">
        <f t="shared" ca="1" si="124"/>
        <v>7.1134788600790078</v>
      </c>
      <c r="AF150" s="185">
        <f t="shared" ca="1" si="124"/>
        <v>7.213591541400171</v>
      </c>
      <c r="AG150" s="185">
        <f t="shared" ca="1" si="124"/>
        <v>5.6676830228313992</v>
      </c>
      <c r="AH150" s="185">
        <f t="shared" ca="1" si="124"/>
        <v>4.3649717697549661</v>
      </c>
      <c r="AI150" s="185">
        <f t="shared" ca="1" si="124"/>
        <v>4.1856700217554472</v>
      </c>
      <c r="AJ150" s="185">
        <f t="shared" ca="1" si="124"/>
        <v>4.2833708133098236</v>
      </c>
      <c r="AK150" s="185">
        <f t="shared" ca="1" si="124"/>
        <v>4.4124205247080432</v>
      </c>
      <c r="AL150" s="185">
        <f t="shared" ca="1" si="124"/>
        <v>4.3229243611339729</v>
      </c>
      <c r="AM150" s="185">
        <f t="shared" ca="1" si="124"/>
        <v>4.6983634892315846</v>
      </c>
      <c r="AN150" s="185">
        <f t="shared" ca="1" si="124"/>
        <v>5.0259884792716738</v>
      </c>
      <c r="AO150" s="185">
        <f t="shared" ca="1" si="124"/>
        <v>5.7370216204189637</v>
      </c>
      <c r="AP150" s="185">
        <f t="shared" ca="1" si="124"/>
        <v>6.4400857385566672</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2.4463126415212293</v>
      </c>
      <c r="S151" s="185">
        <f t="shared" ca="1" si="125"/>
        <v>2.5452857966115592</v>
      </c>
      <c r="T151" s="185">
        <f t="shared" ca="1" si="125"/>
        <v>2.5295334239336889</v>
      </c>
      <c r="U151" s="185">
        <f t="shared" ca="1" si="125"/>
        <v>2.5233956367978494</v>
      </c>
      <c r="V151" s="185">
        <f t="shared" ca="1" si="125"/>
        <v>2.5167774051508247</v>
      </c>
      <c r="W151" s="185">
        <f t="shared" ca="1" si="125"/>
        <v>2.5091539413568671</v>
      </c>
      <c r="X151" s="185">
        <f t="shared" ca="1" si="125"/>
        <v>2.532675244141759</v>
      </c>
      <c r="Y151" s="185">
        <f t="shared" ca="1" si="125"/>
        <v>2.5575979072779735</v>
      </c>
      <c r="Z151" s="185">
        <f t="shared" ca="1" si="125"/>
        <v>2.5923048810356382</v>
      </c>
      <c r="AA151" s="185">
        <f t="shared" ca="1" si="124"/>
        <v>2.6083240053719057</v>
      </c>
      <c r="AB151" s="185">
        <f t="shared" ca="1" si="124"/>
        <v>2.6294983662586775</v>
      </c>
      <c r="AC151" s="185">
        <f t="shared" ca="1" si="124"/>
        <v>2.6580404337811396</v>
      </c>
      <c r="AD151" s="185">
        <f t="shared" ca="1" si="124"/>
        <v>2.6723397771646709</v>
      </c>
      <c r="AE151" s="185">
        <f t="shared" ca="1" si="124"/>
        <v>2.7031219668300244</v>
      </c>
      <c r="AF151" s="185">
        <f t="shared" ca="1" si="124"/>
        <v>2.7411647857320665</v>
      </c>
      <c r="AG151" s="185">
        <f t="shared" ca="1" si="124"/>
        <v>2.1537195486759328</v>
      </c>
      <c r="AH151" s="185">
        <f t="shared" ca="1" si="124"/>
        <v>1.658689272506888</v>
      </c>
      <c r="AI151" s="185">
        <f t="shared" ca="1" si="124"/>
        <v>1.590554608267071</v>
      </c>
      <c r="AJ151" s="185">
        <f t="shared" ca="1" si="124"/>
        <v>1.6276809090577338</v>
      </c>
      <c r="AK151" s="185">
        <f t="shared" ca="1" si="124"/>
        <v>1.6767197993890572</v>
      </c>
      <c r="AL151" s="185">
        <f t="shared" ca="1" si="124"/>
        <v>1.6427112572309106</v>
      </c>
      <c r="AM151" s="185">
        <f t="shared" ca="1" si="124"/>
        <v>1.7853781259080033</v>
      </c>
      <c r="AN151" s="185">
        <f t="shared" ca="1" si="124"/>
        <v>1.9098756221232374</v>
      </c>
      <c r="AO151" s="185">
        <f t="shared" ca="1" si="124"/>
        <v>2.1800682157592077</v>
      </c>
      <c r="AP151" s="185">
        <f t="shared" ca="1" si="124"/>
        <v>2.4472325806515354</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19.200468265184636</v>
      </c>
      <c r="S153" s="185">
        <f t="shared" ca="1" si="125"/>
        <v>19.977282680138302</v>
      </c>
      <c r="T153" s="185">
        <f t="shared" ca="1" si="125"/>
        <v>19.853646425896191</v>
      </c>
      <c r="U153" s="185">
        <f t="shared" ca="1" si="125"/>
        <v>19.805472539566246</v>
      </c>
      <c r="V153" s="185">
        <f t="shared" ca="1" si="125"/>
        <v>19.75352776989391</v>
      </c>
      <c r="W153" s="185">
        <f t="shared" ca="1" si="125"/>
        <v>19.693693195946878</v>
      </c>
      <c r="X153" s="185">
        <f t="shared" ca="1" si="125"/>
        <v>19.878305751190954</v>
      </c>
      <c r="Y153" s="185">
        <f t="shared" ca="1" si="125"/>
        <v>20.073917217406983</v>
      </c>
      <c r="Z153" s="185">
        <f t="shared" ca="1" si="125"/>
        <v>20.346323179304086</v>
      </c>
      <c r="AA153" s="185">
        <f t="shared" ca="1" si="124"/>
        <v>20.472053097563137</v>
      </c>
      <c r="AB153" s="185">
        <f t="shared" ca="1" si="124"/>
        <v>20.63824511952367</v>
      </c>
      <c r="AC153" s="185">
        <f t="shared" ca="1" si="124"/>
        <v>20.862264344370995</v>
      </c>
      <c r="AD153" s="185">
        <f t="shared" ca="1" si="124"/>
        <v>20.974496151617732</v>
      </c>
      <c r="AE153" s="185">
        <f t="shared" ca="1" si="124"/>
        <v>21.216097509420869</v>
      </c>
      <c r="AF153" s="185">
        <f t="shared" ca="1" si="124"/>
        <v>21.51468564760447</v>
      </c>
      <c r="AG153" s="185">
        <f t="shared" ca="1" si="124"/>
        <v>16.903981586239599</v>
      </c>
      <c r="AH153" s="185">
        <f t="shared" ca="1" si="124"/>
        <v>13.01861838835382</v>
      </c>
      <c r="AI153" s="185">
        <f t="shared" ca="1" si="124"/>
        <v>12.483847224484059</v>
      </c>
      <c r="AJ153" s="185">
        <f t="shared" ca="1" si="124"/>
        <v>12.775241851661207</v>
      </c>
      <c r="AK153" s="185">
        <f t="shared" ca="1" si="124"/>
        <v>13.160135279257172</v>
      </c>
      <c r="AL153" s="185">
        <f t="shared" ca="1" si="124"/>
        <v>12.893211124359851</v>
      </c>
      <c r="AM153" s="185">
        <f t="shared" ca="1" si="124"/>
        <v>14.012966072290128</v>
      </c>
      <c r="AN153" s="185">
        <f t="shared" ca="1" si="124"/>
        <v>14.990114366667203</v>
      </c>
      <c r="AO153" s="185">
        <f t="shared" ca="1" si="124"/>
        <v>17.110785384566757</v>
      </c>
      <c r="AP153" s="185">
        <f t="shared" ca="1" si="124"/>
        <v>19.207688626874113</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v>
      </c>
      <c r="N154" s="185">
        <f t="shared" ca="1" si="125"/>
        <v>29.316210809244762</v>
      </c>
      <c r="O154" s="185">
        <f t="shared" ca="1" si="125"/>
        <v>29.567854321434805</v>
      </c>
      <c r="P154" s="185">
        <f t="shared" ca="1" si="125"/>
        <v>29.902690041966938</v>
      </c>
      <c r="Q154" s="185">
        <f t="shared" ca="1" si="125"/>
        <v>29.839649983471691</v>
      </c>
      <c r="R154" s="185">
        <f t="shared" ca="1" si="125"/>
        <v>29.404449000833871</v>
      </c>
      <c r="S154" s="185">
        <f t="shared" ca="1" si="125"/>
        <v>30.594097062128071</v>
      </c>
      <c r="T154" s="185">
        <f t="shared" ca="1" si="125"/>
        <v>30.404755016803669</v>
      </c>
      <c r="U154" s="185">
        <f t="shared" ca="1" si="125"/>
        <v>30.330979389866002</v>
      </c>
      <c r="V154" s="185">
        <f t="shared" ca="1" si="125"/>
        <v>30.251428864868661</v>
      </c>
      <c r="W154" s="185">
        <f t="shared" ca="1" si="125"/>
        <v>30.159795543544803</v>
      </c>
      <c r="X154" s="185">
        <f t="shared" ca="1" si="125"/>
        <v>30.442519401661908</v>
      </c>
      <c r="Y154" s="185">
        <f t="shared" ca="1" si="125"/>
        <v>30.742087480048681</v>
      </c>
      <c r="Z154" s="185">
        <f t="shared" ca="1" si="125"/>
        <v>31.159262056392247</v>
      </c>
      <c r="AA154" s="185">
        <f t="shared" ca="1" si="124"/>
        <v>31.351810431685308</v>
      </c>
      <c r="AB154" s="185">
        <f t="shared" ca="1" si="124"/>
        <v>31.606324267837156</v>
      </c>
      <c r="AC154" s="185">
        <f t="shared" ca="1" si="124"/>
        <v>31.94939724820679</v>
      </c>
      <c r="AD154" s="185">
        <f t="shared" ca="1" si="124"/>
        <v>32.121274017402158</v>
      </c>
      <c r="AE154" s="185">
        <f t="shared" ca="1" si="124"/>
        <v>32.491273056276448</v>
      </c>
      <c r="AF154" s="185">
        <f t="shared" ca="1" si="124"/>
        <v>32.94854417905389</v>
      </c>
      <c r="AG154" s="185">
        <f t="shared" ca="1" si="124"/>
        <v>25.887507408603167</v>
      </c>
      <c r="AH154" s="185">
        <f t="shared" ca="1" si="124"/>
        <v>19.937289818904681</v>
      </c>
      <c r="AI154" s="185">
        <f t="shared" ca="1" si="124"/>
        <v>19.118317531461159</v>
      </c>
      <c r="AJ154" s="185">
        <f t="shared" ca="1" si="124"/>
        <v>19.564572192316696</v>
      </c>
      <c r="AK154" s="185">
        <f t="shared" ca="1" si="124"/>
        <v>20.154015064552439</v>
      </c>
      <c r="AL154" s="185">
        <f t="shared" ca="1" si="124"/>
        <v>19.74523557066891</v>
      </c>
      <c r="AM154" s="185">
        <f t="shared" ca="1" si="124"/>
        <v>21.460077979984003</v>
      </c>
      <c r="AN154" s="185">
        <f t="shared" ca="1" si="124"/>
        <v>22.956526232778018</v>
      </c>
      <c r="AO154" s="185">
        <f t="shared" ca="1" si="124"/>
        <v>26.204215920973979</v>
      </c>
      <c r="AP154" s="185">
        <f t="shared" ca="1" si="124"/>
        <v>29.415506583083097</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v>
      </c>
      <c r="N155" s="185">
        <f t="shared" ca="1" si="125"/>
        <v>29.316210809244762</v>
      </c>
      <c r="O155" s="185">
        <f t="shared" ca="1" si="125"/>
        <v>29.567854321434805</v>
      </c>
      <c r="P155" s="185">
        <f t="shared" ca="1" si="125"/>
        <v>29.902690041966938</v>
      </c>
      <c r="Q155" s="185">
        <f t="shared" ca="1" si="125"/>
        <v>29.839649983471691</v>
      </c>
      <c r="R155" s="185">
        <f t="shared" ca="1" si="125"/>
        <v>29.404449000833871</v>
      </c>
      <c r="S155" s="185">
        <f t="shared" ca="1" si="125"/>
        <v>30.594097062128071</v>
      </c>
      <c r="T155" s="185">
        <f t="shared" ca="1" si="125"/>
        <v>30.404755016803669</v>
      </c>
      <c r="U155" s="185">
        <f t="shared" ca="1" si="125"/>
        <v>30.330979389866002</v>
      </c>
      <c r="V155" s="185">
        <f t="shared" ca="1" si="125"/>
        <v>30.251428864868661</v>
      </c>
      <c r="W155" s="185">
        <f t="shared" ca="1" si="125"/>
        <v>30.159795543544803</v>
      </c>
      <c r="X155" s="185">
        <f t="shared" ca="1" si="125"/>
        <v>30.442519401661908</v>
      </c>
      <c r="Y155" s="185">
        <f t="shared" ca="1" si="125"/>
        <v>30.742087480048681</v>
      </c>
      <c r="Z155" s="185">
        <f t="shared" ca="1" si="125"/>
        <v>31.159262056392247</v>
      </c>
      <c r="AA155" s="185">
        <f t="shared" ca="1" si="124"/>
        <v>31.351810431685308</v>
      </c>
      <c r="AB155" s="185">
        <f t="shared" ca="1" si="124"/>
        <v>31.606324267837156</v>
      </c>
      <c r="AC155" s="185">
        <f t="shared" ca="1" si="124"/>
        <v>31.94939724820679</v>
      </c>
      <c r="AD155" s="185">
        <f t="shared" ca="1" si="124"/>
        <v>32.121274017402158</v>
      </c>
      <c r="AE155" s="185">
        <f t="shared" ca="1" si="124"/>
        <v>32.491273056276448</v>
      </c>
      <c r="AF155" s="185">
        <f t="shared" ca="1" si="124"/>
        <v>32.94854417905389</v>
      </c>
      <c r="AG155" s="185">
        <f t="shared" ca="1" si="124"/>
        <v>25.887507408603167</v>
      </c>
      <c r="AH155" s="185">
        <f t="shared" ca="1" si="124"/>
        <v>19.937289818904681</v>
      </c>
      <c r="AI155" s="185">
        <f t="shared" ca="1" si="124"/>
        <v>19.118317531461159</v>
      </c>
      <c r="AJ155" s="185">
        <f t="shared" ca="1" si="124"/>
        <v>19.564572192316696</v>
      </c>
      <c r="AK155" s="185">
        <f t="shared" ca="1" si="124"/>
        <v>20.154015064552439</v>
      </c>
      <c r="AL155" s="185">
        <f t="shared" ca="1" si="124"/>
        <v>19.74523557066891</v>
      </c>
      <c r="AM155" s="185">
        <f t="shared" ca="1" si="124"/>
        <v>21.460077979984003</v>
      </c>
      <c r="AN155" s="185">
        <f t="shared" ca="1" si="124"/>
        <v>22.956526232778018</v>
      </c>
      <c r="AO155" s="185">
        <f t="shared" ca="1" si="124"/>
        <v>26.204215920973979</v>
      </c>
      <c r="AP155" s="185">
        <f t="shared" ca="1" si="124"/>
        <v>29.415506583083097</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v>
      </c>
      <c r="N156" s="185">
        <f t="shared" ca="1" si="125"/>
        <v>29.316210809244762</v>
      </c>
      <c r="O156" s="185">
        <f t="shared" ca="1" si="125"/>
        <v>29.567854321434805</v>
      </c>
      <c r="P156" s="185">
        <f t="shared" ca="1" si="125"/>
        <v>29.902690041966938</v>
      </c>
      <c r="Q156" s="185">
        <f t="shared" ca="1" si="125"/>
        <v>29.839649983471691</v>
      </c>
      <c r="R156" s="185">
        <f t="shared" ca="1" si="125"/>
        <v>29.404449000833871</v>
      </c>
      <c r="S156" s="185">
        <f t="shared" ca="1" si="125"/>
        <v>30.594097062128071</v>
      </c>
      <c r="T156" s="185">
        <f t="shared" ca="1" si="125"/>
        <v>30.404755016803669</v>
      </c>
      <c r="U156" s="185">
        <f t="shared" ca="1" si="125"/>
        <v>30.330979389866002</v>
      </c>
      <c r="V156" s="185">
        <f t="shared" ca="1" si="125"/>
        <v>30.251428864868661</v>
      </c>
      <c r="W156" s="185">
        <f t="shared" ca="1" si="125"/>
        <v>30.159795543544803</v>
      </c>
      <c r="X156" s="185">
        <f t="shared" ca="1" si="125"/>
        <v>30.442519401661908</v>
      </c>
      <c r="Y156" s="185">
        <f t="shared" ca="1" si="125"/>
        <v>30.742087480048681</v>
      </c>
      <c r="Z156" s="185">
        <f t="shared" ca="1" si="125"/>
        <v>31.159262056392247</v>
      </c>
      <c r="AA156" s="185">
        <f t="shared" ca="1" si="124"/>
        <v>31.351810431685308</v>
      </c>
      <c r="AB156" s="185">
        <f t="shared" ca="1" si="124"/>
        <v>31.606324267837156</v>
      </c>
      <c r="AC156" s="185">
        <f t="shared" ca="1" si="124"/>
        <v>31.94939724820679</v>
      </c>
      <c r="AD156" s="185">
        <f t="shared" ca="1" si="124"/>
        <v>32.121274017402158</v>
      </c>
      <c r="AE156" s="185">
        <f t="shared" ca="1" si="124"/>
        <v>32.491273056276448</v>
      </c>
      <c r="AF156" s="185">
        <f t="shared" ca="1" si="124"/>
        <v>32.94854417905389</v>
      </c>
      <c r="AG156" s="185">
        <f t="shared" ca="1" si="124"/>
        <v>25.887507408603167</v>
      </c>
      <c r="AH156" s="185">
        <f t="shared" ca="1" si="124"/>
        <v>19.937289818904681</v>
      </c>
      <c r="AI156" s="185">
        <f t="shared" ca="1" si="124"/>
        <v>19.118317531461159</v>
      </c>
      <c r="AJ156" s="185">
        <f t="shared" ca="1" si="124"/>
        <v>19.564572192316696</v>
      </c>
      <c r="AK156" s="185">
        <f t="shared" ca="1" si="124"/>
        <v>20.154015064552439</v>
      </c>
      <c r="AL156" s="185">
        <f t="shared" ca="1" si="124"/>
        <v>19.74523557066891</v>
      </c>
      <c r="AM156" s="185">
        <f t="shared" ca="1" si="124"/>
        <v>21.460077979984003</v>
      </c>
      <c r="AN156" s="185">
        <f t="shared" ca="1" si="124"/>
        <v>22.956526232778018</v>
      </c>
      <c r="AO156" s="185">
        <f t="shared" ca="1" si="124"/>
        <v>26.204215920973979</v>
      </c>
      <c r="AP156" s="185">
        <f t="shared" ca="1" si="124"/>
        <v>29.415506583083097</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v>
      </c>
      <c r="N157" s="185">
        <f t="shared" ca="1" si="125"/>
        <v>29.316210809244762</v>
      </c>
      <c r="O157" s="185">
        <f t="shared" ca="1" si="125"/>
        <v>29.567854321434805</v>
      </c>
      <c r="P157" s="185">
        <f t="shared" ca="1" si="125"/>
        <v>29.902690041966938</v>
      </c>
      <c r="Q157" s="185">
        <f t="shared" ca="1" si="125"/>
        <v>29.839649983471691</v>
      </c>
      <c r="R157" s="185">
        <f t="shared" ca="1" si="125"/>
        <v>29.404449000833871</v>
      </c>
      <c r="S157" s="185">
        <f t="shared" ca="1" si="125"/>
        <v>30.594097062128071</v>
      </c>
      <c r="T157" s="185">
        <f t="shared" ca="1" si="125"/>
        <v>30.404755016803669</v>
      </c>
      <c r="U157" s="185">
        <f t="shared" ca="1" si="125"/>
        <v>30.330979389866002</v>
      </c>
      <c r="V157" s="185">
        <f t="shared" ca="1" si="125"/>
        <v>30.251428864868661</v>
      </c>
      <c r="W157" s="185">
        <f t="shared" ca="1" si="125"/>
        <v>30.159795543544803</v>
      </c>
      <c r="X157" s="185">
        <f t="shared" ca="1" si="125"/>
        <v>30.442519401661908</v>
      </c>
      <c r="Y157" s="185">
        <f t="shared" ca="1" si="125"/>
        <v>30.742087480048681</v>
      </c>
      <c r="Z157" s="185">
        <f t="shared" ca="1" si="125"/>
        <v>31.159262056392247</v>
      </c>
      <c r="AA157" s="185">
        <f t="shared" ca="1" si="124"/>
        <v>31.351810431685308</v>
      </c>
      <c r="AB157" s="185">
        <f t="shared" ca="1" si="124"/>
        <v>31.606324267837156</v>
      </c>
      <c r="AC157" s="185">
        <f t="shared" ca="1" si="124"/>
        <v>31.94939724820679</v>
      </c>
      <c r="AD157" s="185">
        <f t="shared" ca="1" si="124"/>
        <v>32.121274017402158</v>
      </c>
      <c r="AE157" s="185">
        <f t="shared" ca="1" si="124"/>
        <v>32.491273056276448</v>
      </c>
      <c r="AF157" s="185">
        <f t="shared" ca="1" si="124"/>
        <v>32.94854417905389</v>
      </c>
      <c r="AG157" s="185">
        <f t="shared" ca="1" si="124"/>
        <v>25.887507408603167</v>
      </c>
      <c r="AH157" s="185">
        <f t="shared" ca="1" si="124"/>
        <v>19.937289818904681</v>
      </c>
      <c r="AI157" s="185">
        <f t="shared" ca="1" si="124"/>
        <v>19.118317531461159</v>
      </c>
      <c r="AJ157" s="185">
        <f t="shared" ca="1" si="124"/>
        <v>19.564572192316696</v>
      </c>
      <c r="AK157" s="185">
        <f t="shared" ca="1" si="124"/>
        <v>20.154015064552439</v>
      </c>
      <c r="AL157" s="185">
        <f t="shared" ca="1" si="124"/>
        <v>19.74523557066891</v>
      </c>
      <c r="AM157" s="185">
        <f t="shared" ca="1" si="124"/>
        <v>21.460077979984003</v>
      </c>
      <c r="AN157" s="185">
        <f t="shared" ca="1" si="124"/>
        <v>22.956526232778018</v>
      </c>
      <c r="AO157" s="185">
        <f t="shared" ca="1" si="124"/>
        <v>26.204215920973979</v>
      </c>
      <c r="AP157" s="185">
        <f t="shared" ca="1" si="124"/>
        <v>29.415506583083097</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v>
      </c>
      <c r="N158" s="185">
        <f t="shared" ca="1" si="125"/>
        <v>29.316210809244762</v>
      </c>
      <c r="O158" s="185">
        <f t="shared" ca="1" si="125"/>
        <v>29.567854321434805</v>
      </c>
      <c r="P158" s="185">
        <f t="shared" ca="1" si="125"/>
        <v>29.902690041966938</v>
      </c>
      <c r="Q158" s="185">
        <f t="shared" ca="1" si="125"/>
        <v>29.839649983471691</v>
      </c>
      <c r="R158" s="185">
        <f t="shared" ca="1" si="125"/>
        <v>29.404449000833871</v>
      </c>
      <c r="S158" s="185">
        <f t="shared" ca="1" si="125"/>
        <v>30.594097062128071</v>
      </c>
      <c r="T158" s="185">
        <f t="shared" ca="1" si="125"/>
        <v>30.404755016803669</v>
      </c>
      <c r="U158" s="185">
        <f t="shared" ca="1" si="125"/>
        <v>30.330979389866002</v>
      </c>
      <c r="V158" s="185">
        <f t="shared" ca="1" si="125"/>
        <v>30.251428864868661</v>
      </c>
      <c r="W158" s="185">
        <f t="shared" ca="1" si="125"/>
        <v>30.159795543544803</v>
      </c>
      <c r="X158" s="185">
        <f t="shared" ca="1" si="125"/>
        <v>30.442519401661908</v>
      </c>
      <c r="Y158" s="185">
        <f t="shared" ca="1" si="125"/>
        <v>30.742087480048681</v>
      </c>
      <c r="Z158" s="185">
        <f t="shared" ca="1" si="125"/>
        <v>31.159262056392247</v>
      </c>
      <c r="AA158" s="185">
        <f t="shared" ca="1" si="124"/>
        <v>31.351810431685308</v>
      </c>
      <c r="AB158" s="185">
        <f t="shared" ca="1" si="124"/>
        <v>31.606324267837156</v>
      </c>
      <c r="AC158" s="185">
        <f t="shared" ca="1" si="124"/>
        <v>31.94939724820679</v>
      </c>
      <c r="AD158" s="185">
        <f t="shared" ca="1" si="124"/>
        <v>32.121274017402158</v>
      </c>
      <c r="AE158" s="185">
        <f t="shared" ca="1" si="124"/>
        <v>32.491273056276448</v>
      </c>
      <c r="AF158" s="185">
        <f t="shared" ca="1" si="124"/>
        <v>32.94854417905389</v>
      </c>
      <c r="AG158" s="185">
        <f t="shared" ca="1" si="124"/>
        <v>25.887507408603167</v>
      </c>
      <c r="AH158" s="185">
        <f t="shared" ca="1" si="124"/>
        <v>19.937289818904681</v>
      </c>
      <c r="AI158" s="185">
        <f t="shared" ca="1" si="124"/>
        <v>19.118317531461159</v>
      </c>
      <c r="AJ158" s="185">
        <f t="shared" ca="1" si="124"/>
        <v>19.564572192316696</v>
      </c>
      <c r="AK158" s="185">
        <f t="shared" ca="1" si="124"/>
        <v>20.154015064552439</v>
      </c>
      <c r="AL158" s="185">
        <f t="shared" ca="1" si="124"/>
        <v>19.74523557066891</v>
      </c>
      <c r="AM158" s="185">
        <f t="shared" ca="1" si="124"/>
        <v>21.460077979984003</v>
      </c>
      <c r="AN158" s="185">
        <f t="shared" ca="1" si="124"/>
        <v>22.956526232778018</v>
      </c>
      <c r="AO158" s="185">
        <f t="shared" ca="1" si="124"/>
        <v>26.204215920973979</v>
      </c>
      <c r="AP158" s="185">
        <f t="shared" ca="1" si="124"/>
        <v>29.415506583083097</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26.6</v>
      </c>
      <c r="K160" s="185">
        <f t="shared" ca="1" si="126"/>
        <v>27.396218001518768</v>
      </c>
      <c r="L160" s="185">
        <f t="shared" ca="1" si="126"/>
        <v>27.962365875867597</v>
      </c>
      <c r="M160" s="192">
        <f t="shared" ref="M160" si="130">O160</f>
        <v>26.6</v>
      </c>
      <c r="N160" s="192">
        <f t="shared" ref="N160" si="131">O160</f>
        <v>26.6</v>
      </c>
      <c r="O160" s="192">
        <f>INDEX('[4]TS BYDem'!$O$10:$O$203,MATCH(D160,'[4]TS BYDem'!$D$10:$D$203,0))</f>
        <v>26.6</v>
      </c>
      <c r="P160" s="185">
        <f t="shared" ref="P160:Z162" ca="1" si="132">P$142/O$142*O160</f>
        <v>26.901226800880782</v>
      </c>
      <c r="Q160" s="185">
        <f t="shared" ca="1" si="132"/>
        <v>26.844514347628536</v>
      </c>
      <c r="R160" s="185">
        <f t="shared" ca="1" si="132"/>
        <v>26.452996383141883</v>
      </c>
      <c r="S160" s="185">
        <f t="shared" ca="1" si="132"/>
        <v>27.523234286995642</v>
      </c>
      <c r="T160" s="185">
        <f t="shared" ca="1" si="132"/>
        <v>27.35289732744231</v>
      </c>
      <c r="U160" s="185">
        <f t="shared" ca="1" si="132"/>
        <v>27.286526881511126</v>
      </c>
      <c r="V160" s="185">
        <f t="shared" ca="1" si="132"/>
        <v>27.214961189191161</v>
      </c>
      <c r="W160" s="185">
        <f t="shared" ca="1" si="132"/>
        <v>27.13252550343876</v>
      </c>
      <c r="X160" s="185">
        <f t="shared" ca="1" si="132"/>
        <v>27.386871136509033</v>
      </c>
      <c r="Y160" s="185">
        <f t="shared" ca="1" si="132"/>
        <v>27.656370262095276</v>
      </c>
      <c r="Z160" s="185">
        <f t="shared" ca="1" si="132"/>
        <v>28.031671209201686</v>
      </c>
      <c r="AA160" s="185">
        <f t="shared" ca="1" si="129"/>
        <v>28.204892665419511</v>
      </c>
      <c r="AB160" s="185">
        <f t="shared" ca="1" si="129"/>
        <v>28.433859839298318</v>
      </c>
      <c r="AC160" s="185">
        <f t="shared" ca="1" si="129"/>
        <v>28.742497090369209</v>
      </c>
      <c r="AD160" s="185">
        <f t="shared" ca="1" si="129"/>
        <v>28.897121839628827</v>
      </c>
      <c r="AE160" s="185">
        <f t="shared" ca="1" si="129"/>
        <v>29.229982463435448</v>
      </c>
      <c r="AF160" s="185">
        <f t="shared" ca="1" si="129"/>
        <v>29.641355291969109</v>
      </c>
      <c r="AG160" s="185">
        <f t="shared" ca="1" si="129"/>
        <v>23.289065536610394</v>
      </c>
      <c r="AH160" s="185">
        <f t="shared" ca="1" si="129"/>
        <v>17.936097202643737</v>
      </c>
      <c r="AI160" s="185">
        <f t="shared" ca="1" si="129"/>
        <v>17.199328730735878</v>
      </c>
      <c r="AJ160" s="185">
        <f t="shared" ca="1" si="129"/>
        <v>17.600790867613089</v>
      </c>
      <c r="AK160" s="185">
        <f t="shared" ca="1" si="129"/>
        <v>18.131068791436071</v>
      </c>
      <c r="AL160" s="185">
        <f t="shared" ca="1" si="129"/>
        <v>17.763320275798286</v>
      </c>
      <c r="AM160" s="185">
        <f t="shared" ca="1" si="129"/>
        <v>19.306036483470944</v>
      </c>
      <c r="AN160" s="185">
        <f t="shared" ca="1" si="129"/>
        <v>20.652279707331267</v>
      </c>
      <c r="AO160" s="185">
        <f t="shared" ca="1" si="129"/>
        <v>23.573984636166308</v>
      </c>
      <c r="AP160" s="185">
        <f t="shared" ca="1" si="129"/>
        <v>26.462944067699297</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18.748363502594032</v>
      </c>
      <c r="K163" s="5">
        <f t="shared" ca="1" si="133"/>
        <v>15.909210489014884</v>
      </c>
      <c r="L163" s="5">
        <f t="shared" ca="1" si="133"/>
        <v>14.603991495393339</v>
      </c>
      <c r="M163" s="5">
        <f t="shared" ca="1" si="133"/>
        <v>14.80978596739901</v>
      </c>
      <c r="N163" s="5">
        <f t="shared" ca="1" si="133"/>
        <v>14.414883061658401</v>
      </c>
      <c r="O163" s="5">
        <f t="shared" ca="1" si="133"/>
        <v>13.877221828490436</v>
      </c>
      <c r="P163" s="5">
        <f t="shared" ca="1" si="133"/>
        <v>13.621369241672575</v>
      </c>
      <c r="Q163" s="5">
        <f t="shared" ca="1" si="133"/>
        <v>13.08</v>
      </c>
      <c r="R163" s="5">
        <f t="shared" ca="1" si="133"/>
        <v>12.33</v>
      </c>
      <c r="S163" s="5">
        <f t="shared" ca="1" si="133"/>
        <v>12.784885649304195</v>
      </c>
      <c r="T163" s="5">
        <f t="shared" ca="1" si="133"/>
        <v>11.744027520011915</v>
      </c>
      <c r="U163" s="5">
        <f t="shared" ca="1" si="133"/>
        <v>11.250239626624435</v>
      </c>
      <c r="V163" s="5">
        <f t="shared" ca="1" si="133"/>
        <v>11.030485690804481</v>
      </c>
      <c r="W163" s="5">
        <f t="shared" ca="1" si="133"/>
        <v>11.026001585318795</v>
      </c>
      <c r="X163" s="5">
        <f t="shared" ca="1" si="133"/>
        <v>11.805166225768797</v>
      </c>
      <c r="Y163" s="5">
        <f t="shared" ca="1" si="133"/>
        <v>12.342368621268928</v>
      </c>
      <c r="Z163" s="5">
        <f t="shared" ca="1" si="133"/>
        <v>14.168303946946384</v>
      </c>
      <c r="AA163" s="5">
        <f t="shared" ca="1" si="133"/>
        <v>15.131205029782032</v>
      </c>
      <c r="AB163" s="5">
        <f ca="1">SUMIF($B$10:$B$25,$D163,AB$10:AB$25)*SUMIF($B$10:$B$25,$D163,AB$46:AB$62)</f>
        <v>15.322711738162864</v>
      </c>
      <c r="AC163" s="5">
        <f t="shared" ref="AC163:AP163" ca="1" si="134">SUMIF($B$10:$B$25,$D163,AC$10:AC$25)*SUMIF($B$10:$B$25,$D163,AC$47:AC$62)</f>
        <v>15.398536642196579</v>
      </c>
      <c r="AD163" s="5">
        <f t="shared" ca="1" si="134"/>
        <v>15.450492750643269</v>
      </c>
      <c r="AE163" s="5">
        <f t="shared" ca="1" si="134"/>
        <v>15.542124388421426</v>
      </c>
      <c r="AF163" s="5">
        <f t="shared" ca="1" si="134"/>
        <v>15.904325425799</v>
      </c>
      <c r="AG163" s="5">
        <f t="shared" ca="1" si="134"/>
        <v>19.108131612720896</v>
      </c>
      <c r="AH163" s="5">
        <f t="shared" ca="1" si="134"/>
        <v>22.185130351990306</v>
      </c>
      <c r="AI163" s="5">
        <f t="shared" ca="1" si="134"/>
        <v>22.539957757413834</v>
      </c>
      <c r="AJ163" s="5">
        <f t="shared" ca="1" si="134"/>
        <v>23.112584164069624</v>
      </c>
      <c r="AK163" s="5">
        <f t="shared" ca="1" si="134"/>
        <v>23.223273665428053</v>
      </c>
      <c r="AL163" s="5">
        <f t="shared" ca="1" si="134"/>
        <v>24.186238352813962</v>
      </c>
      <c r="AM163" s="5">
        <f t="shared" ca="1" si="134"/>
        <v>19.586736794615128</v>
      </c>
      <c r="AN163" s="5">
        <f t="shared" ca="1" si="134"/>
        <v>18.102861748096846</v>
      </c>
      <c r="AO163" s="5">
        <f t="shared" ca="1" si="134"/>
        <v>11.5002140580998</v>
      </c>
      <c r="AP163" s="5">
        <f t="shared" ca="1" si="134"/>
        <v>5.4168374533826409</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9.4848439530232059E-2</v>
      </c>
      <c r="R164" s="185">
        <f t="shared" ca="1" si="135"/>
        <v>8.9409882217718756E-2</v>
      </c>
      <c r="S164" s="185">
        <f t="shared" ca="1" si="135"/>
        <v>9.2708444450226343E-2</v>
      </c>
      <c r="T164" s="185">
        <f t="shared" ca="1" si="135"/>
        <v>8.5160755663091073E-2</v>
      </c>
      <c r="U164" s="185">
        <f t="shared" ca="1" si="135"/>
        <v>8.1580097318540379E-2</v>
      </c>
      <c r="V164" s="185">
        <f t="shared" ca="1" si="135"/>
        <v>7.9986571485730795E-2</v>
      </c>
      <c r="W164" s="185">
        <f t="shared" ca="1" si="135"/>
        <v>7.9954055399491783E-2</v>
      </c>
      <c r="X164" s="185">
        <f t="shared" ca="1" si="135"/>
        <v>8.5604097470119989E-2</v>
      </c>
      <c r="Y164" s="185">
        <f t="shared" ca="1" si="135"/>
        <v>8.9499572158582535E-2</v>
      </c>
      <c r="Z164" s="185">
        <f t="shared" ca="1" si="135"/>
        <v>0.10274017738210187</v>
      </c>
      <c r="AA164" s="185">
        <f t="shared" ca="1" si="135"/>
        <v>0.10972256768247893</v>
      </c>
      <c r="AB164" s="185">
        <f t="shared" ca="1" si="135"/>
        <v>0.1111112612948255</v>
      </c>
      <c r="AC164" s="185">
        <f t="shared" ca="1" si="135"/>
        <v>0.11166109874322973</v>
      </c>
      <c r="AD164" s="185">
        <f t="shared" ca="1" si="135"/>
        <v>0.11203785377459304</v>
      </c>
      <c r="AE164" s="185">
        <f t="shared" ca="1" si="135"/>
        <v>0.11270231232618766</v>
      </c>
      <c r="AF164" s="185">
        <f t="shared" ca="1" si="135"/>
        <v>0.11532878046009394</v>
      </c>
      <c r="AG164" s="185">
        <f t="shared" ca="1" si="135"/>
        <v>0.13856089188110654</v>
      </c>
      <c r="AH164" s="185">
        <f t="shared" ca="1" si="135"/>
        <v>0.16087347053983703</v>
      </c>
      <c r="AI164" s="185">
        <f t="shared" ca="1" si="135"/>
        <v>0.1634464694470987</v>
      </c>
      <c r="AJ164" s="185">
        <f t="shared" ca="1" si="135"/>
        <v>0.16759881815544012</v>
      </c>
      <c r="AK164" s="185">
        <f t="shared" ca="1" si="135"/>
        <v>0.16840147308481523</v>
      </c>
      <c r="AL164" s="185">
        <f t="shared" ca="1" si="135"/>
        <v>0.1753843246078482</v>
      </c>
      <c r="AM164" s="185">
        <f t="shared" ca="1" si="135"/>
        <v>0.14203145416350338</v>
      </c>
      <c r="AN164" s="185">
        <f t="shared" ca="1" si="135"/>
        <v>0.13127126818337267</v>
      </c>
      <c r="AO164" s="185">
        <f t="shared" ca="1" si="135"/>
        <v>8.339276434819598E-2</v>
      </c>
      <c r="AP164" s="185">
        <f t="shared" ca="1" si="135"/>
        <v>3.9279707923720153E-2</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2.8454531859069619E-2</v>
      </c>
      <c r="R166" s="185">
        <f t="shared" ca="1" si="135"/>
        <v>2.6822964665315627E-2</v>
      </c>
      <c r="S166" s="185">
        <f t="shared" ca="1" si="135"/>
        <v>2.7812533335067904E-2</v>
      </c>
      <c r="T166" s="185">
        <f t="shared" ca="1" si="135"/>
        <v>2.5548226698927326E-2</v>
      </c>
      <c r="U166" s="185">
        <f t="shared" ca="1" si="135"/>
        <v>2.4474029195562116E-2</v>
      </c>
      <c r="V166" s="185">
        <f t="shared" ca="1" si="135"/>
        <v>2.3995971445719241E-2</v>
      </c>
      <c r="W166" s="185">
        <f t="shared" ca="1" si="135"/>
        <v>2.3986216619847536E-2</v>
      </c>
      <c r="X166" s="185">
        <f t="shared" ca="1" si="135"/>
        <v>2.5681229241035997E-2</v>
      </c>
      <c r="Y166" s="185">
        <f t="shared" ca="1" si="135"/>
        <v>2.6849871647574759E-2</v>
      </c>
      <c r="Z166" s="185">
        <f t="shared" ca="1" si="135"/>
        <v>3.0822053214630558E-2</v>
      </c>
      <c r="AA166" s="185">
        <f t="shared" ca="1" si="135"/>
        <v>3.291677030474368E-2</v>
      </c>
      <c r="AB166" s="185">
        <f t="shared" ca="1" si="135"/>
        <v>3.3333378388447653E-2</v>
      </c>
      <c r="AC166" s="185">
        <f t="shared" ca="1" si="135"/>
        <v>3.349832962296892E-2</v>
      </c>
      <c r="AD166" s="185">
        <f t="shared" ca="1" si="135"/>
        <v>3.3611356132377916E-2</v>
      </c>
      <c r="AE166" s="185">
        <f t="shared" ca="1" si="135"/>
        <v>3.3810693697856303E-2</v>
      </c>
      <c r="AF166" s="185">
        <f t="shared" ca="1" si="135"/>
        <v>3.4598634138028189E-2</v>
      </c>
      <c r="AG166" s="185">
        <f t="shared" ca="1" si="135"/>
        <v>4.1568267564331969E-2</v>
      </c>
      <c r="AH166" s="185">
        <f t="shared" ca="1" si="135"/>
        <v>4.8262041161951118E-2</v>
      </c>
      <c r="AI166" s="185">
        <f t="shared" ca="1" si="135"/>
        <v>4.9033940834129618E-2</v>
      </c>
      <c r="AJ166" s="185">
        <f t="shared" ca="1" si="135"/>
        <v>5.0279645446632049E-2</v>
      </c>
      <c r="AK166" s="185">
        <f t="shared" ca="1" si="135"/>
        <v>5.0520441925444581E-2</v>
      </c>
      <c r="AL166" s="185">
        <f t="shared" ca="1" si="135"/>
        <v>5.2615297382354473E-2</v>
      </c>
      <c r="AM166" s="185">
        <f t="shared" ca="1" si="135"/>
        <v>4.2609436249051023E-2</v>
      </c>
      <c r="AN166" s="185">
        <f t="shared" ca="1" si="135"/>
        <v>3.9381380455011814E-2</v>
      </c>
      <c r="AO166" s="185">
        <f t="shared" ca="1" si="135"/>
        <v>2.50178293044588E-2</v>
      </c>
      <c r="AP166" s="185">
        <f t="shared" ca="1" si="135"/>
        <v>1.1783912377116047E-2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8.5363595577208864E-2</v>
      </c>
      <c r="R168" s="185">
        <f t="shared" ca="1" si="135"/>
        <v>8.046889399594688E-2</v>
      </c>
      <c r="S168" s="185">
        <f t="shared" ca="1" si="135"/>
        <v>8.3437600005203713E-2</v>
      </c>
      <c r="T168" s="185">
        <f t="shared" ca="1" si="135"/>
        <v>7.6644680096781978E-2</v>
      </c>
      <c r="U168" s="185">
        <f t="shared" ca="1" si="135"/>
        <v>7.3422087586686349E-2</v>
      </c>
      <c r="V168" s="185">
        <f t="shared" ca="1" si="135"/>
        <v>7.1987914337157718E-2</v>
      </c>
      <c r="W168" s="185">
        <f t="shared" ca="1" si="135"/>
        <v>7.1958649859542603E-2</v>
      </c>
      <c r="X168" s="185">
        <f t="shared" ca="1" si="135"/>
        <v>7.704368772310799E-2</v>
      </c>
      <c r="Y168" s="185">
        <f t="shared" ca="1" si="135"/>
        <v>8.0549614942724279E-2</v>
      </c>
      <c r="Z168" s="185">
        <f t="shared" ca="1" si="135"/>
        <v>9.2466159643891682E-2</v>
      </c>
      <c r="AA168" s="185">
        <f t="shared" ca="1" si="135"/>
        <v>9.8750310914231046E-2</v>
      </c>
      <c r="AB168" s="185">
        <f t="shared" ca="1" si="135"/>
        <v>0.10000013516534297</v>
      </c>
      <c r="AC168" s="185">
        <f t="shared" ca="1" si="135"/>
        <v>0.10049498886890677</v>
      </c>
      <c r="AD168" s="185">
        <f t="shared" ca="1" si="135"/>
        <v>0.10083406839713376</v>
      </c>
      <c r="AE168" s="185">
        <f t="shared" ca="1" si="135"/>
        <v>0.10143208109356891</v>
      </c>
      <c r="AF168" s="185">
        <f t="shared" ca="1" si="135"/>
        <v>0.10379590241408457</v>
      </c>
      <c r="AG168" s="185">
        <f t="shared" ca="1" si="135"/>
        <v>0.12470480269299591</v>
      </c>
      <c r="AH168" s="185">
        <f t="shared" ca="1" si="135"/>
        <v>0.14478612348585337</v>
      </c>
      <c r="AI168" s="185">
        <f t="shared" ca="1" si="135"/>
        <v>0.14710182250238887</v>
      </c>
      <c r="AJ168" s="185">
        <f t="shared" ca="1" si="135"/>
        <v>0.15083893633989615</v>
      </c>
      <c r="AK168" s="185">
        <f t="shared" ca="1" si="135"/>
        <v>0.15156132577633374</v>
      </c>
      <c r="AL168" s="185">
        <f t="shared" ca="1" si="135"/>
        <v>0.15784589214706343</v>
      </c>
      <c r="AM168" s="185">
        <f t="shared" ca="1" si="135"/>
        <v>0.12782830874715309</v>
      </c>
      <c r="AN168" s="185">
        <f t="shared" ca="1" si="135"/>
        <v>0.11814414136503547</v>
      </c>
      <c r="AO168" s="185">
        <f t="shared" ca="1" si="135"/>
        <v>7.5053487913376418E-2</v>
      </c>
      <c r="AP168" s="185">
        <f t="shared" ca="1" si="135"/>
        <v>3.5351737131348149E-2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0.50069534041922514</v>
      </c>
      <c r="S171" s="185">
        <f t="shared" ca="1" si="135"/>
        <v>0.51916728892126762</v>
      </c>
      <c r="T171" s="185">
        <f t="shared" ca="1" si="135"/>
        <v>0.47690023171331014</v>
      </c>
      <c r="U171" s="185">
        <f t="shared" ca="1" si="135"/>
        <v>0.45684854498382621</v>
      </c>
      <c r="V171" s="185">
        <f t="shared" ca="1" si="135"/>
        <v>0.44792480032009252</v>
      </c>
      <c r="W171" s="185">
        <f t="shared" ca="1" si="135"/>
        <v>0.44774271023715406</v>
      </c>
      <c r="X171" s="185">
        <f t="shared" ca="1" si="135"/>
        <v>0.47938294583267199</v>
      </c>
      <c r="Y171" s="185">
        <f t="shared" ca="1" si="135"/>
        <v>0.50119760408806224</v>
      </c>
      <c r="Z171" s="185">
        <f t="shared" ca="1" si="135"/>
        <v>0.57534499333977052</v>
      </c>
      <c r="AA171" s="185">
        <f t="shared" ca="1" si="135"/>
        <v>0.61444637902188204</v>
      </c>
      <c r="AB171" s="185">
        <f t="shared" ca="1" si="135"/>
        <v>0.62222306325102283</v>
      </c>
      <c r="AC171" s="185">
        <f t="shared" ca="1" si="135"/>
        <v>0.62530215296208658</v>
      </c>
      <c r="AD171" s="185">
        <f t="shared" ca="1" si="135"/>
        <v>0.62741198113772112</v>
      </c>
      <c r="AE171" s="185">
        <f t="shared" ca="1" si="135"/>
        <v>0.63113294902665096</v>
      </c>
      <c r="AF171" s="185">
        <f t="shared" ca="1" si="135"/>
        <v>0.64584117057652612</v>
      </c>
      <c r="AG171" s="185">
        <f t="shared" ca="1" si="135"/>
        <v>0.77594099453419674</v>
      </c>
      <c r="AH171" s="185">
        <f t="shared" ca="1" si="135"/>
        <v>0.90089143502308755</v>
      </c>
      <c r="AI171" s="185">
        <f t="shared" ca="1" si="135"/>
        <v>0.91530022890375284</v>
      </c>
      <c r="AJ171" s="185">
        <f t="shared" ca="1" si="135"/>
        <v>0.93855338167046487</v>
      </c>
      <c r="AK171" s="185">
        <f t="shared" ca="1" si="135"/>
        <v>0.94304824927496556</v>
      </c>
      <c r="AL171" s="185">
        <f t="shared" ca="1" si="135"/>
        <v>0.98215221780395023</v>
      </c>
      <c r="AM171" s="185">
        <f t="shared" ca="1" si="135"/>
        <v>0.79537614331561923</v>
      </c>
      <c r="AN171" s="185">
        <f t="shared" ca="1" si="135"/>
        <v>0.73511910182688733</v>
      </c>
      <c r="AO171" s="185">
        <f t="shared" ca="1" si="135"/>
        <v>0.46699948034989769</v>
      </c>
      <c r="AP171" s="185">
        <f t="shared" ca="1" si="135"/>
        <v>0.21996636437283293</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6.4876332638678731</v>
      </c>
      <c r="R172" s="185">
        <f t="shared" ca="1" si="135"/>
        <v>6.115635943691963</v>
      </c>
      <c r="S172" s="185">
        <f t="shared" ca="1" si="135"/>
        <v>6.3412576003954815</v>
      </c>
      <c r="T172" s="185">
        <f t="shared" ca="1" si="135"/>
        <v>5.8249956873554289</v>
      </c>
      <c r="U172" s="185">
        <f t="shared" ca="1" si="135"/>
        <v>5.580078656588161</v>
      </c>
      <c r="V172" s="185">
        <f t="shared" ca="1" si="135"/>
        <v>5.4710814896239848</v>
      </c>
      <c r="W172" s="185">
        <f t="shared" ca="1" si="135"/>
        <v>5.4688573893252368</v>
      </c>
      <c r="X172" s="185">
        <f t="shared" ca="1" si="135"/>
        <v>5.8553202669562054</v>
      </c>
      <c r="Y172" s="185">
        <f t="shared" ca="1" si="135"/>
        <v>6.1217707356470434</v>
      </c>
      <c r="Z172" s="185">
        <f t="shared" ca="1" si="135"/>
        <v>7.0274281329357651</v>
      </c>
      <c r="AA172" s="185">
        <f t="shared" ca="1" si="135"/>
        <v>7.5050236294815562</v>
      </c>
      <c r="AB172" s="185">
        <f t="shared" ca="1" si="135"/>
        <v>7.6000102725660614</v>
      </c>
      <c r="AC172" s="185">
        <f t="shared" ca="1" si="135"/>
        <v>7.6376191540369112</v>
      </c>
      <c r="AD172" s="185">
        <f t="shared" ca="1" si="135"/>
        <v>7.6633891981821618</v>
      </c>
      <c r="AE172" s="185">
        <f t="shared" ca="1" si="135"/>
        <v>7.7088381631112339</v>
      </c>
      <c r="AF172" s="185">
        <f t="shared" ca="1" si="135"/>
        <v>7.8884885834704237</v>
      </c>
      <c r="AG172" s="185">
        <f t="shared" ca="1" si="135"/>
        <v>9.4775650046676851</v>
      </c>
      <c r="AH172" s="185">
        <f t="shared" ca="1" si="135"/>
        <v>11.003745384924851</v>
      </c>
      <c r="AI172" s="185">
        <f t="shared" ca="1" si="135"/>
        <v>11.179738510181549</v>
      </c>
      <c r="AJ172" s="185">
        <f t="shared" ca="1" si="135"/>
        <v>11.463759161832103</v>
      </c>
      <c r="AK172" s="185">
        <f t="shared" ca="1" si="135"/>
        <v>11.51866075900136</v>
      </c>
      <c r="AL172" s="185">
        <f t="shared" ca="1" si="135"/>
        <v>11.996287803176816</v>
      </c>
      <c r="AM172" s="185">
        <f t="shared" ca="1" si="135"/>
        <v>9.7149514647836313</v>
      </c>
      <c r="AN172" s="185">
        <f t="shared" ca="1" si="135"/>
        <v>8.9789547437426922</v>
      </c>
      <c r="AO172" s="185">
        <f t="shared" ca="1" si="135"/>
        <v>5.7040650814166058</v>
      </c>
      <c r="AP172" s="185">
        <f t="shared" ca="1" si="135"/>
        <v>2.6867320219824586</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1.9115199999999999</v>
      </c>
      <c r="N174" s="192">
        <f t="shared" ref="N174" si="142">O174</f>
        <v>1.9115199999999999</v>
      </c>
      <c r="O174" s="192">
        <f>INDEX('[4]TS BYDem'!$O$10:$O$203,MATCH(D174,'[4]TS BYDem'!$D$10:$D$203,0))</f>
        <v>1.9115199999999999</v>
      </c>
      <c r="P174" s="185">
        <f t="shared" ca="1" si="139"/>
        <v>1.8762775470941881</v>
      </c>
      <c r="Q174" s="185">
        <f t="shared" ca="1" si="139"/>
        <v>1.8017065597862387</v>
      </c>
      <c r="R174" s="185">
        <f t="shared" ca="1" si="139"/>
        <v>1.6983976974131745</v>
      </c>
      <c r="S174" s="185">
        <f t="shared" ca="1" si="139"/>
        <v>1.7610559893324398</v>
      </c>
      <c r="T174" s="185">
        <f t="shared" ca="1" si="139"/>
        <v>1.6176828303605182</v>
      </c>
      <c r="U174" s="185">
        <f t="shared" ca="1" si="139"/>
        <v>1.5496659430012483</v>
      </c>
      <c r="V174" s="185">
        <f t="shared" ca="1" si="139"/>
        <v>1.5193959041858311</v>
      </c>
      <c r="W174" s="185">
        <f t="shared" ca="1" si="139"/>
        <v>1.5187782404038483</v>
      </c>
      <c r="X174" s="185">
        <f t="shared" ca="1" si="139"/>
        <v>1.626104390545458</v>
      </c>
      <c r="Y174" s="185">
        <f t="shared" ca="1" si="139"/>
        <v>1.7001014150030627</v>
      </c>
      <c r="Z174" s="185">
        <f t="shared" ca="1" si="139"/>
        <v>1.9516151500197672</v>
      </c>
      <c r="AA174" s="185">
        <f t="shared" ca="1" si="139"/>
        <v>2.084250103947157</v>
      </c>
      <c r="AB174" s="185">
        <f t="shared" ca="1" si="139"/>
        <v>2.1106292241866691</v>
      </c>
      <c r="AC174" s="185">
        <f t="shared" ca="1" si="139"/>
        <v>2.1210737369536954</v>
      </c>
      <c r="AD174" s="185">
        <f t="shared" ca="1" si="139"/>
        <v>2.1282304388963076</v>
      </c>
      <c r="AE174" s="185">
        <f t="shared" ca="1" si="140"/>
        <v>2.140852252571297</v>
      </c>
      <c r="AF174" s="185">
        <f t="shared" ca="1" si="140"/>
        <v>2.1907436887337246</v>
      </c>
      <c r="AG174" s="185">
        <f t="shared" ca="1" si="140"/>
        <v>2.632052451979972</v>
      </c>
      <c r="AH174" s="185">
        <f t="shared" ca="1" si="140"/>
        <v>3.0558941043496723</v>
      </c>
      <c r="AI174" s="185">
        <f t="shared" ca="1" si="140"/>
        <v>3.1047698584737931</v>
      </c>
      <c r="AJ174" s="185">
        <f t="shared" ca="1" si="140"/>
        <v>3.1836463686556402</v>
      </c>
      <c r="AK174" s="185">
        <f t="shared" ca="1" si="140"/>
        <v>3.1988933106049484</v>
      </c>
      <c r="AL174" s="185">
        <f t="shared" ca="1" si="140"/>
        <v>3.3315370257506443</v>
      </c>
      <c r="AM174" s="185">
        <f t="shared" ca="1" si="140"/>
        <v>2.6979779944697677</v>
      </c>
      <c r="AN174" s="185">
        <f t="shared" ca="1" si="140"/>
        <v>2.4935814038569926</v>
      </c>
      <c r="AO174" s="185">
        <f t="shared" ca="1" si="140"/>
        <v>1.5840987085186795</v>
      </c>
      <c r="AP174" s="185">
        <f t="shared" ca="1" si="140"/>
        <v>0.74614308662502193</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1.8414694179529294</v>
      </c>
      <c r="P175" s="185">
        <f t="shared" ca="1" si="139"/>
        <v>1.807518478784258</v>
      </c>
      <c r="Q175" s="185">
        <f t="shared" ca="1" si="139"/>
        <v>1.735680259673736</v>
      </c>
      <c r="R175" s="185">
        <f t="shared" ca="1" si="139"/>
        <v>1.6361573090043704</v>
      </c>
      <c r="S175" s="185">
        <f t="shared" ca="1" si="139"/>
        <v>1.6965193917189085</v>
      </c>
      <c r="T175" s="185">
        <f t="shared" ca="1" si="139"/>
        <v>1.5584003620450901</v>
      </c>
      <c r="U175" s="185">
        <f t="shared" ca="1" si="139"/>
        <v>1.4928760578387805</v>
      </c>
      <c r="V175" s="185">
        <f t="shared" ca="1" si="139"/>
        <v>1.4637153110201029</v>
      </c>
      <c r="W175" s="185">
        <f t="shared" ca="1" si="139"/>
        <v>1.4631202824747054</v>
      </c>
      <c r="X175" s="185">
        <f t="shared" ca="1" si="139"/>
        <v>1.5665133012411312</v>
      </c>
      <c r="Y175" s="185">
        <f t="shared" ca="1" si="139"/>
        <v>1.6377985912502306</v>
      </c>
      <c r="Z175" s="185">
        <f t="shared" ca="1" si="139"/>
        <v>1.8800952197073633</v>
      </c>
      <c r="AA175" s="185">
        <f t="shared" ca="1" si="139"/>
        <v>2.0078695623294047</v>
      </c>
      <c r="AB175" s="185">
        <f t="shared" ca="1" si="139"/>
        <v>2.033281979250789</v>
      </c>
      <c r="AC175" s="185">
        <f t="shared" ca="1" si="139"/>
        <v>2.0433437368289979</v>
      </c>
      <c r="AD175" s="185">
        <f t="shared" ca="1" si="139"/>
        <v>2.0502381704528809</v>
      </c>
      <c r="AE175" s="185">
        <f t="shared" ca="1" si="140"/>
        <v>2.0623974384080124</v>
      </c>
      <c r="AF175" s="185">
        <f t="shared" ca="1" si="140"/>
        <v>2.1104605263751073</v>
      </c>
      <c r="AG175" s="185">
        <f t="shared" ca="1" si="140"/>
        <v>2.5355968531687552</v>
      </c>
      <c r="AH175" s="185">
        <f t="shared" ca="1" si="140"/>
        <v>2.9439061781527678</v>
      </c>
      <c r="AI175" s="185">
        <f t="shared" ca="1" si="140"/>
        <v>2.990990805307574</v>
      </c>
      <c r="AJ175" s="185">
        <f t="shared" ca="1" si="140"/>
        <v>3.0669767648030146</v>
      </c>
      <c r="AK175" s="185">
        <f t="shared" ca="1" si="140"/>
        <v>3.0816649591807632</v>
      </c>
      <c r="AL175" s="185">
        <f t="shared" ca="1" si="140"/>
        <v>3.2094477419528284</v>
      </c>
      <c r="AM175" s="185">
        <f t="shared" ca="1" si="140"/>
        <v>2.5991064530457715</v>
      </c>
      <c r="AN175" s="185">
        <f t="shared" ca="1" si="140"/>
        <v>2.402200288973583</v>
      </c>
      <c r="AO175" s="185">
        <f t="shared" ca="1" si="140"/>
        <v>1.5260469818552143</v>
      </c>
      <c r="AP175" s="185">
        <f t="shared" ca="1" si="140"/>
        <v>0.7187995288759631</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1.8414694179529294</v>
      </c>
      <c r="P176" s="185">
        <f t="shared" ca="1" si="139"/>
        <v>1.807518478784258</v>
      </c>
      <c r="Q176" s="185">
        <f t="shared" ca="1" si="139"/>
        <v>1.735680259673736</v>
      </c>
      <c r="R176" s="185">
        <f t="shared" ca="1" si="139"/>
        <v>1.6361573090043704</v>
      </c>
      <c r="S176" s="185">
        <f t="shared" ca="1" si="139"/>
        <v>1.6965193917189085</v>
      </c>
      <c r="T176" s="185">
        <f t="shared" ca="1" si="139"/>
        <v>1.5584003620450901</v>
      </c>
      <c r="U176" s="185">
        <f t="shared" ca="1" si="139"/>
        <v>1.4928760578387805</v>
      </c>
      <c r="V176" s="185">
        <f t="shared" ca="1" si="139"/>
        <v>1.4637153110201029</v>
      </c>
      <c r="W176" s="185">
        <f t="shared" ca="1" si="139"/>
        <v>1.4631202824747054</v>
      </c>
      <c r="X176" s="185">
        <f t="shared" ca="1" si="139"/>
        <v>1.5665133012411312</v>
      </c>
      <c r="Y176" s="185">
        <f t="shared" ca="1" si="139"/>
        <v>1.6377985912502306</v>
      </c>
      <c r="Z176" s="185">
        <f t="shared" ca="1" si="139"/>
        <v>1.8800952197073633</v>
      </c>
      <c r="AA176" s="185">
        <f t="shared" ca="1" si="139"/>
        <v>2.0078695623294047</v>
      </c>
      <c r="AB176" s="185">
        <f t="shared" ca="1" si="139"/>
        <v>2.033281979250789</v>
      </c>
      <c r="AC176" s="185">
        <f t="shared" ca="1" si="139"/>
        <v>2.0433437368289979</v>
      </c>
      <c r="AD176" s="185">
        <f t="shared" ca="1" si="139"/>
        <v>2.0502381704528809</v>
      </c>
      <c r="AE176" s="185">
        <f t="shared" ca="1" si="140"/>
        <v>2.0623974384080124</v>
      </c>
      <c r="AF176" s="185">
        <f t="shared" ca="1" si="140"/>
        <v>2.1104605263751073</v>
      </c>
      <c r="AG176" s="185">
        <f t="shared" ca="1" si="140"/>
        <v>2.5355968531687552</v>
      </c>
      <c r="AH176" s="185">
        <f t="shared" ca="1" si="140"/>
        <v>2.9439061781527678</v>
      </c>
      <c r="AI176" s="185">
        <f t="shared" ca="1" si="140"/>
        <v>2.990990805307574</v>
      </c>
      <c r="AJ176" s="185">
        <f t="shared" ca="1" si="140"/>
        <v>3.0669767648030146</v>
      </c>
      <c r="AK176" s="185">
        <f t="shared" ca="1" si="140"/>
        <v>3.0816649591807632</v>
      </c>
      <c r="AL176" s="185">
        <f t="shared" ca="1" si="140"/>
        <v>3.2094477419528284</v>
      </c>
      <c r="AM176" s="185">
        <f t="shared" ca="1" si="140"/>
        <v>2.5991064530457715</v>
      </c>
      <c r="AN176" s="185">
        <f t="shared" ca="1" si="140"/>
        <v>2.402200288973583</v>
      </c>
      <c r="AO176" s="185">
        <f t="shared" ca="1" si="140"/>
        <v>1.5260469818552143</v>
      </c>
      <c r="AP176" s="185">
        <f t="shared" ca="1" si="140"/>
        <v>0.7187995288759631</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1.8414694179529294</v>
      </c>
      <c r="P177" s="185">
        <f t="shared" ca="1" si="139"/>
        <v>1.807518478784258</v>
      </c>
      <c r="Q177" s="185">
        <f t="shared" ca="1" si="139"/>
        <v>1.735680259673736</v>
      </c>
      <c r="R177" s="185">
        <f t="shared" ca="1" si="139"/>
        <v>1.6361573090043704</v>
      </c>
      <c r="S177" s="185">
        <f t="shared" ca="1" si="139"/>
        <v>1.6965193917189085</v>
      </c>
      <c r="T177" s="185">
        <f t="shared" ca="1" si="139"/>
        <v>1.5584003620450901</v>
      </c>
      <c r="U177" s="185">
        <f t="shared" ca="1" si="139"/>
        <v>1.4928760578387805</v>
      </c>
      <c r="V177" s="185">
        <f t="shared" ca="1" si="139"/>
        <v>1.4637153110201029</v>
      </c>
      <c r="W177" s="185">
        <f t="shared" ca="1" si="139"/>
        <v>1.4631202824747054</v>
      </c>
      <c r="X177" s="185">
        <f t="shared" ca="1" si="139"/>
        <v>1.5665133012411312</v>
      </c>
      <c r="Y177" s="185">
        <f t="shared" ca="1" si="139"/>
        <v>1.6377985912502306</v>
      </c>
      <c r="Z177" s="185">
        <f t="shared" ca="1" si="139"/>
        <v>1.8800952197073633</v>
      </c>
      <c r="AA177" s="185">
        <f t="shared" ca="1" si="139"/>
        <v>2.0078695623294047</v>
      </c>
      <c r="AB177" s="185">
        <f t="shared" ca="1" si="139"/>
        <v>2.033281979250789</v>
      </c>
      <c r="AC177" s="185">
        <f t="shared" ca="1" si="139"/>
        <v>2.0433437368289979</v>
      </c>
      <c r="AD177" s="185">
        <f t="shared" ca="1" si="139"/>
        <v>2.0502381704528809</v>
      </c>
      <c r="AE177" s="185">
        <f t="shared" ca="1" si="140"/>
        <v>2.0623974384080124</v>
      </c>
      <c r="AF177" s="185">
        <f t="shared" ca="1" si="140"/>
        <v>2.1104605263751073</v>
      </c>
      <c r="AG177" s="185">
        <f t="shared" ca="1" si="140"/>
        <v>2.5355968531687552</v>
      </c>
      <c r="AH177" s="185">
        <f t="shared" ca="1" si="140"/>
        <v>2.9439061781527678</v>
      </c>
      <c r="AI177" s="185">
        <f t="shared" ca="1" si="140"/>
        <v>2.990990805307574</v>
      </c>
      <c r="AJ177" s="185">
        <f t="shared" ca="1" si="140"/>
        <v>3.0669767648030146</v>
      </c>
      <c r="AK177" s="185">
        <f t="shared" ca="1" si="140"/>
        <v>3.0816649591807632</v>
      </c>
      <c r="AL177" s="185">
        <f t="shared" ca="1" si="140"/>
        <v>3.2094477419528284</v>
      </c>
      <c r="AM177" s="185">
        <f t="shared" ca="1" si="140"/>
        <v>2.5991064530457715</v>
      </c>
      <c r="AN177" s="185">
        <f t="shared" ca="1" si="140"/>
        <v>2.402200288973583</v>
      </c>
      <c r="AO177" s="185">
        <f t="shared" ca="1" si="140"/>
        <v>1.5260469818552143</v>
      </c>
      <c r="AP177" s="185">
        <f t="shared" ca="1" si="140"/>
        <v>0.7187995288759631</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1.8414694179529294</v>
      </c>
      <c r="P178" s="185">
        <f t="shared" ca="1" si="139"/>
        <v>1.807518478784258</v>
      </c>
      <c r="Q178" s="185">
        <f t="shared" ca="1" si="139"/>
        <v>1.735680259673736</v>
      </c>
      <c r="R178" s="185">
        <f t="shared" ca="1" si="139"/>
        <v>1.6361573090043704</v>
      </c>
      <c r="S178" s="185">
        <f t="shared" ca="1" si="139"/>
        <v>1.6965193917189085</v>
      </c>
      <c r="T178" s="185">
        <f t="shared" ca="1" si="139"/>
        <v>1.5584003620450901</v>
      </c>
      <c r="U178" s="185">
        <f t="shared" ca="1" si="139"/>
        <v>1.4928760578387805</v>
      </c>
      <c r="V178" s="185">
        <f t="shared" ca="1" si="139"/>
        <v>1.4637153110201029</v>
      </c>
      <c r="W178" s="185">
        <f t="shared" ca="1" si="139"/>
        <v>1.4631202824747054</v>
      </c>
      <c r="X178" s="185">
        <f t="shared" ca="1" si="139"/>
        <v>1.5665133012411312</v>
      </c>
      <c r="Y178" s="185">
        <f t="shared" ca="1" si="139"/>
        <v>1.6377985912502306</v>
      </c>
      <c r="Z178" s="185">
        <f t="shared" ca="1" si="139"/>
        <v>1.8800952197073633</v>
      </c>
      <c r="AA178" s="185">
        <f t="shared" ca="1" si="139"/>
        <v>2.0078695623294047</v>
      </c>
      <c r="AB178" s="185">
        <f t="shared" ca="1" si="139"/>
        <v>2.033281979250789</v>
      </c>
      <c r="AC178" s="185">
        <f t="shared" ca="1" si="139"/>
        <v>2.0433437368289979</v>
      </c>
      <c r="AD178" s="185">
        <f t="shared" ca="1" si="139"/>
        <v>2.0502381704528809</v>
      </c>
      <c r="AE178" s="185">
        <f t="shared" ca="1" si="140"/>
        <v>2.0623974384080124</v>
      </c>
      <c r="AF178" s="185">
        <f t="shared" ca="1" si="140"/>
        <v>2.1104605263751073</v>
      </c>
      <c r="AG178" s="185">
        <f t="shared" ca="1" si="140"/>
        <v>2.5355968531687552</v>
      </c>
      <c r="AH178" s="185">
        <f t="shared" ca="1" si="140"/>
        <v>2.9439061781527678</v>
      </c>
      <c r="AI178" s="185">
        <f t="shared" ca="1" si="140"/>
        <v>2.990990805307574</v>
      </c>
      <c r="AJ178" s="185">
        <f t="shared" ca="1" si="140"/>
        <v>3.0669767648030146</v>
      </c>
      <c r="AK178" s="185">
        <f t="shared" ca="1" si="140"/>
        <v>3.0816649591807632</v>
      </c>
      <c r="AL178" s="185">
        <f t="shared" ca="1" si="140"/>
        <v>3.2094477419528284</v>
      </c>
      <c r="AM178" s="185">
        <f t="shared" ca="1" si="140"/>
        <v>2.5991064530457715</v>
      </c>
      <c r="AN178" s="185">
        <f t="shared" ca="1" si="140"/>
        <v>2.402200288973583</v>
      </c>
      <c r="AO178" s="185">
        <f t="shared" ca="1" si="140"/>
        <v>1.5260469818552143</v>
      </c>
      <c r="AP178" s="185">
        <f t="shared" ca="1" si="140"/>
        <v>0.7187995288759631</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1.8414694179529294</v>
      </c>
      <c r="P179" s="185">
        <f t="shared" ca="1" si="139"/>
        <v>1.807518478784258</v>
      </c>
      <c r="Q179" s="185">
        <f t="shared" ca="1" si="139"/>
        <v>1.735680259673736</v>
      </c>
      <c r="R179" s="185">
        <f t="shared" ca="1" si="139"/>
        <v>1.6361573090043704</v>
      </c>
      <c r="S179" s="185">
        <f t="shared" ca="1" si="139"/>
        <v>1.6965193917189085</v>
      </c>
      <c r="T179" s="185">
        <f t="shared" ca="1" si="139"/>
        <v>1.5584003620450901</v>
      </c>
      <c r="U179" s="185">
        <f t="shared" ca="1" si="139"/>
        <v>1.4928760578387805</v>
      </c>
      <c r="V179" s="185">
        <f t="shared" ca="1" si="139"/>
        <v>1.4637153110201029</v>
      </c>
      <c r="W179" s="185">
        <f t="shared" ca="1" si="139"/>
        <v>1.4631202824747054</v>
      </c>
      <c r="X179" s="185">
        <f t="shared" ca="1" si="139"/>
        <v>1.5665133012411312</v>
      </c>
      <c r="Y179" s="185">
        <f t="shared" ca="1" si="139"/>
        <v>1.6377985912502306</v>
      </c>
      <c r="Z179" s="185">
        <f t="shared" ca="1" si="139"/>
        <v>1.8800952197073633</v>
      </c>
      <c r="AA179" s="185">
        <f t="shared" ca="1" si="139"/>
        <v>2.0078695623294047</v>
      </c>
      <c r="AB179" s="185">
        <f t="shared" ca="1" si="139"/>
        <v>2.033281979250789</v>
      </c>
      <c r="AC179" s="185">
        <f t="shared" ca="1" si="139"/>
        <v>2.0433437368289979</v>
      </c>
      <c r="AD179" s="185">
        <f t="shared" ca="1" si="139"/>
        <v>2.0502381704528809</v>
      </c>
      <c r="AE179" s="185">
        <f t="shared" ca="1" si="140"/>
        <v>2.0623974384080124</v>
      </c>
      <c r="AF179" s="185">
        <f t="shared" ca="1" si="140"/>
        <v>2.1104605263751073</v>
      </c>
      <c r="AG179" s="185">
        <f t="shared" ca="1" si="140"/>
        <v>2.5355968531687552</v>
      </c>
      <c r="AH179" s="185">
        <f t="shared" ca="1" si="140"/>
        <v>2.9439061781527678</v>
      </c>
      <c r="AI179" s="185">
        <f t="shared" ca="1" si="140"/>
        <v>2.990990805307574</v>
      </c>
      <c r="AJ179" s="185">
        <f t="shared" ca="1" si="140"/>
        <v>3.0669767648030146</v>
      </c>
      <c r="AK179" s="185">
        <f t="shared" ca="1" si="140"/>
        <v>3.0816649591807632</v>
      </c>
      <c r="AL179" s="185">
        <f t="shared" ca="1" si="140"/>
        <v>3.2094477419528284</v>
      </c>
      <c r="AM179" s="185">
        <f t="shared" ca="1" si="140"/>
        <v>2.5991064530457715</v>
      </c>
      <c r="AN179" s="185">
        <f t="shared" ca="1" si="140"/>
        <v>2.402200288973583</v>
      </c>
      <c r="AO179" s="185">
        <f t="shared" ca="1" si="140"/>
        <v>1.5260469818552143</v>
      </c>
      <c r="AP179" s="185">
        <f t="shared" ca="1" si="140"/>
        <v>0.7187995288759631</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257.58518677457675</v>
      </c>
      <c r="K182" s="5">
        <f t="shared" ca="1" si="143"/>
        <v>264.30158634505625</v>
      </c>
      <c r="L182" s="5">
        <f t="shared" ca="1" si="143"/>
        <v>268.93658572408242</v>
      </c>
      <c r="M182" s="5">
        <f t="shared" ca="1" si="143"/>
        <v>272.7384123589984</v>
      </c>
      <c r="N182" s="5">
        <f t="shared" ca="1" si="143"/>
        <v>275.72686743019443</v>
      </c>
      <c r="O182" s="5">
        <f t="shared" ca="1" si="143"/>
        <v>278.79300405522883</v>
      </c>
      <c r="P182" s="5">
        <f t="shared" ca="1" si="143"/>
        <v>282.38311037674208</v>
      </c>
      <c r="Q182" s="5">
        <f t="shared" ca="1" si="143"/>
        <v>282.08</v>
      </c>
      <c r="R182" s="5">
        <f t="shared" ca="1" si="143"/>
        <v>263.36</v>
      </c>
      <c r="S182" s="5">
        <f t="shared" ca="1" si="143"/>
        <v>271.37060646020592</v>
      </c>
      <c r="T182" s="5">
        <f t="shared" ca="1" si="143"/>
        <v>277.62348790117039</v>
      </c>
      <c r="U182" s="5">
        <f t="shared" ca="1" si="143"/>
        <v>284.35630498659191</v>
      </c>
      <c r="V182" s="5">
        <f t="shared" ca="1" si="143"/>
        <v>292.20385626431147</v>
      </c>
      <c r="W182" s="5">
        <f t="shared" ca="1" si="143"/>
        <v>299.7333884486975</v>
      </c>
      <c r="X182" s="5">
        <f t="shared" ca="1" si="143"/>
        <v>307.04951521509457</v>
      </c>
      <c r="Y182" s="5">
        <f t="shared" ca="1" si="143"/>
        <v>313.83582977913642</v>
      </c>
      <c r="Z182" s="5">
        <f t="shared" ca="1" si="143"/>
        <v>323.06942670752449</v>
      </c>
      <c r="AA182" s="5">
        <f t="shared" ca="1" si="143"/>
        <v>331.40440464025914</v>
      </c>
      <c r="AB182" s="5">
        <f ca="1">SUMIF($B$10:$B$25,$D182,AB$10:AB$25)*SUMIF($B$10:$B$25,$D182,AB$46:AB$62)</f>
        <v>338.64893671407418</v>
      </c>
      <c r="AC182" s="5">
        <f t="shared" ref="AC182:AP182" ca="1" si="144">SUMIF($B$10:$B$25,$D182,AC$10:AC$25)*SUMIF($B$10:$B$25,$D182,AC$47:AC$62)</f>
        <v>346.92751894882133</v>
      </c>
      <c r="AD182" s="5">
        <f t="shared" ca="1" si="144"/>
        <v>356.39814938607043</v>
      </c>
      <c r="AE182" s="5">
        <f t="shared" ca="1" si="144"/>
        <v>366.45243486345117</v>
      </c>
      <c r="AF182" s="5">
        <f t="shared" ca="1" si="144"/>
        <v>378.10526707949572</v>
      </c>
      <c r="AG182" s="5">
        <f t="shared" ca="1" si="144"/>
        <v>390.5589413862798</v>
      </c>
      <c r="AH182" s="5">
        <f t="shared" ca="1" si="144"/>
        <v>400.64261874736616</v>
      </c>
      <c r="AI182" s="5">
        <f t="shared" ca="1" si="144"/>
        <v>409.16153678373399</v>
      </c>
      <c r="AJ182" s="5">
        <f t="shared" ca="1" si="144"/>
        <v>417.03200166144023</v>
      </c>
      <c r="AK182" s="5">
        <f t="shared" ca="1" si="144"/>
        <v>425.55382824448719</v>
      </c>
      <c r="AL182" s="5">
        <f t="shared" ca="1" si="144"/>
        <v>434.28424760849629</v>
      </c>
      <c r="AM182" s="5">
        <f t="shared" ca="1" si="144"/>
        <v>478.00848586024449</v>
      </c>
      <c r="AN182" s="5">
        <f t="shared" ca="1" si="144"/>
        <v>504.75147659287535</v>
      </c>
      <c r="AO182" s="5">
        <f t="shared" ca="1" si="144"/>
        <v>578.0489134971067</v>
      </c>
      <c r="AP182" s="5">
        <f t="shared" ca="1" si="144"/>
        <v>648.5161424814869</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4">
        <f>B182+4</f>
        <v>13</v>
      </c>
      <c r="C201" s="3" t="str">
        <f ca="1">OFFSET($C$9,$B201,0)</f>
        <v>Food, Beverage &amp; Tabacco</v>
      </c>
      <c r="D201" s="3" t="str">
        <f ca="1">OFFSET($B$9,$B201,0)</f>
        <v>FB</v>
      </c>
      <c r="J201" s="5">
        <f t="shared" ref="J201:AA201" ca="1" si="148">SUMIF($B$10:$B$25,$D201,J$10:J$25)*SUMIF($B$10:$B$25,$D201,J$47:J$62)</f>
        <v>138.08343097582718</v>
      </c>
      <c r="K201" s="5">
        <f t="shared" ca="1" si="148"/>
        <v>143.16360238477418</v>
      </c>
      <c r="L201" s="5">
        <f t="shared" ca="1" si="148"/>
        <v>146.98438355117329</v>
      </c>
      <c r="M201" s="5">
        <f t="shared" ca="1" si="148"/>
        <v>148.78204922418408</v>
      </c>
      <c r="N201" s="5">
        <f t="shared" ca="1" si="148"/>
        <v>151.86270236184362</v>
      </c>
      <c r="O201" s="5">
        <f t="shared" ca="1" si="148"/>
        <v>153.55950890468549</v>
      </c>
      <c r="P201" s="5">
        <f t="shared" ca="1" si="148"/>
        <v>155.74281242834212</v>
      </c>
      <c r="Q201" s="5">
        <f t="shared" ca="1" si="148"/>
        <v>155.24</v>
      </c>
      <c r="R201" s="5">
        <f t="shared" ca="1" si="148"/>
        <v>152.88999999999999</v>
      </c>
      <c r="S201" s="5">
        <f t="shared" ca="1" si="148"/>
        <v>163.04678765825025</v>
      </c>
      <c r="T201" s="5">
        <f t="shared" ca="1" si="148"/>
        <v>168.28964032632911</v>
      </c>
      <c r="U201" s="5">
        <f t="shared" ca="1" si="148"/>
        <v>172.99742444181447</v>
      </c>
      <c r="V201" s="5">
        <f t="shared" ca="1" si="148"/>
        <v>177.95114725934931</v>
      </c>
      <c r="W201" s="5">
        <f t="shared" ca="1" si="148"/>
        <v>182.33939258163878</v>
      </c>
      <c r="X201" s="5">
        <f t="shared" ca="1" si="148"/>
        <v>187.04262550329415</v>
      </c>
      <c r="Y201" s="5">
        <f t="shared" ca="1" si="148"/>
        <v>191.42388367960933</v>
      </c>
      <c r="Z201" s="5">
        <f t="shared" ca="1" si="148"/>
        <v>198.92235162513134</v>
      </c>
      <c r="AA201" s="5">
        <f t="shared" ca="1" si="148"/>
        <v>204.96619514786721</v>
      </c>
      <c r="AB201" s="5">
        <f ca="1">SUMIF($B$10:$B$25,$D201,AB$10:AB$25)*SUMIF($B$10:$B$25,$D201,AB$46:AB$62)</f>
        <v>209.5824634093612</v>
      </c>
      <c r="AC201" s="5">
        <f t="shared" ref="AC201:AP201" ca="1" si="149">SUMIF($B$10:$B$25,$D201,AC$10:AC$25)*SUMIF($B$10:$B$25,$D201,AC$47:AC$62)</f>
        <v>214.65306786203527</v>
      </c>
      <c r="AD201" s="5">
        <f t="shared" ca="1" si="149"/>
        <v>220.10558750457085</v>
      </c>
      <c r="AE201" s="5">
        <f t="shared" ca="1" si="149"/>
        <v>225.44810050065769</v>
      </c>
      <c r="AF201" s="5">
        <f t="shared" ca="1" si="149"/>
        <v>231.5505454340846</v>
      </c>
      <c r="AG201" s="5">
        <f t="shared" ca="1" si="149"/>
        <v>242.5739655455678</v>
      </c>
      <c r="AH201" s="5">
        <f t="shared" ca="1" si="149"/>
        <v>253.75496441650483</v>
      </c>
      <c r="AI201" s="5">
        <f t="shared" ca="1" si="149"/>
        <v>260.12860394175459</v>
      </c>
      <c r="AJ201" s="5">
        <f t="shared" ca="1" si="149"/>
        <v>265.1494750958945</v>
      </c>
      <c r="AK201" s="5">
        <f t="shared" ca="1" si="149"/>
        <v>269.30927946021825</v>
      </c>
      <c r="AL201" s="5">
        <f t="shared" ca="1" si="149"/>
        <v>274.59278948670885</v>
      </c>
      <c r="AM201" s="5">
        <f t="shared" ca="1" si="149"/>
        <v>295.88646743452642</v>
      </c>
      <c r="AN201" s="5">
        <f t="shared" ca="1" si="149"/>
        <v>301.54367370697474</v>
      </c>
      <c r="AO201" s="5">
        <f t="shared" ca="1" si="149"/>
        <v>331.1006365398016</v>
      </c>
      <c r="AP201" s="5">
        <f t="shared" ca="1" si="149"/>
        <v>358.05152076006834</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1.0615210895287399</v>
      </c>
      <c r="Q202" s="185">
        <f t="shared" ca="1" si="150"/>
        <v>1.0580939907853684</v>
      </c>
      <c r="R202" s="185">
        <f t="shared" ca="1" si="150"/>
        <v>1.0420767215355253</v>
      </c>
      <c r="S202" s="185">
        <f t="shared" ca="1" si="150"/>
        <v>1.1113039566996428</v>
      </c>
      <c r="T202" s="185">
        <f t="shared" ca="1" si="150"/>
        <v>1.1470385025812924</v>
      </c>
      <c r="U202" s="185">
        <f t="shared" ca="1" si="150"/>
        <v>1.1791260965165531</v>
      </c>
      <c r="V202" s="185">
        <f t="shared" ca="1" si="150"/>
        <v>1.2128899740304024</v>
      </c>
      <c r="W202" s="185">
        <f t="shared" ca="1" si="150"/>
        <v>1.2427996365246468</v>
      </c>
      <c r="X202" s="185">
        <f t="shared" ca="1" si="150"/>
        <v>1.2748562101633187</v>
      </c>
      <c r="Y202" s="185">
        <f t="shared" ca="1" si="150"/>
        <v>1.3047182492540064</v>
      </c>
      <c r="Z202" s="185">
        <f t="shared" ca="1" si="150"/>
        <v>1.3558267514007052</v>
      </c>
      <c r="AA202" s="185">
        <f t="shared" ref="AA202:AP217" ca="1" si="153">AA$201/Z$201*Z202</f>
        <v>1.3970207382124411</v>
      </c>
      <c r="AB202" s="185">
        <f t="shared" ca="1" si="153"/>
        <v>1.4284845729672724</v>
      </c>
      <c r="AC202" s="185">
        <f t="shared" ca="1" si="153"/>
        <v>1.4630450992557544</v>
      </c>
      <c r="AD202" s="185">
        <f t="shared" ca="1" si="153"/>
        <v>1.5002087057257756</v>
      </c>
      <c r="AE202" s="185">
        <f t="shared" ca="1" si="153"/>
        <v>1.5366225223764598</v>
      </c>
      <c r="AF202" s="185">
        <f t="shared" ca="1" si="153"/>
        <v>1.5782159281556252</v>
      </c>
      <c r="AG202" s="185">
        <f t="shared" ca="1" si="153"/>
        <v>1.6533500081470125</v>
      </c>
      <c r="AH202" s="185">
        <f t="shared" ca="1" si="153"/>
        <v>1.7295581227844543</v>
      </c>
      <c r="AI202" s="185">
        <f t="shared" ca="1" si="153"/>
        <v>1.7729999527322697</v>
      </c>
      <c r="AJ202" s="185">
        <f t="shared" ca="1" si="153"/>
        <v>1.8072215038576434</v>
      </c>
      <c r="AK202" s="185">
        <f t="shared" ca="1" si="153"/>
        <v>1.8355741449342584</v>
      </c>
      <c r="AL202" s="185">
        <f t="shared" ca="1" si="153"/>
        <v>1.8715858056485326</v>
      </c>
      <c r="AM202" s="185">
        <f t="shared" ca="1" si="153"/>
        <v>2.0167205175675269</v>
      </c>
      <c r="AN202" s="185">
        <f t="shared" ca="1" si="153"/>
        <v>2.0552792392984651</v>
      </c>
      <c r="AO202" s="185">
        <f t="shared" ca="1" si="153"/>
        <v>2.2567353379797366</v>
      </c>
      <c r="AP202" s="185">
        <f t="shared" ca="1" si="153"/>
        <v>2.4404287716296746</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3.0329173986535431E-2</v>
      </c>
      <c r="Q203" s="185">
        <f t="shared" ca="1" si="150"/>
        <v>3.0231256879581961E-2</v>
      </c>
      <c r="R203" s="185">
        <f t="shared" ca="1" si="150"/>
        <v>2.9773620615300728E-2</v>
      </c>
      <c r="S203" s="185">
        <f t="shared" ca="1" si="150"/>
        <v>3.1751541619989804E-2</v>
      </c>
      <c r="T203" s="185">
        <f t="shared" ca="1" si="150"/>
        <v>3.2772528645179794E-2</v>
      </c>
      <c r="U203" s="185">
        <f t="shared" ca="1" si="150"/>
        <v>3.36893170433301E-2</v>
      </c>
      <c r="V203" s="185">
        <f t="shared" ca="1" si="150"/>
        <v>3.4653999258011513E-2</v>
      </c>
      <c r="W203" s="185">
        <f t="shared" ca="1" si="150"/>
        <v>3.550856104356135E-2</v>
      </c>
      <c r="X203" s="185">
        <f t="shared" ca="1" si="150"/>
        <v>3.6424463147523407E-2</v>
      </c>
      <c r="Y203" s="185">
        <f t="shared" ca="1" si="150"/>
        <v>3.7277664264400198E-2</v>
      </c>
      <c r="Z203" s="185">
        <f t="shared" ca="1" si="150"/>
        <v>3.8737907182877312E-2</v>
      </c>
      <c r="AA203" s="185">
        <f t="shared" ca="1" si="153"/>
        <v>3.9914878234641196E-2</v>
      </c>
      <c r="AB203" s="185">
        <f t="shared" ca="1" si="153"/>
        <v>4.0813844941922091E-2</v>
      </c>
      <c r="AC203" s="185">
        <f t="shared" ca="1" si="153"/>
        <v>4.1801288550164441E-2</v>
      </c>
      <c r="AD203" s="185">
        <f t="shared" ca="1" si="153"/>
        <v>4.286310587787933E-2</v>
      </c>
      <c r="AE203" s="185">
        <f t="shared" ca="1" si="153"/>
        <v>4.390350063932745E-2</v>
      </c>
      <c r="AF203" s="185">
        <f t="shared" ca="1" si="153"/>
        <v>4.5091883661589317E-2</v>
      </c>
      <c r="AG203" s="185">
        <f t="shared" ca="1" si="153"/>
        <v>4.7238571661343237E-2</v>
      </c>
      <c r="AH203" s="185">
        <f t="shared" ca="1" si="153"/>
        <v>4.941594636527015E-2</v>
      </c>
      <c r="AI203" s="185">
        <f t="shared" ca="1" si="153"/>
        <v>5.0657141506636305E-2</v>
      </c>
      <c r="AJ203" s="185">
        <f t="shared" ca="1" si="153"/>
        <v>5.1634900110218408E-2</v>
      </c>
      <c r="AK203" s="185">
        <f t="shared" ca="1" si="153"/>
        <v>5.2444975569550266E-2</v>
      </c>
      <c r="AL203" s="185">
        <f t="shared" ca="1" si="153"/>
        <v>5.3473880161386676E-2</v>
      </c>
      <c r="AM203" s="185">
        <f t="shared" ca="1" si="153"/>
        <v>5.7620586216215089E-2</v>
      </c>
      <c r="AN203" s="185">
        <f t="shared" ca="1" si="153"/>
        <v>5.8722263979956189E-2</v>
      </c>
      <c r="AO203" s="185">
        <f t="shared" ca="1" si="153"/>
        <v>6.4478152513706796E-2</v>
      </c>
      <c r="AP203" s="185">
        <f t="shared" ca="1" si="153"/>
        <v>6.9726536332276462E-2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0.22746880489901572</v>
      </c>
      <c r="Q204" s="185">
        <f t="shared" ca="1" si="150"/>
        <v>0.22673442659686469</v>
      </c>
      <c r="R204" s="185">
        <f t="shared" ca="1" si="150"/>
        <v>0.22330215461475544</v>
      </c>
      <c r="S204" s="185">
        <f t="shared" ca="1" si="150"/>
        <v>0.23813656214992349</v>
      </c>
      <c r="T204" s="185">
        <f t="shared" ca="1" si="150"/>
        <v>0.24579396483884838</v>
      </c>
      <c r="U204" s="185">
        <f t="shared" ca="1" si="150"/>
        <v>0.25266987782497569</v>
      </c>
      <c r="V204" s="185">
        <f t="shared" ca="1" si="150"/>
        <v>0.25990499443508625</v>
      </c>
      <c r="W204" s="185">
        <f t="shared" ca="1" si="150"/>
        <v>0.26631420782671006</v>
      </c>
      <c r="X204" s="185">
        <f t="shared" ca="1" si="150"/>
        <v>0.27318347360642548</v>
      </c>
      <c r="Y204" s="185">
        <f t="shared" ca="1" si="150"/>
        <v>0.2795824819830014</v>
      </c>
      <c r="Z204" s="185">
        <f t="shared" ca="1" si="150"/>
        <v>0.29053430387157975</v>
      </c>
      <c r="AA204" s="185">
        <f t="shared" ca="1" si="153"/>
        <v>0.2993615867598089</v>
      </c>
      <c r="AB204" s="185">
        <f t="shared" ca="1" si="153"/>
        <v>0.30610383706441563</v>
      </c>
      <c r="AC204" s="185">
        <f t="shared" ca="1" si="153"/>
        <v>0.31350966412623321</v>
      </c>
      <c r="AD204" s="185">
        <f t="shared" ca="1" si="153"/>
        <v>0.32147329408409486</v>
      </c>
      <c r="AE204" s="185">
        <f t="shared" ca="1" si="153"/>
        <v>0.32927625479495576</v>
      </c>
      <c r="AF204" s="185">
        <f t="shared" ca="1" si="153"/>
        <v>0.33818912746191976</v>
      </c>
      <c r="AG204" s="185">
        <f t="shared" ca="1" si="153"/>
        <v>0.35428928746007415</v>
      </c>
      <c r="AH204" s="185">
        <f t="shared" ca="1" si="153"/>
        <v>0.37061959773952596</v>
      </c>
      <c r="AI204" s="185">
        <f t="shared" ca="1" si="153"/>
        <v>0.37992856129977215</v>
      </c>
      <c r="AJ204" s="185">
        <f t="shared" ca="1" si="153"/>
        <v>0.38726175082663794</v>
      </c>
      <c r="AK204" s="185">
        <f t="shared" ca="1" si="153"/>
        <v>0.39333731677162687</v>
      </c>
      <c r="AL204" s="185">
        <f t="shared" ca="1" si="153"/>
        <v>0.40105410121039992</v>
      </c>
      <c r="AM204" s="185">
        <f t="shared" ca="1" si="153"/>
        <v>0.43215439662161298</v>
      </c>
      <c r="AN204" s="185">
        <f t="shared" ca="1" si="153"/>
        <v>0.44041697984967121</v>
      </c>
      <c r="AO204" s="185">
        <f t="shared" ca="1" si="153"/>
        <v>0.4835861438528008</v>
      </c>
      <c r="AP204" s="185">
        <f t="shared" ca="1" si="153"/>
        <v>0.52294902249207331</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6.9757100169031494</v>
      </c>
      <c r="Q205" s="185">
        <f t="shared" ca="1" si="150"/>
        <v>6.9531890823038509</v>
      </c>
      <c r="R205" s="185">
        <f t="shared" ca="1" si="150"/>
        <v>6.847932741519168</v>
      </c>
      <c r="S205" s="185">
        <f t="shared" ca="1" si="150"/>
        <v>7.3028545725976546</v>
      </c>
      <c r="T205" s="185">
        <f t="shared" ca="1" si="150"/>
        <v>7.5376815883913517</v>
      </c>
      <c r="U205" s="185">
        <f t="shared" ca="1" si="150"/>
        <v>7.7485429199659217</v>
      </c>
      <c r="V205" s="185">
        <f t="shared" ca="1" si="150"/>
        <v>7.9704198293426467</v>
      </c>
      <c r="W205" s="185">
        <f t="shared" ca="1" si="150"/>
        <v>8.1669690400191097</v>
      </c>
      <c r="X205" s="185">
        <f t="shared" ca="1" si="150"/>
        <v>8.3776265239303829</v>
      </c>
      <c r="Y205" s="185">
        <f t="shared" ca="1" si="150"/>
        <v>8.5738627808120444</v>
      </c>
      <c r="Z205" s="185">
        <f t="shared" ca="1" si="150"/>
        <v>8.9097186520617804</v>
      </c>
      <c r="AA205" s="185">
        <f t="shared" ca="1" si="153"/>
        <v>9.1804219939674727</v>
      </c>
      <c r="AB205" s="185">
        <f t="shared" ca="1" si="153"/>
        <v>9.3871843366420791</v>
      </c>
      <c r="AC205" s="185">
        <f t="shared" ca="1" si="153"/>
        <v>9.6142963665378183</v>
      </c>
      <c r="AD205" s="185">
        <f t="shared" ca="1" si="153"/>
        <v>9.8585143519122429</v>
      </c>
      <c r="AE205" s="185">
        <f t="shared" ca="1" si="153"/>
        <v>10.09780514704531</v>
      </c>
      <c r="AF205" s="185">
        <f t="shared" ca="1" si="153"/>
        <v>10.37113324216554</v>
      </c>
      <c r="AG205" s="185">
        <f t="shared" ca="1" si="153"/>
        <v>10.864871482108942</v>
      </c>
      <c r="AH205" s="185">
        <f t="shared" ca="1" si="153"/>
        <v>11.365667664012131</v>
      </c>
      <c r="AI205" s="185">
        <f t="shared" ca="1" si="153"/>
        <v>11.651142546526348</v>
      </c>
      <c r="AJ205" s="185">
        <f t="shared" ca="1" si="153"/>
        <v>11.876027025350233</v>
      </c>
      <c r="AK205" s="185">
        <f t="shared" ca="1" si="153"/>
        <v>12.06234438099656</v>
      </c>
      <c r="AL205" s="185">
        <f t="shared" ca="1" si="153"/>
        <v>12.298992437118933</v>
      </c>
      <c r="AM205" s="185">
        <f t="shared" ca="1" si="153"/>
        <v>13.252734829729468</v>
      </c>
      <c r="AN205" s="185">
        <f t="shared" ca="1" si="153"/>
        <v>13.506120715389919</v>
      </c>
      <c r="AO205" s="185">
        <f t="shared" ca="1" si="153"/>
        <v>14.829975078152559</v>
      </c>
      <c r="AP205" s="185">
        <f t="shared" ca="1" si="153"/>
        <v>16.037103356423582</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0.81888769763645652</v>
      </c>
      <c r="Q206" s="185">
        <f t="shared" ca="1" si="150"/>
        <v>0.81624393574871279</v>
      </c>
      <c r="R206" s="185">
        <f t="shared" ca="1" si="150"/>
        <v>0.80388775661311951</v>
      </c>
      <c r="S206" s="185">
        <f t="shared" ca="1" si="150"/>
        <v>0.85729162373972445</v>
      </c>
      <c r="T206" s="185">
        <f t="shared" ca="1" si="150"/>
        <v>0.88485827341985412</v>
      </c>
      <c r="U206" s="185">
        <f t="shared" ca="1" si="150"/>
        <v>0.90961156016991229</v>
      </c>
      <c r="V206" s="185">
        <f t="shared" ca="1" si="150"/>
        <v>0.93565797996631039</v>
      </c>
      <c r="W206" s="185">
        <f t="shared" ca="1" si="150"/>
        <v>0.95873114817615601</v>
      </c>
      <c r="X206" s="185">
        <f t="shared" ca="1" si="150"/>
        <v>0.98346050498313164</v>
      </c>
      <c r="Y206" s="185">
        <f t="shared" ca="1" si="150"/>
        <v>1.0064969351388051</v>
      </c>
      <c r="Z206" s="185">
        <f t="shared" ca="1" si="150"/>
        <v>1.0459234939376871</v>
      </c>
      <c r="AA206" s="185">
        <f t="shared" ca="1" si="153"/>
        <v>1.0777017123353119</v>
      </c>
      <c r="AB206" s="185">
        <f t="shared" ca="1" si="153"/>
        <v>1.1019738134318959</v>
      </c>
      <c r="AC206" s="185">
        <f t="shared" ca="1" si="153"/>
        <v>1.1286347908544392</v>
      </c>
      <c r="AD206" s="185">
        <f t="shared" ca="1" si="153"/>
        <v>1.1573038587027411</v>
      </c>
      <c r="AE206" s="185">
        <f t="shared" ca="1" si="153"/>
        <v>1.1853945172618403</v>
      </c>
      <c r="AF206" s="185">
        <f t="shared" ca="1" si="153"/>
        <v>1.2174808588629107</v>
      </c>
      <c r="AG206" s="185">
        <f t="shared" ca="1" si="153"/>
        <v>1.2754414348562666</v>
      </c>
      <c r="AH206" s="185">
        <f t="shared" ca="1" si="153"/>
        <v>1.334230551862293</v>
      </c>
      <c r="AI206" s="185">
        <f t="shared" ca="1" si="153"/>
        <v>1.3677428206791793</v>
      </c>
      <c r="AJ206" s="185">
        <f t="shared" ca="1" si="153"/>
        <v>1.3941423029758961</v>
      </c>
      <c r="AK206" s="185">
        <f t="shared" ca="1" si="153"/>
        <v>1.4160143403778562</v>
      </c>
      <c r="AL206" s="185">
        <f t="shared" ca="1" si="153"/>
        <v>1.4437947643574391</v>
      </c>
      <c r="AM206" s="185">
        <f t="shared" ca="1" si="153"/>
        <v>1.5557558278378061</v>
      </c>
      <c r="AN206" s="185">
        <f t="shared" ca="1" si="153"/>
        <v>1.5855011274588158</v>
      </c>
      <c r="AO206" s="185">
        <f t="shared" ca="1" si="153"/>
        <v>1.7409101178700821</v>
      </c>
      <c r="AP206" s="185">
        <f t="shared" ca="1" si="153"/>
        <v>1.8826164809714629</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3.3968674864919683</v>
      </c>
      <c r="Q207" s="185">
        <f t="shared" ca="1" si="150"/>
        <v>3.3859007705131798</v>
      </c>
      <c r="R207" s="185">
        <f t="shared" ca="1" si="150"/>
        <v>3.3346455089136819</v>
      </c>
      <c r="S207" s="185">
        <f t="shared" ca="1" si="150"/>
        <v>3.556172661438858</v>
      </c>
      <c r="T207" s="185">
        <f t="shared" ca="1" si="150"/>
        <v>3.6705232082601364</v>
      </c>
      <c r="U207" s="185">
        <f t="shared" ca="1" si="150"/>
        <v>3.7732035088529705</v>
      </c>
      <c r="V207" s="185">
        <f t="shared" ca="1" si="150"/>
        <v>3.8812479168972884</v>
      </c>
      <c r="W207" s="185">
        <f t="shared" ca="1" si="150"/>
        <v>3.9769588368788704</v>
      </c>
      <c r="X207" s="185">
        <f t="shared" ca="1" si="150"/>
        <v>4.0795398725226208</v>
      </c>
      <c r="Y207" s="185">
        <f t="shared" ca="1" si="150"/>
        <v>4.175098397612822</v>
      </c>
      <c r="Z207" s="185">
        <f t="shared" ca="1" si="150"/>
        <v>4.3386456044822586</v>
      </c>
      <c r="AA207" s="185">
        <f t="shared" ca="1" si="153"/>
        <v>4.4704663622798133</v>
      </c>
      <c r="AB207" s="185">
        <f t="shared" ca="1" si="153"/>
        <v>4.5711506334952734</v>
      </c>
      <c r="AC207" s="185">
        <f t="shared" ca="1" si="153"/>
        <v>4.6817443176184161</v>
      </c>
      <c r="AD207" s="185">
        <f t="shared" ca="1" si="153"/>
        <v>4.800667858322484</v>
      </c>
      <c r="AE207" s="185">
        <f t="shared" ca="1" si="153"/>
        <v>4.9171920716046733</v>
      </c>
      <c r="AF207" s="185">
        <f t="shared" ca="1" si="153"/>
        <v>5.0502909700980023</v>
      </c>
      <c r="AG207" s="185">
        <f t="shared" ca="1" si="153"/>
        <v>5.2907200260704412</v>
      </c>
      <c r="AH207" s="185">
        <f t="shared" ca="1" si="153"/>
        <v>5.5345859929102552</v>
      </c>
      <c r="AI207" s="185">
        <f t="shared" ca="1" si="153"/>
        <v>5.6735998487432653</v>
      </c>
      <c r="AJ207" s="185">
        <f t="shared" ca="1" si="153"/>
        <v>5.7831088123444614</v>
      </c>
      <c r="AK207" s="185">
        <f t="shared" ca="1" si="153"/>
        <v>5.8738372637896292</v>
      </c>
      <c r="AL207" s="185">
        <f t="shared" ca="1" si="153"/>
        <v>5.9890745780753072</v>
      </c>
      <c r="AM207" s="185">
        <f t="shared" ca="1" si="153"/>
        <v>6.4535056562160893</v>
      </c>
      <c r="AN207" s="185">
        <f t="shared" ca="1" si="153"/>
        <v>6.5768935657550918</v>
      </c>
      <c r="AO207" s="185">
        <f t="shared" ca="1" si="153"/>
        <v>7.2215530815351601</v>
      </c>
      <c r="AP207" s="185">
        <f t="shared" ca="1" si="153"/>
        <v>7.8093720692149624</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0.48526678378456689</v>
      </c>
      <c r="Q208" s="185">
        <f t="shared" ca="1" si="150"/>
        <v>0.48370011007331137</v>
      </c>
      <c r="R208" s="185">
        <f t="shared" ca="1" si="150"/>
        <v>0.47637792984481164</v>
      </c>
      <c r="S208" s="185">
        <f t="shared" ca="1" si="150"/>
        <v>0.50802466591983686</v>
      </c>
      <c r="T208" s="185">
        <f t="shared" ca="1" si="150"/>
        <v>0.5243604583228767</v>
      </c>
      <c r="U208" s="185">
        <f t="shared" ca="1" si="150"/>
        <v>0.5390290726932816</v>
      </c>
      <c r="V208" s="185">
        <f t="shared" ca="1" si="150"/>
        <v>0.5544639881281842</v>
      </c>
      <c r="W208" s="185">
        <f t="shared" ca="1" si="150"/>
        <v>0.5681369766969816</v>
      </c>
      <c r="X208" s="185">
        <f t="shared" ca="1" si="150"/>
        <v>0.58279141036037452</v>
      </c>
      <c r="Y208" s="185">
        <f t="shared" ca="1" si="150"/>
        <v>0.59644262823040317</v>
      </c>
      <c r="Z208" s="185">
        <f t="shared" ca="1" si="150"/>
        <v>0.619806514926037</v>
      </c>
      <c r="AA208" s="185">
        <f t="shared" ca="1" si="153"/>
        <v>0.63863805175425914</v>
      </c>
      <c r="AB208" s="185">
        <f t="shared" ca="1" si="153"/>
        <v>0.65302151907075345</v>
      </c>
      <c r="AC208" s="185">
        <f t="shared" ca="1" si="153"/>
        <v>0.66882061680263105</v>
      </c>
      <c r="AD208" s="185">
        <f t="shared" ca="1" si="153"/>
        <v>0.68580969404606928</v>
      </c>
      <c r="AE208" s="185">
        <f t="shared" ca="1" si="153"/>
        <v>0.7024560102292392</v>
      </c>
      <c r="AF208" s="185">
        <f t="shared" ca="1" si="153"/>
        <v>0.72147013858542908</v>
      </c>
      <c r="AG208" s="185">
        <f t="shared" ca="1" si="153"/>
        <v>0.75581714658149179</v>
      </c>
      <c r="AH208" s="185">
        <f t="shared" ca="1" si="153"/>
        <v>0.7906551418443224</v>
      </c>
      <c r="AI208" s="185">
        <f t="shared" ca="1" si="153"/>
        <v>0.81051426410618088</v>
      </c>
      <c r="AJ208" s="185">
        <f t="shared" ca="1" si="153"/>
        <v>0.82615840176349453</v>
      </c>
      <c r="AK208" s="185">
        <f t="shared" ca="1" si="153"/>
        <v>0.83911960911280425</v>
      </c>
      <c r="AL208" s="185">
        <f t="shared" ca="1" si="153"/>
        <v>0.85558208258218682</v>
      </c>
      <c r="AM208" s="185">
        <f t="shared" ca="1" si="153"/>
        <v>0.92192937945944142</v>
      </c>
      <c r="AN208" s="185">
        <f t="shared" ca="1" si="153"/>
        <v>0.93955622367929903</v>
      </c>
      <c r="AO208" s="185">
        <f t="shared" ca="1" si="153"/>
        <v>1.0316504402193087</v>
      </c>
      <c r="AP208" s="185">
        <f t="shared" ca="1" si="153"/>
        <v>1.1156245813164234</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2.5476506148689766</v>
      </c>
      <c r="Q209" s="185">
        <f t="shared" ca="1" si="150"/>
        <v>2.5394255778848853</v>
      </c>
      <c r="R209" s="185">
        <f t="shared" ca="1" si="150"/>
        <v>2.5009841316852617</v>
      </c>
      <c r="S209" s="185">
        <f t="shared" ca="1" si="150"/>
        <v>2.6671294960791436</v>
      </c>
      <c r="T209" s="185">
        <f t="shared" ca="1" si="150"/>
        <v>2.7528924061951026</v>
      </c>
      <c r="U209" s="185">
        <f t="shared" ca="1" si="150"/>
        <v>2.8299026316397282</v>
      </c>
      <c r="V209" s="185">
        <f t="shared" ca="1" si="150"/>
        <v>2.9109359376729667</v>
      </c>
      <c r="W209" s="185">
        <f t="shared" ca="1" si="150"/>
        <v>2.9827191276591534</v>
      </c>
      <c r="X209" s="185">
        <f t="shared" ca="1" si="150"/>
        <v>3.0596549043919663</v>
      </c>
      <c r="Y209" s="185">
        <f t="shared" ca="1" si="150"/>
        <v>3.1313237982096167</v>
      </c>
      <c r="Z209" s="185">
        <f t="shared" ca="1" si="150"/>
        <v>3.2539842033616941</v>
      </c>
      <c r="AA209" s="185">
        <f t="shared" ca="1" si="153"/>
        <v>3.3528497717098604</v>
      </c>
      <c r="AB209" s="185">
        <f t="shared" ca="1" si="153"/>
        <v>3.4283629751214555</v>
      </c>
      <c r="AC209" s="185">
        <f t="shared" ca="1" si="153"/>
        <v>3.5113082382138128</v>
      </c>
      <c r="AD209" s="185">
        <f t="shared" ca="1" si="153"/>
        <v>3.6005008937418634</v>
      </c>
      <c r="AE209" s="185">
        <f t="shared" ca="1" si="153"/>
        <v>3.6878940537035056</v>
      </c>
      <c r="AF209" s="185">
        <f t="shared" ca="1" si="153"/>
        <v>3.7877182275735026</v>
      </c>
      <c r="AG209" s="185">
        <f t="shared" ca="1" si="153"/>
        <v>3.968040019552832</v>
      </c>
      <c r="AH209" s="185">
        <f t="shared" ca="1" si="153"/>
        <v>4.1509394946826923</v>
      </c>
      <c r="AI209" s="185">
        <f t="shared" ca="1" si="153"/>
        <v>4.2551998865574499</v>
      </c>
      <c r="AJ209" s="185">
        <f t="shared" ca="1" si="153"/>
        <v>4.3373316092583467</v>
      </c>
      <c r="AK209" s="185">
        <f t="shared" ca="1" si="153"/>
        <v>4.405377947842223</v>
      </c>
      <c r="AL209" s="185">
        <f t="shared" ca="1" si="153"/>
        <v>4.4918059335564813</v>
      </c>
      <c r="AM209" s="185">
        <f t="shared" ca="1" si="153"/>
        <v>4.8401292421620683</v>
      </c>
      <c r="AN209" s="185">
        <f t="shared" ca="1" si="153"/>
        <v>4.9326701743163204</v>
      </c>
      <c r="AO209" s="185">
        <f t="shared" ca="1" si="153"/>
        <v>5.416164811151372</v>
      </c>
      <c r="AP209" s="185">
        <f t="shared" ca="1" si="153"/>
        <v>5.8570290519112245</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40.544747177343751</v>
      </c>
      <c r="N212" s="192">
        <f t="shared" ref="N212" si="155">O212</f>
        <v>40.544747177343751</v>
      </c>
      <c r="O212" s="192">
        <f>INDEX('[4]TS BYDem'!$O$10:$O$203,MATCH(D212,'[4]TS BYDem'!$D$10:$D$203,0))</f>
        <v>40.544747177343751</v>
      </c>
      <c r="P212" s="185">
        <f t="shared" ca="1" si="150"/>
        <v>41.121210921005549</v>
      </c>
      <c r="Q212" s="185">
        <f t="shared" ca="1" si="150"/>
        <v>40.988451947431265</v>
      </c>
      <c r="R212" s="185">
        <f t="shared" ca="1" si="150"/>
        <v>40.367974866289394</v>
      </c>
      <c r="S212" s="185">
        <f t="shared" ca="1" si="150"/>
        <v>43.049699955637848</v>
      </c>
      <c r="T212" s="185">
        <f t="shared" ca="1" si="150"/>
        <v>44.43398502812569</v>
      </c>
      <c r="U212" s="185">
        <f t="shared" ca="1" si="150"/>
        <v>45.676994452220328</v>
      </c>
      <c r="V212" s="185">
        <f t="shared" ca="1" si="150"/>
        <v>46.984939760564963</v>
      </c>
      <c r="W212" s="185">
        <f t="shared" ca="1" si="150"/>
        <v>48.143580462228208</v>
      </c>
      <c r="X212" s="185">
        <f t="shared" ca="1" si="150"/>
        <v>49.385388221870357</v>
      </c>
      <c r="Y212" s="185">
        <f t="shared" ca="1" si="150"/>
        <v>50.542184087814611</v>
      </c>
      <c r="Z212" s="185">
        <f t="shared" ca="1" si="150"/>
        <v>52.522025578824547</v>
      </c>
      <c r="AA212" s="185">
        <f t="shared" ca="1" si="153"/>
        <v>54.117798509831069</v>
      </c>
      <c r="AB212" s="185">
        <f t="shared" ca="1" si="153"/>
        <v>55.336644746707506</v>
      </c>
      <c r="AC212" s="185">
        <f t="shared" ca="1" si="153"/>
        <v>56.675450640503321</v>
      </c>
      <c r="AD212" s="185">
        <f t="shared" ca="1" si="153"/>
        <v>58.115094671426377</v>
      </c>
      <c r="AE212" s="185">
        <f t="shared" ca="1" si="153"/>
        <v>59.525693339415504</v>
      </c>
      <c r="AF212" s="185">
        <f t="shared" ca="1" si="153"/>
        <v>61.13693896499921</v>
      </c>
      <c r="AG212" s="185">
        <f t="shared" ca="1" si="153"/>
        <v>64.047483447966727</v>
      </c>
      <c r="AH212" s="185">
        <f t="shared" ca="1" si="153"/>
        <v>66.999633892089932</v>
      </c>
      <c r="AI212" s="185">
        <f t="shared" ca="1" si="153"/>
        <v>68.682483785229252</v>
      </c>
      <c r="AJ212" s="185">
        <f t="shared" ca="1" si="153"/>
        <v>70.008158456935689</v>
      </c>
      <c r="AK212" s="185">
        <f t="shared" ca="1" si="153"/>
        <v>71.10648325272156</v>
      </c>
      <c r="AL212" s="185">
        <f t="shared" ca="1" si="153"/>
        <v>72.501503201411211</v>
      </c>
      <c r="AM212" s="185">
        <f t="shared" ca="1" si="153"/>
        <v>78.123732622618363</v>
      </c>
      <c r="AN212" s="185">
        <f t="shared" ca="1" si="153"/>
        <v>79.617420637659308</v>
      </c>
      <c r="AO212" s="185">
        <f t="shared" ca="1" si="153"/>
        <v>87.421428308268275</v>
      </c>
      <c r="AP212" s="185">
        <f t="shared" ca="1" si="153"/>
        <v>94.537345744516571</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22.459748672139355</v>
      </c>
      <c r="O213" s="185">
        <f t="shared" ca="1" si="150"/>
        <v>22.71069803564183</v>
      </c>
      <c r="P213" s="185">
        <f t="shared" ca="1" si="150"/>
        <v>23.033597915952697</v>
      </c>
      <c r="Q213" s="185">
        <f t="shared" ca="1" si="150"/>
        <v>22.959234424495236</v>
      </c>
      <c r="R213" s="185">
        <f t="shared" ca="1" si="150"/>
        <v>22.611680953111801</v>
      </c>
      <c r="S213" s="185">
        <f t="shared" ca="1" si="150"/>
        <v>24.113820020656171</v>
      </c>
      <c r="T213" s="185">
        <f t="shared" ca="1" si="150"/>
        <v>24.889212209908379</v>
      </c>
      <c r="U213" s="185">
        <f t="shared" ca="1" si="150"/>
        <v>25.585470385168254</v>
      </c>
      <c r="V213" s="185">
        <f t="shared" ca="1" si="150"/>
        <v>26.318101687936569</v>
      </c>
      <c r="W213" s="185">
        <f t="shared" ca="1" si="150"/>
        <v>26.967101643274361</v>
      </c>
      <c r="X213" s="185">
        <f t="shared" ca="1" si="150"/>
        <v>27.662686719294001</v>
      </c>
      <c r="Y213" s="185">
        <f t="shared" ca="1" si="150"/>
        <v>28.310653310019696</v>
      </c>
      <c r="Z213" s="185">
        <f t="shared" ca="1" si="150"/>
        <v>29.419639933221209</v>
      </c>
      <c r="AA213" s="185">
        <f t="shared" ca="1" si="153"/>
        <v>30.313494740380829</v>
      </c>
      <c r="AB213" s="185">
        <f t="shared" ca="1" si="153"/>
        <v>30.996218169793337</v>
      </c>
      <c r="AC213" s="185">
        <f t="shared" ca="1" si="153"/>
        <v>31.746135693001488</v>
      </c>
      <c r="AD213" s="185">
        <f t="shared" ca="1" si="153"/>
        <v>32.552536599192798</v>
      </c>
      <c r="AE213" s="185">
        <f t="shared" ca="1" si="153"/>
        <v>33.342668062044318</v>
      </c>
      <c r="AF213" s="185">
        <f t="shared" ca="1" si="153"/>
        <v>34.245189730358682</v>
      </c>
      <c r="AG213" s="185">
        <f t="shared" ca="1" si="153"/>
        <v>35.875499486215666</v>
      </c>
      <c r="AH213" s="185">
        <f t="shared" ca="1" si="153"/>
        <v>37.529114367546896</v>
      </c>
      <c r="AI213" s="185">
        <f t="shared" ca="1" si="153"/>
        <v>38.471744385566979</v>
      </c>
      <c r="AJ213" s="185">
        <f t="shared" ca="1" si="153"/>
        <v>39.214306597903253</v>
      </c>
      <c r="AK213" s="185">
        <f t="shared" ca="1" si="153"/>
        <v>39.829521256242259</v>
      </c>
      <c r="AL213" s="185">
        <f t="shared" ca="1" si="153"/>
        <v>40.610926469346929</v>
      </c>
      <c r="AM213" s="185">
        <f t="shared" ca="1" si="153"/>
        <v>43.760156975425566</v>
      </c>
      <c r="AN213" s="185">
        <f t="shared" ca="1" si="153"/>
        <v>44.596830030030475</v>
      </c>
      <c r="AO213" s="185">
        <f t="shared" ca="1" si="153"/>
        <v>48.968159832626228</v>
      </c>
      <c r="AP213" s="185">
        <f t="shared" ca="1" si="153"/>
        <v>52.954063393309895</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22.459748672139355</v>
      </c>
      <c r="O214" s="185">
        <f t="shared" ca="1" si="150"/>
        <v>22.71069803564183</v>
      </c>
      <c r="P214" s="185">
        <f t="shared" ca="1" si="150"/>
        <v>23.033597915952697</v>
      </c>
      <c r="Q214" s="185">
        <f t="shared" ca="1" si="150"/>
        <v>22.959234424495236</v>
      </c>
      <c r="R214" s="185">
        <f t="shared" ca="1" si="150"/>
        <v>22.611680953111801</v>
      </c>
      <c r="S214" s="185">
        <f t="shared" ca="1" si="150"/>
        <v>24.113820020656171</v>
      </c>
      <c r="T214" s="185">
        <f t="shared" ca="1" si="150"/>
        <v>24.889212209908379</v>
      </c>
      <c r="U214" s="185">
        <f t="shared" ca="1" si="150"/>
        <v>25.585470385168254</v>
      </c>
      <c r="V214" s="185">
        <f t="shared" ca="1" si="150"/>
        <v>26.318101687936569</v>
      </c>
      <c r="W214" s="185">
        <f t="shared" ca="1" si="150"/>
        <v>26.967101643274361</v>
      </c>
      <c r="X214" s="185">
        <f t="shared" ca="1" si="150"/>
        <v>27.662686719294001</v>
      </c>
      <c r="Y214" s="185">
        <f t="shared" ca="1" si="150"/>
        <v>28.310653310019696</v>
      </c>
      <c r="Z214" s="185">
        <f t="shared" ca="1" si="150"/>
        <v>29.419639933221209</v>
      </c>
      <c r="AA214" s="185">
        <f t="shared" ca="1" si="153"/>
        <v>30.313494740380829</v>
      </c>
      <c r="AB214" s="185">
        <f t="shared" ca="1" si="153"/>
        <v>30.996218169793337</v>
      </c>
      <c r="AC214" s="185">
        <f t="shared" ca="1" si="153"/>
        <v>31.746135693001488</v>
      </c>
      <c r="AD214" s="185">
        <f t="shared" ca="1" si="153"/>
        <v>32.552536599192798</v>
      </c>
      <c r="AE214" s="185">
        <f t="shared" ca="1" si="153"/>
        <v>33.342668062044318</v>
      </c>
      <c r="AF214" s="185">
        <f t="shared" ca="1" si="153"/>
        <v>34.245189730358682</v>
      </c>
      <c r="AG214" s="185">
        <f t="shared" ca="1" si="153"/>
        <v>35.875499486215666</v>
      </c>
      <c r="AH214" s="185">
        <f t="shared" ca="1" si="153"/>
        <v>37.529114367546896</v>
      </c>
      <c r="AI214" s="185">
        <f t="shared" ca="1" si="153"/>
        <v>38.471744385566979</v>
      </c>
      <c r="AJ214" s="185">
        <f t="shared" ca="1" si="153"/>
        <v>39.214306597903253</v>
      </c>
      <c r="AK214" s="185">
        <f t="shared" ca="1" si="153"/>
        <v>39.829521256242259</v>
      </c>
      <c r="AL214" s="185">
        <f t="shared" ca="1" si="153"/>
        <v>40.610926469346929</v>
      </c>
      <c r="AM214" s="185">
        <f t="shared" ca="1" si="153"/>
        <v>43.760156975425566</v>
      </c>
      <c r="AN214" s="185">
        <f t="shared" ca="1" si="153"/>
        <v>44.596830030030475</v>
      </c>
      <c r="AO214" s="185">
        <f t="shared" ca="1" si="153"/>
        <v>48.968159832626228</v>
      </c>
      <c r="AP214" s="185">
        <f t="shared" ca="1" si="153"/>
        <v>52.954063393309895</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22.459748672139355</v>
      </c>
      <c r="O215" s="185">
        <f t="shared" ca="1" si="150"/>
        <v>22.71069803564183</v>
      </c>
      <c r="P215" s="185">
        <f t="shared" ca="1" si="150"/>
        <v>23.033597915952697</v>
      </c>
      <c r="Q215" s="185">
        <f t="shared" ca="1" si="150"/>
        <v>22.959234424495236</v>
      </c>
      <c r="R215" s="185">
        <f t="shared" ca="1" si="150"/>
        <v>22.611680953111801</v>
      </c>
      <c r="S215" s="185">
        <f t="shared" ca="1" si="150"/>
        <v>24.113820020656171</v>
      </c>
      <c r="T215" s="185">
        <f t="shared" ca="1" si="150"/>
        <v>24.889212209908379</v>
      </c>
      <c r="U215" s="185">
        <f t="shared" ca="1" si="150"/>
        <v>25.585470385168254</v>
      </c>
      <c r="V215" s="185">
        <f t="shared" ca="1" si="150"/>
        <v>26.318101687936569</v>
      </c>
      <c r="W215" s="185">
        <f t="shared" ca="1" si="150"/>
        <v>26.967101643274361</v>
      </c>
      <c r="X215" s="185">
        <f t="shared" ca="1" si="150"/>
        <v>27.662686719294001</v>
      </c>
      <c r="Y215" s="185">
        <f t="shared" ca="1" si="150"/>
        <v>28.310653310019696</v>
      </c>
      <c r="Z215" s="185">
        <f t="shared" ca="1" si="150"/>
        <v>29.419639933221209</v>
      </c>
      <c r="AA215" s="185">
        <f t="shared" ca="1" si="153"/>
        <v>30.313494740380829</v>
      </c>
      <c r="AB215" s="185">
        <f t="shared" ca="1" si="153"/>
        <v>30.996218169793337</v>
      </c>
      <c r="AC215" s="185">
        <f t="shared" ca="1" si="153"/>
        <v>31.746135693001488</v>
      </c>
      <c r="AD215" s="185">
        <f t="shared" ca="1" si="153"/>
        <v>32.552536599192798</v>
      </c>
      <c r="AE215" s="185">
        <f t="shared" ca="1" si="153"/>
        <v>33.342668062044318</v>
      </c>
      <c r="AF215" s="185">
        <f t="shared" ca="1" si="153"/>
        <v>34.245189730358682</v>
      </c>
      <c r="AG215" s="185">
        <f t="shared" ca="1" si="153"/>
        <v>35.875499486215666</v>
      </c>
      <c r="AH215" s="185">
        <f t="shared" ca="1" si="153"/>
        <v>37.529114367546896</v>
      </c>
      <c r="AI215" s="185">
        <f t="shared" ca="1" si="153"/>
        <v>38.471744385566979</v>
      </c>
      <c r="AJ215" s="185">
        <f t="shared" ca="1" si="153"/>
        <v>39.214306597903253</v>
      </c>
      <c r="AK215" s="185">
        <f t="shared" ca="1" si="153"/>
        <v>39.829521256242259</v>
      </c>
      <c r="AL215" s="185">
        <f t="shared" ca="1" si="153"/>
        <v>40.610926469346929</v>
      </c>
      <c r="AM215" s="185">
        <f t="shared" ca="1" si="153"/>
        <v>43.760156975425566</v>
      </c>
      <c r="AN215" s="185">
        <f t="shared" ca="1" si="153"/>
        <v>44.596830030030475</v>
      </c>
      <c r="AO215" s="185">
        <f t="shared" ca="1" si="153"/>
        <v>48.968159832626228</v>
      </c>
      <c r="AP215" s="185">
        <f t="shared" ca="1" si="153"/>
        <v>52.954063393309895</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22.459748672139355</v>
      </c>
      <c r="O216" s="185">
        <f t="shared" ca="1" si="150"/>
        <v>22.71069803564183</v>
      </c>
      <c r="P216" s="185">
        <f t="shared" ca="1" si="150"/>
        <v>23.033597915952697</v>
      </c>
      <c r="Q216" s="185">
        <f t="shared" ca="1" si="150"/>
        <v>22.959234424495236</v>
      </c>
      <c r="R216" s="185">
        <f t="shared" ca="1" si="150"/>
        <v>22.611680953111801</v>
      </c>
      <c r="S216" s="185">
        <f t="shared" ca="1" si="150"/>
        <v>24.113820020656171</v>
      </c>
      <c r="T216" s="185">
        <f t="shared" ca="1" si="150"/>
        <v>24.889212209908379</v>
      </c>
      <c r="U216" s="185">
        <f t="shared" ca="1" si="150"/>
        <v>25.585470385168254</v>
      </c>
      <c r="V216" s="185">
        <f t="shared" ca="1" si="150"/>
        <v>26.318101687936569</v>
      </c>
      <c r="W216" s="185">
        <f t="shared" ca="1" si="150"/>
        <v>26.967101643274361</v>
      </c>
      <c r="X216" s="185">
        <f t="shared" ca="1" si="150"/>
        <v>27.662686719294001</v>
      </c>
      <c r="Y216" s="185">
        <f t="shared" ca="1" si="150"/>
        <v>28.310653310019696</v>
      </c>
      <c r="Z216" s="185">
        <f t="shared" ca="1" si="150"/>
        <v>29.419639933221209</v>
      </c>
      <c r="AA216" s="185">
        <f t="shared" ca="1" si="153"/>
        <v>30.313494740380829</v>
      </c>
      <c r="AB216" s="185">
        <f t="shared" ca="1" si="153"/>
        <v>30.996218169793337</v>
      </c>
      <c r="AC216" s="185">
        <f t="shared" ca="1" si="153"/>
        <v>31.746135693001488</v>
      </c>
      <c r="AD216" s="185">
        <f t="shared" ca="1" si="153"/>
        <v>32.552536599192798</v>
      </c>
      <c r="AE216" s="185">
        <f t="shared" ca="1" si="153"/>
        <v>33.342668062044318</v>
      </c>
      <c r="AF216" s="185">
        <f t="shared" ca="1" si="153"/>
        <v>34.245189730358682</v>
      </c>
      <c r="AG216" s="185">
        <f t="shared" ca="1" si="153"/>
        <v>35.875499486215666</v>
      </c>
      <c r="AH216" s="185">
        <f t="shared" ca="1" si="153"/>
        <v>37.529114367546896</v>
      </c>
      <c r="AI216" s="185">
        <f t="shared" ca="1" si="153"/>
        <v>38.471744385566979</v>
      </c>
      <c r="AJ216" s="185">
        <f t="shared" ca="1" si="153"/>
        <v>39.214306597903253</v>
      </c>
      <c r="AK216" s="185">
        <f t="shared" ca="1" si="153"/>
        <v>39.829521256242259</v>
      </c>
      <c r="AL216" s="185">
        <f t="shared" ca="1" si="153"/>
        <v>40.610926469346929</v>
      </c>
      <c r="AM216" s="185">
        <f t="shared" ca="1" si="153"/>
        <v>43.760156975425566</v>
      </c>
      <c r="AN216" s="185">
        <f t="shared" ca="1" si="153"/>
        <v>44.596830030030475</v>
      </c>
      <c r="AO216" s="185">
        <f t="shared" ca="1" si="153"/>
        <v>48.968159832626228</v>
      </c>
      <c r="AP216" s="185">
        <f t="shared" ca="1" si="153"/>
        <v>52.954063393309895</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22.459748672139355</v>
      </c>
      <c r="O217" s="185">
        <f t="shared" ca="1" si="150"/>
        <v>22.71069803564183</v>
      </c>
      <c r="P217" s="185">
        <f t="shared" ca="1" si="150"/>
        <v>23.033597915952697</v>
      </c>
      <c r="Q217" s="185">
        <f t="shared" ca="1" si="150"/>
        <v>22.959234424495236</v>
      </c>
      <c r="R217" s="185">
        <f t="shared" ca="1" si="150"/>
        <v>22.611680953111801</v>
      </c>
      <c r="S217" s="185">
        <f t="shared" ca="1" si="150"/>
        <v>24.113820020656171</v>
      </c>
      <c r="T217" s="185">
        <f t="shared" ca="1" si="150"/>
        <v>24.889212209908379</v>
      </c>
      <c r="U217" s="185">
        <f t="shared" ca="1" si="150"/>
        <v>25.585470385168254</v>
      </c>
      <c r="V217" s="185">
        <f t="shared" ca="1" si="150"/>
        <v>26.318101687936569</v>
      </c>
      <c r="W217" s="185">
        <f t="shared" ca="1" si="150"/>
        <v>26.967101643274361</v>
      </c>
      <c r="X217" s="185">
        <f t="shared" ca="1" si="150"/>
        <v>27.662686719294001</v>
      </c>
      <c r="Y217" s="185">
        <f t="shared" ca="1" si="150"/>
        <v>28.310653310019696</v>
      </c>
      <c r="Z217" s="185">
        <f t="shared" ca="1" si="150"/>
        <v>29.419639933221209</v>
      </c>
      <c r="AA217" s="185">
        <f t="shared" ca="1" si="153"/>
        <v>30.313494740380829</v>
      </c>
      <c r="AB217" s="185">
        <f t="shared" ca="1" si="153"/>
        <v>30.996218169793337</v>
      </c>
      <c r="AC217" s="185">
        <f t="shared" ca="1" si="153"/>
        <v>31.746135693001488</v>
      </c>
      <c r="AD217" s="185">
        <f t="shared" ca="1" si="153"/>
        <v>32.552536599192798</v>
      </c>
      <c r="AE217" s="185">
        <f t="shared" ca="1" si="153"/>
        <v>33.342668062044318</v>
      </c>
      <c r="AF217" s="185">
        <f t="shared" ca="1" si="153"/>
        <v>34.245189730358682</v>
      </c>
      <c r="AG217" s="185">
        <f t="shared" ca="1" si="153"/>
        <v>35.875499486215666</v>
      </c>
      <c r="AH217" s="185">
        <f t="shared" ca="1" si="153"/>
        <v>37.529114367546896</v>
      </c>
      <c r="AI217" s="185">
        <f t="shared" ca="1" si="153"/>
        <v>38.471744385566979</v>
      </c>
      <c r="AJ217" s="185">
        <f t="shared" ca="1" si="153"/>
        <v>39.214306597903253</v>
      </c>
      <c r="AK217" s="185">
        <f t="shared" ca="1" si="153"/>
        <v>39.829521256242259</v>
      </c>
      <c r="AL217" s="185">
        <f t="shared" ca="1" si="153"/>
        <v>40.610926469346929</v>
      </c>
      <c r="AM217" s="185">
        <f t="shared" ca="1" si="153"/>
        <v>43.760156975425566</v>
      </c>
      <c r="AN217" s="185">
        <f t="shared" ca="1" si="153"/>
        <v>44.596830030030475</v>
      </c>
      <c r="AO217" s="185">
        <f t="shared" ca="1" si="153"/>
        <v>48.968159832626228</v>
      </c>
      <c r="AP217" s="185">
        <f t="shared" ref="AP217" ca="1" si="156">AP$201/AO$201*AO217</f>
        <v>52.954063393309895</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87.086408503626529</v>
      </c>
      <c r="K220" s="5">
        <f t="shared" ca="1" si="157"/>
        <v>89.287869153164166</v>
      </c>
      <c r="L220" s="5">
        <f t="shared" ca="1" si="157"/>
        <v>91.197927239376327</v>
      </c>
      <c r="M220" s="5">
        <f t="shared" ca="1" si="157"/>
        <v>92.246010394374807</v>
      </c>
      <c r="N220" s="5">
        <f t="shared" ca="1" si="157"/>
        <v>93.969960256802196</v>
      </c>
      <c r="O220" s="5">
        <f t="shared" ca="1" si="157"/>
        <v>94.596851115866698</v>
      </c>
      <c r="P220" s="5">
        <f t="shared" ca="1" si="157"/>
        <v>96.183668602873723</v>
      </c>
      <c r="Q220" s="5">
        <f t="shared" ca="1" si="157"/>
        <v>96.12</v>
      </c>
      <c r="R220" s="5">
        <f t="shared" ca="1" si="157"/>
        <v>91.8</v>
      </c>
      <c r="S220" s="5">
        <f t="shared" ca="1" si="157"/>
        <v>94.995852146551698</v>
      </c>
      <c r="T220" s="5">
        <f t="shared" ca="1" si="157"/>
        <v>96.890620959349789</v>
      </c>
      <c r="U220" s="5">
        <f t="shared" ca="1" si="157"/>
        <v>98.961939305740572</v>
      </c>
      <c r="V220" s="5">
        <f t="shared" ca="1" si="157"/>
        <v>102.1828056788337</v>
      </c>
      <c r="W220" s="5">
        <f t="shared" ca="1" si="157"/>
        <v>104.31233760998718</v>
      </c>
      <c r="X220" s="5">
        <f t="shared" ca="1" si="157"/>
        <v>106.28814489988129</v>
      </c>
      <c r="Y220" s="5">
        <f t="shared" ca="1" si="157"/>
        <v>108.33720163080351</v>
      </c>
      <c r="Z220" s="5">
        <f t="shared" ca="1" si="157"/>
        <v>110.4415346689055</v>
      </c>
      <c r="AA220" s="5">
        <f t="shared" ca="1" si="157"/>
        <v>112.25764265150329</v>
      </c>
      <c r="AB220" s="5">
        <f ca="1">SUMIF($B$10:$B$25,$D220,AB$10:AB$25)*SUMIF($B$10:$B$25,$D220,AB$46:AB$62)</f>
        <v>114.01492812856283</v>
      </c>
      <c r="AC220" s="5">
        <f t="shared" ref="AC220:AP220" ca="1" si="158">SUMIF($B$10:$B$25,$D220,AC$10:AC$25)*SUMIF($B$10:$B$25,$D220,AC$47:AC$62)</f>
        <v>117.52783164944489</v>
      </c>
      <c r="AD220" s="5">
        <f t="shared" ca="1" si="158"/>
        <v>120.35468669331318</v>
      </c>
      <c r="AE220" s="5">
        <f t="shared" ca="1" si="158"/>
        <v>123.40028752756061</v>
      </c>
      <c r="AF220" s="5">
        <f t="shared" ca="1" si="158"/>
        <v>126.97057855088963</v>
      </c>
      <c r="AG220" s="5">
        <f t="shared" ca="1" si="158"/>
        <v>130.33346497100158</v>
      </c>
      <c r="AH220" s="5">
        <f t="shared" ca="1" si="158"/>
        <v>132.90542272277432</v>
      </c>
      <c r="AI220" s="5">
        <f t="shared" ca="1" si="158"/>
        <v>135.44513248011137</v>
      </c>
      <c r="AJ220" s="5">
        <f t="shared" ca="1" si="158"/>
        <v>138.07604645928143</v>
      </c>
      <c r="AK220" s="5">
        <f t="shared" ca="1" si="158"/>
        <v>140.55955336826341</v>
      </c>
      <c r="AL220" s="5">
        <f t="shared" ca="1" si="158"/>
        <v>143.49104022668806</v>
      </c>
      <c r="AM220" s="5">
        <f t="shared" ca="1" si="158"/>
        <v>156.71889921895226</v>
      </c>
      <c r="AN220" s="5">
        <f t="shared" ca="1" si="158"/>
        <v>164.65207434485305</v>
      </c>
      <c r="AO220" s="5">
        <f t="shared" ca="1" si="158"/>
        <v>186.69555577407846</v>
      </c>
      <c r="AP220" s="5">
        <f t="shared" ca="1" si="158"/>
        <v>207.8565898922443</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335.77331305186084</v>
      </c>
      <c r="K239" s="5">
        <f t="shared" ca="1" si="164"/>
        <v>345.12368336779264</v>
      </c>
      <c r="L239" s="5">
        <f t="shared" ca="1" si="164"/>
        <v>351.73654833895557</v>
      </c>
      <c r="M239" s="5">
        <f t="shared" ca="1" si="164"/>
        <v>356.62847152051233</v>
      </c>
      <c r="N239" s="5">
        <f t="shared" ca="1" si="164"/>
        <v>360.31274126727499</v>
      </c>
      <c r="O239" s="5">
        <f t="shared" ca="1" si="164"/>
        <v>363.08022098030375</v>
      </c>
      <c r="P239" s="5">
        <f t="shared" ca="1" si="164"/>
        <v>367.26352107202263</v>
      </c>
      <c r="Q239" s="5">
        <f t="shared" ca="1" si="164"/>
        <v>366.87</v>
      </c>
      <c r="R239" s="5">
        <f t="shared" ca="1" si="164"/>
        <v>340.31</v>
      </c>
      <c r="S239" s="5">
        <f t="shared" ca="1" si="164"/>
        <v>350.33238773675635</v>
      </c>
      <c r="T239" s="5">
        <f t="shared" ca="1" si="164"/>
        <v>357.64970347403045</v>
      </c>
      <c r="U239" s="5">
        <f t="shared" ca="1" si="164"/>
        <v>365.81872690310144</v>
      </c>
      <c r="V239" s="5">
        <f t="shared" ca="1" si="164"/>
        <v>375.70370448906988</v>
      </c>
      <c r="W239" s="5">
        <f t="shared" ca="1" si="164"/>
        <v>385.43760348316414</v>
      </c>
      <c r="X239" s="5">
        <f t="shared" ca="1" si="164"/>
        <v>395.66460738828823</v>
      </c>
      <c r="Y239" s="5">
        <f t="shared" ca="1" si="164"/>
        <v>404.7735338045614</v>
      </c>
      <c r="Z239" s="5">
        <f t="shared" ca="1" si="164"/>
        <v>418.65469832401487</v>
      </c>
      <c r="AA239" s="5">
        <f t="shared" ca="1" si="164"/>
        <v>430.61452425438648</v>
      </c>
      <c r="AB239" s="5">
        <f ca="1">SUMIF($B$10:$B$25,$D239,AB$10:AB$25)*SUMIF($B$10:$B$25,$D239,AB$46:AB$62)</f>
        <v>440.28827194148829</v>
      </c>
      <c r="AC239" s="5">
        <f t="shared" ref="AC239:AP239" ca="1" si="165">SUMIF($B$10:$B$25,$D239,AC$10:AC$25)*SUMIF($B$10:$B$25,$D239,AC$47:AC$62)</f>
        <v>450.45518597581082</v>
      </c>
      <c r="AD239" s="5">
        <f t="shared" ca="1" si="165"/>
        <v>462.76806631258478</v>
      </c>
      <c r="AE239" s="5">
        <f t="shared" ca="1" si="165"/>
        <v>475.94652557081741</v>
      </c>
      <c r="AF239" s="5">
        <f t="shared" ca="1" si="165"/>
        <v>491.13663619968793</v>
      </c>
      <c r="AG239" s="5">
        <f t="shared" ca="1" si="165"/>
        <v>511.40869091250113</v>
      </c>
      <c r="AH239" s="5">
        <f t="shared" ca="1" si="165"/>
        <v>528.75058466017833</v>
      </c>
      <c r="AI239" s="5">
        <f t="shared" ca="1" si="165"/>
        <v>540.31195154548425</v>
      </c>
      <c r="AJ239" s="5">
        <f t="shared" ca="1" si="165"/>
        <v>550.99735025383336</v>
      </c>
      <c r="AK239" s="5">
        <f t="shared" ca="1" si="165"/>
        <v>562.38940751644213</v>
      </c>
      <c r="AL239" s="5">
        <f t="shared" ca="1" si="165"/>
        <v>574.63859845966454</v>
      </c>
      <c r="AM239" s="5">
        <f t="shared" ca="1" si="165"/>
        <v>630.83016774149519</v>
      </c>
      <c r="AN239" s="5">
        <f t="shared" ca="1" si="165"/>
        <v>675.79706296867573</v>
      </c>
      <c r="AO239" s="5">
        <f t="shared" ca="1" si="165"/>
        <v>778.82630648679697</v>
      </c>
      <c r="AP239" s="5">
        <f t="shared" ca="1" si="165"/>
        <v>879.9847709958085</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2.2044439779147855</v>
      </c>
      <c r="R242" s="185">
        <f t="shared" ca="1" si="166"/>
        <v>2.0448505741112126</v>
      </c>
      <c r="S242" s="185">
        <f t="shared" ca="1" si="166"/>
        <v>2.1050729752086572</v>
      </c>
      <c r="T242" s="185">
        <f t="shared" ca="1" si="166"/>
        <v>2.149041172694238</v>
      </c>
      <c r="U242" s="185">
        <f t="shared" ca="1" si="166"/>
        <v>2.1981271009621812</v>
      </c>
      <c r="V242" s="185">
        <f t="shared" ca="1" si="166"/>
        <v>2.2575238336228263</v>
      </c>
      <c r="W242" s="185">
        <f t="shared" ca="1" si="166"/>
        <v>2.3160127670847119</v>
      </c>
      <c r="X242" s="185">
        <f t="shared" ca="1" si="166"/>
        <v>2.3774646633170611</v>
      </c>
      <c r="Y242" s="185">
        <f t="shared" ca="1" si="166"/>
        <v>2.4321982691818698</v>
      </c>
      <c r="Z242" s="185">
        <f t="shared" ca="1" si="166"/>
        <v>2.5156072411102195</v>
      </c>
      <c r="AA242" s="185">
        <f t="shared" ca="1" si="167"/>
        <v>2.5874712971767195</v>
      </c>
      <c r="AB242" s="185">
        <f t="shared" ca="1" si="167"/>
        <v>2.6455987941993668</v>
      </c>
      <c r="AC242" s="185">
        <f t="shared" ca="1" si="167"/>
        <v>2.7066896231495119</v>
      </c>
      <c r="AD242" s="185">
        <f t="shared" ca="1" si="167"/>
        <v>2.7806751082237526</v>
      </c>
      <c r="AE242" s="185">
        <f t="shared" ca="1" si="167"/>
        <v>2.8598616733558329</v>
      </c>
      <c r="AF242" s="185">
        <f t="shared" ca="1" si="167"/>
        <v>2.9511358246892017</v>
      </c>
      <c r="AG242" s="185">
        <f t="shared" ca="1" si="167"/>
        <v>3.0729462996029864</v>
      </c>
      <c r="AH242" s="185">
        <f t="shared" ca="1" si="167"/>
        <v>3.1771500590755655</v>
      </c>
      <c r="AI242" s="185">
        <f t="shared" ca="1" si="167"/>
        <v>3.2466198592957416</v>
      </c>
      <c r="AJ242" s="185">
        <f t="shared" ca="1" si="167"/>
        <v>3.3108261526264546</v>
      </c>
      <c r="AK242" s="185">
        <f t="shared" ca="1" si="167"/>
        <v>3.3792786072523939</v>
      </c>
      <c r="AL242" s="185">
        <f t="shared" ca="1" si="167"/>
        <v>3.4528813962760672</v>
      </c>
      <c r="AM242" s="185">
        <f t="shared" ca="1" si="167"/>
        <v>3.790524611891716</v>
      </c>
      <c r="AN242" s="185">
        <f t="shared" ca="1" si="167"/>
        <v>4.0607211430582959</v>
      </c>
      <c r="AO242" s="185">
        <f t="shared" ca="1" si="167"/>
        <v>4.6798020039153805</v>
      </c>
      <c r="AP242" s="185">
        <f t="shared" ca="1" si="167"/>
        <v>5.2876417506976114</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0.12484234548501866</v>
      </c>
      <c r="R243" s="185">
        <f t="shared" ca="1" si="166"/>
        <v>0.11580423199500285</v>
      </c>
      <c r="S243" s="185">
        <f t="shared" ca="1" si="166"/>
        <v>0.11921475450274933</v>
      </c>
      <c r="T243" s="185">
        <f t="shared" ca="1" si="166"/>
        <v>0.12170476693030062</v>
      </c>
      <c r="U243" s="185">
        <f t="shared" ca="1" si="166"/>
        <v>0.12448460732392042</v>
      </c>
      <c r="V243" s="185">
        <f t="shared" ca="1" si="166"/>
        <v>0.12784837047408026</v>
      </c>
      <c r="W243" s="185">
        <f t="shared" ca="1" si="166"/>
        <v>0.131160723027129</v>
      </c>
      <c r="X243" s="185">
        <f t="shared" ca="1" si="166"/>
        <v>0.13464087445624595</v>
      </c>
      <c r="Y243" s="185">
        <f t="shared" ca="1" si="166"/>
        <v>0.1377405548298333</v>
      </c>
      <c r="Z243" s="185">
        <f t="shared" ca="1" si="166"/>
        <v>0.14246418210017972</v>
      </c>
      <c r="AA243" s="185">
        <f t="shared" ca="1" si="167"/>
        <v>0.14653399625980068</v>
      </c>
      <c r="AB243" s="185">
        <f t="shared" ca="1" si="167"/>
        <v>0.14982587989947704</v>
      </c>
      <c r="AC243" s="185">
        <f t="shared" ca="1" si="167"/>
        <v>0.15328558332136866</v>
      </c>
      <c r="AD243" s="185">
        <f t="shared" ca="1" si="167"/>
        <v>0.15747553851236065</v>
      </c>
      <c r="AE243" s="185">
        <f t="shared" ca="1" si="167"/>
        <v>0.16196004191595464</v>
      </c>
      <c r="AF243" s="185">
        <f t="shared" ca="1" si="167"/>
        <v>0.16712909100441953</v>
      </c>
      <c r="AG243" s="185">
        <f t="shared" ca="1" si="167"/>
        <v>0.17402747696715354</v>
      </c>
      <c r="AH243" s="185">
        <f t="shared" ca="1" si="167"/>
        <v>0.17992875723158508</v>
      </c>
      <c r="AI243" s="185">
        <f t="shared" ca="1" si="167"/>
        <v>0.18386297959638573</v>
      </c>
      <c r="AJ243" s="185">
        <f t="shared" ca="1" si="167"/>
        <v>0.18749911838449293</v>
      </c>
      <c r="AK243" s="185">
        <f t="shared" ca="1" si="167"/>
        <v>0.19137572630709146</v>
      </c>
      <c r="AL243" s="185">
        <f t="shared" ca="1" si="167"/>
        <v>0.19554400860775856</v>
      </c>
      <c r="AM243" s="185">
        <f t="shared" ca="1" si="167"/>
        <v>0.21466546118122506</v>
      </c>
      <c r="AN243" s="185">
        <f t="shared" ca="1" si="167"/>
        <v>0.22996726473381948</v>
      </c>
      <c r="AO243" s="185">
        <f t="shared" ca="1" si="167"/>
        <v>0.2650271290300264</v>
      </c>
      <c r="AP243" s="185">
        <f t="shared" ca="1" si="167"/>
        <v>0.29945038515608746</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0.51301380724593215</v>
      </c>
      <c r="S244" s="185">
        <f t="shared" ca="1" si="166"/>
        <v>0.52812245315856565</v>
      </c>
      <c r="T244" s="185">
        <f t="shared" ca="1" si="166"/>
        <v>0.53915323099406731</v>
      </c>
      <c r="U244" s="185">
        <f t="shared" ca="1" si="166"/>
        <v>0.55146794937092647</v>
      </c>
      <c r="V244" s="185">
        <f t="shared" ca="1" si="166"/>
        <v>0.5663694509016437</v>
      </c>
      <c r="W244" s="185">
        <f t="shared" ca="1" si="166"/>
        <v>0.58104320301679657</v>
      </c>
      <c r="X244" s="185">
        <f t="shared" ca="1" si="166"/>
        <v>0.59646030568814545</v>
      </c>
      <c r="Y244" s="185">
        <f t="shared" ca="1" si="166"/>
        <v>0.61019191810251872</v>
      </c>
      <c r="Z244" s="185">
        <f t="shared" ca="1" si="166"/>
        <v>0.63111763012723732</v>
      </c>
      <c r="AA244" s="185">
        <f t="shared" ca="1" si="167"/>
        <v>0.64914694408962037</v>
      </c>
      <c r="AB244" s="185">
        <f t="shared" ca="1" si="167"/>
        <v>0.6637300187312607</v>
      </c>
      <c r="AC244" s="185">
        <f t="shared" ca="1" si="167"/>
        <v>0.67905653654351983</v>
      </c>
      <c r="AD244" s="185">
        <f t="shared" ca="1" si="167"/>
        <v>0.69761807637406259</v>
      </c>
      <c r="AE244" s="185">
        <f t="shared" ca="1" si="167"/>
        <v>0.71748446748129224</v>
      </c>
      <c r="AF244" s="185">
        <f t="shared" ca="1" si="167"/>
        <v>0.74038340223549803</v>
      </c>
      <c r="AG244" s="185">
        <f t="shared" ca="1" si="167"/>
        <v>0.77094331516464543</v>
      </c>
      <c r="AH244" s="185">
        <f t="shared" ca="1" si="167"/>
        <v>0.79708604072766243</v>
      </c>
      <c r="AI244" s="185">
        <f t="shared" ca="1" si="167"/>
        <v>0.81451468179844444</v>
      </c>
      <c r="AJ244" s="185">
        <f t="shared" ca="1" si="167"/>
        <v>0.83062280989726889</v>
      </c>
      <c r="AK244" s="185">
        <f t="shared" ca="1" si="167"/>
        <v>0.84779621846197339</v>
      </c>
      <c r="AL244" s="185">
        <f t="shared" ca="1" si="167"/>
        <v>0.86626174719008875</v>
      </c>
      <c r="AM244" s="185">
        <f t="shared" ca="1" si="167"/>
        <v>0.9509699570352167</v>
      </c>
      <c r="AN244" s="185">
        <f t="shared" ca="1" si="167"/>
        <v>1.0187570867714126</v>
      </c>
      <c r="AO244" s="185">
        <f t="shared" ca="1" si="167"/>
        <v>1.1740726063708946</v>
      </c>
      <c r="AP244" s="185">
        <f t="shared" ca="1" si="167"/>
        <v>1.3265679459522191</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2.1783485908666598</v>
      </c>
      <c r="S245" s="185">
        <f t="shared" ca="1" si="166"/>
        <v>2.2425026098595855</v>
      </c>
      <c r="T245" s="185">
        <f t="shared" ca="1" si="166"/>
        <v>2.2893412699789399</v>
      </c>
      <c r="U245" s="185">
        <f t="shared" ca="1" si="166"/>
        <v>2.3416317718021995</v>
      </c>
      <c r="V245" s="185">
        <f t="shared" ca="1" si="166"/>
        <v>2.4049062186158192</v>
      </c>
      <c r="W245" s="185">
        <f t="shared" ca="1" si="166"/>
        <v>2.4672136005835066</v>
      </c>
      <c r="X245" s="185">
        <f t="shared" ca="1" si="166"/>
        <v>2.5326773822693665</v>
      </c>
      <c r="Y245" s="185">
        <f t="shared" ca="1" si="166"/>
        <v>2.59098427017509</v>
      </c>
      <c r="Z245" s="185">
        <f t="shared" ca="1" si="166"/>
        <v>2.6798385946749277</v>
      </c>
      <c r="AA245" s="185">
        <f t="shared" ca="1" si="167"/>
        <v>2.7563942937799659</v>
      </c>
      <c r="AB245" s="185">
        <f t="shared" ca="1" si="167"/>
        <v>2.818316642939843</v>
      </c>
      <c r="AC245" s="185">
        <f t="shared" ca="1" si="167"/>
        <v>2.8833957850753342</v>
      </c>
      <c r="AD245" s="185">
        <f t="shared" ca="1" si="167"/>
        <v>2.9622114106259247</v>
      </c>
      <c r="AE245" s="185">
        <f t="shared" ca="1" si="167"/>
        <v>3.0465676686111878</v>
      </c>
      <c r="AF245" s="185">
        <f t="shared" ca="1" si="167"/>
        <v>3.1438006505497404</v>
      </c>
      <c r="AG245" s="185">
        <f t="shared" ca="1" si="167"/>
        <v>3.2735635191625598</v>
      </c>
      <c r="AH245" s="185">
        <f t="shared" ca="1" si="167"/>
        <v>3.3845702183727271</v>
      </c>
      <c r="AI245" s="185">
        <f t="shared" ca="1" si="167"/>
        <v>3.4585753527005418</v>
      </c>
      <c r="AJ245" s="185">
        <f t="shared" ca="1" si="167"/>
        <v>3.5269733522279747</v>
      </c>
      <c r="AK245" s="185">
        <f t="shared" ca="1" si="167"/>
        <v>3.5998947235807885</v>
      </c>
      <c r="AL245" s="185">
        <f t="shared" ca="1" si="167"/>
        <v>3.6783026687790645</v>
      </c>
      <c r="AM245" s="185">
        <f t="shared" ca="1" si="167"/>
        <v>4.037988912978947</v>
      </c>
      <c r="AN245" s="185">
        <f t="shared" ca="1" si="167"/>
        <v>4.3258252176828274</v>
      </c>
      <c r="AO245" s="185">
        <f t="shared" ca="1" si="167"/>
        <v>4.9853227565026019</v>
      </c>
      <c r="AP245" s="185">
        <f t="shared" ca="1" si="167"/>
        <v>5.6328453054063674</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1.7455084388856865</v>
      </c>
      <c r="R246" s="185">
        <f t="shared" ca="1" si="166"/>
        <v>1.6191402317910648</v>
      </c>
      <c r="S246" s="185">
        <f t="shared" ca="1" si="166"/>
        <v>1.6668251402662539</v>
      </c>
      <c r="T246" s="185">
        <f t="shared" ca="1" si="166"/>
        <v>1.701639751353023</v>
      </c>
      <c r="U246" s="185">
        <f t="shared" ca="1" si="166"/>
        <v>1.7405066506167903</v>
      </c>
      <c r="V246" s="185">
        <f t="shared" ca="1" si="166"/>
        <v>1.7875377837007269</v>
      </c>
      <c r="W246" s="185">
        <f t="shared" ca="1" si="166"/>
        <v>1.8338501091496664</v>
      </c>
      <c r="X246" s="185">
        <f t="shared" ca="1" si="166"/>
        <v>1.8825085484358195</v>
      </c>
      <c r="Y246" s="185">
        <f t="shared" ca="1" si="166"/>
        <v>1.9258473549034882</v>
      </c>
      <c r="Z246" s="185">
        <f t="shared" ca="1" si="166"/>
        <v>1.9918917025205369</v>
      </c>
      <c r="AA246" s="185">
        <f t="shared" ca="1" si="167"/>
        <v>2.0487946302308089</v>
      </c>
      <c r="AB246" s="185">
        <f t="shared" ca="1" si="167"/>
        <v>2.0948207654380679</v>
      </c>
      <c r="AC246" s="185">
        <f t="shared" ca="1" si="167"/>
        <v>2.1431933067860531</v>
      </c>
      <c r="AD246" s="185">
        <f t="shared" ca="1" si="167"/>
        <v>2.2017760105634911</v>
      </c>
      <c r="AE246" s="185">
        <f t="shared" ca="1" si="167"/>
        <v>2.2644769995970897</v>
      </c>
      <c r="AF246" s="185">
        <f t="shared" ca="1" si="167"/>
        <v>2.3367491022228175</v>
      </c>
      <c r="AG246" s="185">
        <f t="shared" ca="1" si="167"/>
        <v>2.4332002772296804</v>
      </c>
      <c r="AH246" s="185">
        <f t="shared" ca="1" si="167"/>
        <v>2.515710217761284</v>
      </c>
      <c r="AI246" s="185">
        <f t="shared" ca="1" si="167"/>
        <v>2.570717341438213</v>
      </c>
      <c r="AJ246" s="185">
        <f t="shared" ca="1" si="167"/>
        <v>2.6215567494527185</v>
      </c>
      <c r="AK246" s="185">
        <f t="shared" ca="1" si="167"/>
        <v>2.6757583251829571</v>
      </c>
      <c r="AL246" s="185">
        <f t="shared" ca="1" si="167"/>
        <v>2.7340380050720645</v>
      </c>
      <c r="AM246" s="185">
        <f t="shared" ca="1" si="167"/>
        <v>3.0013884517579887</v>
      </c>
      <c r="AN246" s="185">
        <f t="shared" ca="1" si="167"/>
        <v>3.2153337050889563</v>
      </c>
      <c r="AO246" s="185">
        <f t="shared" ca="1" si="167"/>
        <v>3.7055302706650166</v>
      </c>
      <c r="AP246" s="185">
        <f t="shared" ca="1" si="167"/>
        <v>4.1868259706819106</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2.3757738207579036</v>
      </c>
      <c r="R247" s="185">
        <f t="shared" ca="1" si="166"/>
        <v>2.2037767845343641</v>
      </c>
      <c r="S247" s="185">
        <f t="shared" ca="1" si="166"/>
        <v>2.2686796831264289</v>
      </c>
      <c r="T247" s="185">
        <f t="shared" ca="1" si="166"/>
        <v>2.3160650980331687</v>
      </c>
      <c r="U247" s="185">
        <f t="shared" ca="1" si="166"/>
        <v>2.3689659948193458</v>
      </c>
      <c r="V247" s="185">
        <f t="shared" ca="1" si="166"/>
        <v>2.4329790538525797</v>
      </c>
      <c r="W247" s="185">
        <f t="shared" ca="1" si="166"/>
        <v>2.4960137593451819</v>
      </c>
      <c r="X247" s="185">
        <f t="shared" ca="1" si="166"/>
        <v>2.5622417096888532</v>
      </c>
      <c r="Y247" s="185">
        <f t="shared" ca="1" si="166"/>
        <v>2.6212292227452272</v>
      </c>
      <c r="Z247" s="185">
        <f t="shared" ca="1" si="166"/>
        <v>2.7111207572586817</v>
      </c>
      <c r="AA247" s="185">
        <f t="shared" ca="1" si="167"/>
        <v>2.7885701026567746</v>
      </c>
      <c r="AB247" s="185">
        <f t="shared" ca="1" si="167"/>
        <v>2.8512152807951718</v>
      </c>
      <c r="AC247" s="185">
        <f t="shared" ca="1" si="167"/>
        <v>2.9170541016326337</v>
      </c>
      <c r="AD247" s="185">
        <f t="shared" ca="1" si="167"/>
        <v>2.9967897539406239</v>
      </c>
      <c r="AE247" s="185">
        <f t="shared" ca="1" si="167"/>
        <v>3.082130715326493</v>
      </c>
      <c r="AF247" s="185">
        <f t="shared" ca="1" si="167"/>
        <v>3.1804987126184137</v>
      </c>
      <c r="AG247" s="185">
        <f t="shared" ca="1" si="167"/>
        <v>3.3117763228881918</v>
      </c>
      <c r="AH247" s="185">
        <f t="shared" ca="1" si="167"/>
        <v>3.4240788201436136</v>
      </c>
      <c r="AI247" s="185">
        <f t="shared" ca="1" si="167"/>
        <v>3.4989478276347881</v>
      </c>
      <c r="AJ247" s="185">
        <f t="shared" ca="1" si="167"/>
        <v>3.5681442473901677</v>
      </c>
      <c r="AK247" s="185">
        <f t="shared" ca="1" si="167"/>
        <v>3.641916840976672</v>
      </c>
      <c r="AL247" s="185">
        <f t="shared" ca="1" si="167"/>
        <v>3.7212400540177293</v>
      </c>
      <c r="AM247" s="185">
        <f t="shared" ca="1" si="167"/>
        <v>4.0851249703288941</v>
      </c>
      <c r="AN247" s="185">
        <f t="shared" ca="1" si="167"/>
        <v>4.3763212318970215</v>
      </c>
      <c r="AO247" s="185">
        <f t="shared" ca="1" si="167"/>
        <v>5.0435171855668326</v>
      </c>
      <c r="AP247" s="185">
        <f t="shared" ca="1" si="167"/>
        <v>5.6985983634461279</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0.93830034633828496</v>
      </c>
      <c r="S248" s="185">
        <f t="shared" ca="1" si="166"/>
        <v>0.96593400354652181</v>
      </c>
      <c r="T248" s="185">
        <f t="shared" ca="1" si="166"/>
        <v>0.98610925520104531</v>
      </c>
      <c r="U248" s="185">
        <f t="shared" ca="1" si="166"/>
        <v>1.0086328293326985</v>
      </c>
      <c r="V248" s="185">
        <f t="shared" ca="1" si="166"/>
        <v>1.035887620236464</v>
      </c>
      <c r="W248" s="185">
        <f t="shared" ca="1" si="166"/>
        <v>1.0627258583058141</v>
      </c>
      <c r="X248" s="185">
        <f t="shared" ca="1" si="166"/>
        <v>1.090923681779062</v>
      </c>
      <c r="Y248" s="185">
        <f t="shared" ca="1" si="166"/>
        <v>1.1160387498380644</v>
      </c>
      <c r="Z248" s="185">
        <f t="shared" ca="1" si="166"/>
        <v>1.1543117993405236</v>
      </c>
      <c r="AA248" s="185">
        <f t="shared" ca="1" si="167"/>
        <v>1.1872873475542502</v>
      </c>
      <c r="AB248" s="185">
        <f t="shared" ca="1" si="167"/>
        <v>1.2139597368616371</v>
      </c>
      <c r="AC248" s="185">
        <f t="shared" ca="1" si="167"/>
        <v>1.2419918809643564</v>
      </c>
      <c r="AD248" s="185">
        <f t="shared" ca="1" si="167"/>
        <v>1.2759408683124123</v>
      </c>
      <c r="AE248" s="185">
        <f t="shared" ca="1" si="167"/>
        <v>1.3122764237947804</v>
      </c>
      <c r="AF248" s="185">
        <f t="shared" ca="1" si="167"/>
        <v>1.3541584903340713</v>
      </c>
      <c r="AG248" s="185">
        <f t="shared" ca="1" si="167"/>
        <v>1.4100524574758577</v>
      </c>
      <c r="AH248" s="185">
        <f t="shared" ca="1" si="167"/>
        <v>1.4578674053457625</v>
      </c>
      <c r="AI248" s="185">
        <f t="shared" ca="1" si="167"/>
        <v>1.4897443250737357</v>
      </c>
      <c r="AJ248" s="185">
        <f t="shared" ca="1" si="167"/>
        <v>1.5192060314849685</v>
      </c>
      <c r="AK248" s="185">
        <f t="shared" ca="1" si="167"/>
        <v>1.5506161319081455</v>
      </c>
      <c r="AL248" s="185">
        <f t="shared" ca="1" si="167"/>
        <v>1.5843895153067804</v>
      </c>
      <c r="AM248" s="185">
        <f t="shared" ca="1" si="167"/>
        <v>1.7393205162131113</v>
      </c>
      <c r="AN248" s="185">
        <f t="shared" ca="1" si="167"/>
        <v>1.8633029245038488</v>
      </c>
      <c r="AO248" s="185">
        <f t="shared" ca="1" si="167"/>
        <v>2.1473744324701878</v>
      </c>
      <c r="AP248" s="185">
        <f t="shared" ca="1" si="167"/>
        <v>2.4262878416672575</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6.7404358331549039</v>
      </c>
      <c r="R249" s="185">
        <f t="shared" ca="1" si="166"/>
        <v>6.2524537803062268</v>
      </c>
      <c r="S249" s="185">
        <f t="shared" ca="1" si="166"/>
        <v>6.4365932886732367</v>
      </c>
      <c r="T249" s="185">
        <f t="shared" ca="1" si="166"/>
        <v>6.5710330008274891</v>
      </c>
      <c r="U249" s="185">
        <f t="shared" ca="1" si="166"/>
        <v>6.7211209836093788</v>
      </c>
      <c r="V249" s="185">
        <f t="shared" ca="1" si="166"/>
        <v>6.9027358802495922</v>
      </c>
      <c r="W249" s="185">
        <f t="shared" ca="1" si="166"/>
        <v>7.0815750373791024</v>
      </c>
      <c r="X249" s="185">
        <f t="shared" ca="1" si="166"/>
        <v>7.2694739214195359</v>
      </c>
      <c r="Y249" s="185">
        <f t="shared" ca="1" si="166"/>
        <v>7.4368305709624778</v>
      </c>
      <c r="Z249" s="185">
        <f t="shared" ca="1" si="166"/>
        <v>7.6918666838439966</v>
      </c>
      <c r="AA249" s="185">
        <f t="shared" ca="1" si="167"/>
        <v>7.911602392022294</v>
      </c>
      <c r="AB249" s="185">
        <f t="shared" ca="1" si="167"/>
        <v>8.08933640012064</v>
      </c>
      <c r="AC249" s="185">
        <f t="shared" ca="1" si="167"/>
        <v>8.2761312638858797</v>
      </c>
      <c r="AD249" s="185">
        <f t="shared" ca="1" si="167"/>
        <v>8.5023535765070797</v>
      </c>
      <c r="AE249" s="185">
        <f t="shared" ca="1" si="167"/>
        <v>8.7444790133374646</v>
      </c>
      <c r="AF249" s="185">
        <f t="shared" ca="1" si="167"/>
        <v>9.0235641551926893</v>
      </c>
      <c r="AG249" s="185">
        <f t="shared" ca="1" si="167"/>
        <v>9.3960189320834768</v>
      </c>
      <c r="AH249" s="185">
        <f t="shared" ca="1" si="167"/>
        <v>9.7146383941043783</v>
      </c>
      <c r="AI249" s="185">
        <f t="shared" ca="1" si="167"/>
        <v>9.927053286665684</v>
      </c>
      <c r="AJ249" s="185">
        <f t="shared" ca="1" si="167"/>
        <v>10.123374175114735</v>
      </c>
      <c r="AK249" s="185">
        <f t="shared" ca="1" si="167"/>
        <v>10.332678372749431</v>
      </c>
      <c r="AL249" s="185">
        <f t="shared" ca="1" si="167"/>
        <v>10.557730531718148</v>
      </c>
      <c r="AM249" s="185">
        <f t="shared" ca="1" si="167"/>
        <v>11.590128021587741</v>
      </c>
      <c r="AN249" s="185">
        <f t="shared" ca="1" si="167"/>
        <v>12.416296615081377</v>
      </c>
      <c r="AO249" s="185">
        <f t="shared" ca="1" si="167"/>
        <v>14.309234181173965</v>
      </c>
      <c r="AP249" s="185">
        <f t="shared" ca="1" si="167"/>
        <v>16.167800264537203</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0.22604574145349618</v>
      </c>
      <c r="R250" s="185">
        <f t="shared" ca="1" si="166"/>
        <v>0.20968088498388879</v>
      </c>
      <c r="S250" s="185">
        <f t="shared" ca="1" si="166"/>
        <v>0.21585614615839072</v>
      </c>
      <c r="T250" s="185">
        <f t="shared" ca="1" si="166"/>
        <v>0.22036468613517121</v>
      </c>
      <c r="U250" s="185">
        <f t="shared" ca="1" si="166"/>
        <v>0.22539800299938834</v>
      </c>
      <c r="V250" s="185">
        <f t="shared" ca="1" si="166"/>
        <v>0.23148859936232735</v>
      </c>
      <c r="W250" s="185">
        <f t="shared" ca="1" si="166"/>
        <v>0.23748610914877347</v>
      </c>
      <c r="X250" s="185">
        <f t="shared" ca="1" si="166"/>
        <v>0.24378744390108786</v>
      </c>
      <c r="Y250" s="185">
        <f t="shared" ca="1" si="166"/>
        <v>0.24939987889335163</v>
      </c>
      <c r="Z250" s="185">
        <f t="shared" ca="1" si="166"/>
        <v>0.25795271266563563</v>
      </c>
      <c r="AA250" s="185">
        <f t="shared" ca="1" si="167"/>
        <v>0.26532171999816651</v>
      </c>
      <c r="AB250" s="185">
        <f t="shared" ca="1" si="167"/>
        <v>0.27128216775504216</v>
      </c>
      <c r="AC250" s="185">
        <f t="shared" ca="1" si="167"/>
        <v>0.27754647833149265</v>
      </c>
      <c r="AD250" s="185">
        <f t="shared" ca="1" si="167"/>
        <v>0.28513301897301213</v>
      </c>
      <c r="AE250" s="185">
        <f t="shared" ca="1" si="167"/>
        <v>0.29325288321441068</v>
      </c>
      <c r="AF250" s="185">
        <f t="shared" ca="1" si="167"/>
        <v>0.30261221981828584</v>
      </c>
      <c r="AG250" s="185">
        <f t="shared" ca="1" si="167"/>
        <v>0.31510277952156956</v>
      </c>
      <c r="AH250" s="185">
        <f t="shared" ca="1" si="167"/>
        <v>0.32578793020274122</v>
      </c>
      <c r="AI250" s="185">
        <f t="shared" ca="1" si="167"/>
        <v>0.33291142830780535</v>
      </c>
      <c r="AJ250" s="185">
        <f t="shared" ca="1" si="167"/>
        <v>0.33949520150745371</v>
      </c>
      <c r="AK250" s="185">
        <f t="shared" ca="1" si="167"/>
        <v>0.34651438004646501</v>
      </c>
      <c r="AL250" s="185">
        <f t="shared" ca="1" si="167"/>
        <v>0.35406167867804067</v>
      </c>
      <c r="AM250" s="185">
        <f t="shared" ca="1" si="167"/>
        <v>0.38868392890767761</v>
      </c>
      <c r="AN250" s="185">
        <f t="shared" ca="1" si="167"/>
        <v>0.41639013321026352</v>
      </c>
      <c r="AO250" s="185">
        <f t="shared" ca="1" si="167"/>
        <v>0.47987126206366271</v>
      </c>
      <c r="AP250" s="185">
        <f t="shared" ca="1" si="167"/>
        <v>0.54219971659588584</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68.533420800000002</v>
      </c>
      <c r="N252" s="192">
        <f t="shared" ref="N252" si="171">O252</f>
        <v>68.533420800000002</v>
      </c>
      <c r="O252" s="192">
        <f>INDEX('[4]TS BYDem'!$O$10:$O$203,MATCH(D252,'[4]TS BYDem'!$D$10:$D$203,0))</f>
        <v>68.533420800000002</v>
      </c>
      <c r="P252" s="185">
        <f t="shared" ca="1" si="166"/>
        <v>69.323042070870599</v>
      </c>
      <c r="Q252" s="185">
        <f t="shared" ca="1" si="166"/>
        <v>69.248762769316315</v>
      </c>
      <c r="R252" s="185">
        <f t="shared" ca="1" si="166"/>
        <v>64.23541433757471</v>
      </c>
      <c r="S252" s="185">
        <f t="shared" ca="1" si="166"/>
        <v>66.12719603344722</v>
      </c>
      <c r="T252" s="185">
        <f t="shared" ca="1" si="166"/>
        <v>67.508380272002242</v>
      </c>
      <c r="U252" s="185">
        <f t="shared" ca="1" si="166"/>
        <v>69.050329097190243</v>
      </c>
      <c r="V252" s="185">
        <f t="shared" ca="1" si="166"/>
        <v>70.916173859178798</v>
      </c>
      <c r="W252" s="185">
        <f t="shared" ca="1" si="166"/>
        <v>72.753501692641663</v>
      </c>
      <c r="X252" s="185">
        <f t="shared" ca="1" si="166"/>
        <v>74.683905833800139</v>
      </c>
      <c r="Y252" s="185">
        <f t="shared" ca="1" si="166"/>
        <v>76.403266600512225</v>
      </c>
      <c r="Z252" s="185">
        <f t="shared" ca="1" si="166"/>
        <v>79.023413979064529</v>
      </c>
      <c r="AA252" s="185">
        <f t="shared" ca="1" si="167"/>
        <v>81.280897961441454</v>
      </c>
      <c r="AB252" s="185">
        <f t="shared" ca="1" si="167"/>
        <v>83.106871899551237</v>
      </c>
      <c r="AC252" s="185">
        <f t="shared" ca="1" si="167"/>
        <v>85.025933741781003</v>
      </c>
      <c r="AD252" s="185">
        <f t="shared" ca="1" si="167"/>
        <v>87.350058716426631</v>
      </c>
      <c r="AE252" s="185">
        <f t="shared" ca="1" si="167"/>
        <v>89.83756654982389</v>
      </c>
      <c r="AF252" s="185">
        <f t="shared" ca="1" si="167"/>
        <v>92.704784821632231</v>
      </c>
      <c r="AG252" s="185">
        <f t="shared" ca="1" si="167"/>
        <v>96.531248439955348</v>
      </c>
      <c r="AH252" s="185">
        <f t="shared" ca="1" si="167"/>
        <v>99.804627800774142</v>
      </c>
      <c r="AI252" s="185">
        <f t="shared" ca="1" si="167"/>
        <v>101.98690041158881</v>
      </c>
      <c r="AJ252" s="185">
        <f t="shared" ca="1" si="167"/>
        <v>104.00382913361575</v>
      </c>
      <c r="AK252" s="185">
        <f t="shared" ca="1" si="167"/>
        <v>106.15414360695198</v>
      </c>
      <c r="AL252" s="185">
        <f t="shared" ca="1" si="167"/>
        <v>108.46624685263374</v>
      </c>
      <c r="AM252" s="185">
        <f t="shared" ca="1" si="167"/>
        <v>119.07271958366405</v>
      </c>
      <c r="AN252" s="185">
        <f t="shared" ca="1" si="167"/>
        <v>127.56047235728884</v>
      </c>
      <c r="AO252" s="185">
        <f t="shared" ca="1" si="167"/>
        <v>147.0078178548452</v>
      </c>
      <c r="AP252" s="185">
        <f t="shared" ca="1" si="167"/>
        <v>166.10204335950039</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79.683397566002753</v>
      </c>
      <c r="P253" s="185">
        <f t="shared" ca="1" si="166"/>
        <v>80.601485484552342</v>
      </c>
      <c r="Q253" s="185">
        <f t="shared" ca="1" si="166"/>
        <v>80.515121385874878</v>
      </c>
      <c r="R253" s="185">
        <f t="shared" ca="1" si="166"/>
        <v>74.686131214945561</v>
      </c>
      <c r="S253" s="185">
        <f t="shared" ca="1" si="166"/>
        <v>76.885694453153221</v>
      </c>
      <c r="T253" s="185">
        <f t="shared" ca="1" si="166"/>
        <v>78.491589088324801</v>
      </c>
      <c r="U253" s="185">
        <f t="shared" ca="1" si="166"/>
        <v>80.284403744730909</v>
      </c>
      <c r="V253" s="185">
        <f t="shared" ca="1" si="166"/>
        <v>82.453810265381009</v>
      </c>
      <c r="W253" s="185">
        <f t="shared" ca="1" si="166"/>
        <v>84.590060324168448</v>
      </c>
      <c r="X253" s="185">
        <f t="shared" ca="1" si="166"/>
        <v>86.834529648002189</v>
      </c>
      <c r="Y253" s="185">
        <f t="shared" ca="1" si="166"/>
        <v>88.833620105388292</v>
      </c>
      <c r="Z253" s="185">
        <f t="shared" ca="1" si="166"/>
        <v>91.880049756929978</v>
      </c>
      <c r="AA253" s="185">
        <f t="shared" ca="1" si="167"/>
        <v>94.504812851589676</v>
      </c>
      <c r="AB253" s="185">
        <f t="shared" ca="1" si="167"/>
        <v>96.627861804306789</v>
      </c>
      <c r="AC253" s="185">
        <f t="shared" ca="1" si="167"/>
        <v>98.859143505163317</v>
      </c>
      <c r="AD253" s="185">
        <f t="shared" ca="1" si="167"/>
        <v>101.56138968207914</v>
      </c>
      <c r="AE253" s="185">
        <f t="shared" ca="1" si="167"/>
        <v>104.45360012952757</v>
      </c>
      <c r="AF253" s="185">
        <f t="shared" ca="1" si="167"/>
        <v>107.78729762768327</v>
      </c>
      <c r="AG253" s="185">
        <f t="shared" ca="1" si="167"/>
        <v>112.23630394039147</v>
      </c>
      <c r="AH253" s="185">
        <f t="shared" ca="1" si="167"/>
        <v>116.04224250215769</v>
      </c>
      <c r="AI253" s="185">
        <f t="shared" ca="1" si="167"/>
        <v>118.57955778592861</v>
      </c>
      <c r="AJ253" s="185">
        <f t="shared" ca="1" si="167"/>
        <v>120.92462872129863</v>
      </c>
      <c r="AK253" s="185">
        <f t="shared" ca="1" si="167"/>
        <v>123.42478647018456</v>
      </c>
      <c r="AL253" s="185">
        <f t="shared" ca="1" si="167"/>
        <v>126.11305505489389</v>
      </c>
      <c r="AM253" s="185">
        <f t="shared" ca="1" si="167"/>
        <v>138.44513732269826</v>
      </c>
      <c r="AN253" s="185">
        <f t="shared" ca="1" si="167"/>
        <v>148.31379659590772</v>
      </c>
      <c r="AO253" s="185">
        <f t="shared" ca="1" si="167"/>
        <v>170.92510863602112</v>
      </c>
      <c r="AP253" s="185">
        <f t="shared" ca="1" si="167"/>
        <v>193.12585017703506</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79.683397566002753</v>
      </c>
      <c r="P254" s="185">
        <f t="shared" ca="1" si="166"/>
        <v>80.601485484552342</v>
      </c>
      <c r="Q254" s="185">
        <f t="shared" ca="1" si="166"/>
        <v>80.515121385874878</v>
      </c>
      <c r="R254" s="185">
        <f t="shared" ca="1" si="166"/>
        <v>74.686131214945561</v>
      </c>
      <c r="S254" s="185">
        <f t="shared" ca="1" si="166"/>
        <v>76.885694453153221</v>
      </c>
      <c r="T254" s="185">
        <f t="shared" ca="1" si="166"/>
        <v>78.491589088324801</v>
      </c>
      <c r="U254" s="185">
        <f t="shared" ca="1" si="166"/>
        <v>80.284403744730909</v>
      </c>
      <c r="V254" s="185">
        <f t="shared" ca="1" si="166"/>
        <v>82.453810265381009</v>
      </c>
      <c r="W254" s="185">
        <f t="shared" ca="1" si="166"/>
        <v>84.590060324168448</v>
      </c>
      <c r="X254" s="185">
        <f t="shared" ca="1" si="166"/>
        <v>86.834529648002189</v>
      </c>
      <c r="Y254" s="185">
        <f t="shared" ca="1" si="166"/>
        <v>88.833620105388292</v>
      </c>
      <c r="Z254" s="185">
        <f t="shared" ca="1" si="166"/>
        <v>91.880049756929978</v>
      </c>
      <c r="AA254" s="185">
        <f t="shared" ca="1" si="167"/>
        <v>94.504812851589676</v>
      </c>
      <c r="AB254" s="185">
        <f t="shared" ca="1" si="167"/>
        <v>96.627861804306789</v>
      </c>
      <c r="AC254" s="185">
        <f t="shared" ca="1" si="167"/>
        <v>98.859143505163317</v>
      </c>
      <c r="AD254" s="185">
        <f t="shared" ca="1" si="167"/>
        <v>101.56138968207914</v>
      </c>
      <c r="AE254" s="185">
        <f t="shared" ca="1" si="167"/>
        <v>104.45360012952757</v>
      </c>
      <c r="AF254" s="185">
        <f t="shared" ca="1" si="167"/>
        <v>107.78729762768327</v>
      </c>
      <c r="AG254" s="185">
        <f t="shared" ca="1" si="167"/>
        <v>112.23630394039147</v>
      </c>
      <c r="AH254" s="185">
        <f t="shared" ca="1" si="167"/>
        <v>116.04224250215769</v>
      </c>
      <c r="AI254" s="185">
        <f t="shared" ca="1" si="167"/>
        <v>118.57955778592861</v>
      </c>
      <c r="AJ254" s="185">
        <f t="shared" ca="1" si="167"/>
        <v>120.92462872129863</v>
      </c>
      <c r="AK254" s="185">
        <f t="shared" ca="1" si="167"/>
        <v>123.42478647018456</v>
      </c>
      <c r="AL254" s="185">
        <f t="shared" ca="1" si="167"/>
        <v>126.11305505489389</v>
      </c>
      <c r="AM254" s="185">
        <f t="shared" ca="1" si="167"/>
        <v>138.44513732269826</v>
      </c>
      <c r="AN254" s="185">
        <f t="shared" ca="1" si="167"/>
        <v>148.31379659590772</v>
      </c>
      <c r="AO254" s="185">
        <f t="shared" ca="1" si="167"/>
        <v>170.92510863602112</v>
      </c>
      <c r="AP254" s="185">
        <f t="shared" ca="1" si="167"/>
        <v>193.12585017703506</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79.683397566002753</v>
      </c>
      <c r="P255" s="185">
        <f t="shared" ca="1" si="166"/>
        <v>80.601485484552342</v>
      </c>
      <c r="Q255" s="185">
        <f t="shared" ca="1" si="166"/>
        <v>80.515121385874878</v>
      </c>
      <c r="R255" s="185">
        <f t="shared" ca="1" si="166"/>
        <v>74.686131214945561</v>
      </c>
      <c r="S255" s="185">
        <f t="shared" ca="1" si="166"/>
        <v>76.885694453153221</v>
      </c>
      <c r="T255" s="185">
        <f t="shared" ca="1" si="166"/>
        <v>78.491589088324801</v>
      </c>
      <c r="U255" s="185">
        <f t="shared" ca="1" si="166"/>
        <v>80.284403744730909</v>
      </c>
      <c r="V255" s="185">
        <f t="shared" ca="1" si="166"/>
        <v>82.453810265381009</v>
      </c>
      <c r="W255" s="185">
        <f t="shared" ca="1" si="166"/>
        <v>84.590060324168448</v>
      </c>
      <c r="X255" s="185">
        <f t="shared" ca="1" si="166"/>
        <v>86.834529648002189</v>
      </c>
      <c r="Y255" s="185">
        <f t="shared" ca="1" si="166"/>
        <v>88.833620105388292</v>
      </c>
      <c r="Z255" s="185">
        <f t="shared" ca="1" si="166"/>
        <v>91.880049756929978</v>
      </c>
      <c r="AA255" s="185">
        <f t="shared" ca="1" si="167"/>
        <v>94.504812851589676</v>
      </c>
      <c r="AB255" s="185">
        <f t="shared" ca="1" si="167"/>
        <v>96.627861804306789</v>
      </c>
      <c r="AC255" s="185">
        <f t="shared" ca="1" si="167"/>
        <v>98.859143505163317</v>
      </c>
      <c r="AD255" s="185">
        <f t="shared" ca="1" si="167"/>
        <v>101.56138968207914</v>
      </c>
      <c r="AE255" s="185">
        <f t="shared" ca="1" si="167"/>
        <v>104.45360012952757</v>
      </c>
      <c r="AF255" s="185">
        <f t="shared" ca="1" si="167"/>
        <v>107.78729762768327</v>
      </c>
      <c r="AG255" s="185">
        <f t="shared" ca="1" si="167"/>
        <v>112.23630394039147</v>
      </c>
      <c r="AH255" s="185">
        <f t="shared" ca="1" si="167"/>
        <v>116.04224250215769</v>
      </c>
      <c r="AI255" s="185">
        <f t="shared" ca="1" si="167"/>
        <v>118.57955778592861</v>
      </c>
      <c r="AJ255" s="185">
        <f t="shared" ca="1" si="167"/>
        <v>120.92462872129863</v>
      </c>
      <c r="AK255" s="185">
        <f t="shared" ca="1" si="167"/>
        <v>123.42478647018456</v>
      </c>
      <c r="AL255" s="185">
        <f t="shared" ca="1" si="167"/>
        <v>126.11305505489389</v>
      </c>
      <c r="AM255" s="185">
        <f t="shared" ca="1" si="167"/>
        <v>138.44513732269826</v>
      </c>
      <c r="AN255" s="185">
        <f t="shared" ca="1" si="167"/>
        <v>148.31379659590772</v>
      </c>
      <c r="AO255" s="185">
        <f t="shared" ca="1" si="167"/>
        <v>170.92510863602112</v>
      </c>
      <c r="AP255" s="185">
        <f t="shared" ref="L255:AP262" ca="1" si="172">AP$239/AO$239*AO255</f>
        <v>193.12585017703506</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79.683397566002753</v>
      </c>
      <c r="P256" s="185">
        <f t="shared" ca="1" si="172"/>
        <v>80.601485484552342</v>
      </c>
      <c r="Q256" s="185">
        <f t="shared" ca="1" si="172"/>
        <v>80.515121385874878</v>
      </c>
      <c r="R256" s="185">
        <f t="shared" ca="1" si="172"/>
        <v>74.686131214945561</v>
      </c>
      <c r="S256" s="185">
        <f t="shared" ca="1" si="172"/>
        <v>76.885694453153221</v>
      </c>
      <c r="T256" s="185">
        <f t="shared" ca="1" si="172"/>
        <v>78.491589088324801</v>
      </c>
      <c r="U256" s="185">
        <f t="shared" ca="1" si="172"/>
        <v>80.284403744730909</v>
      </c>
      <c r="V256" s="185">
        <f t="shared" ca="1" si="172"/>
        <v>82.453810265381009</v>
      </c>
      <c r="W256" s="185">
        <f t="shared" ca="1" si="172"/>
        <v>84.590060324168448</v>
      </c>
      <c r="X256" s="185">
        <f t="shared" ca="1" si="172"/>
        <v>86.834529648002189</v>
      </c>
      <c r="Y256" s="185">
        <f t="shared" ca="1" si="172"/>
        <v>88.833620105388292</v>
      </c>
      <c r="Z256" s="185">
        <f t="shared" ca="1" si="172"/>
        <v>91.880049756929978</v>
      </c>
      <c r="AA256" s="185">
        <f t="shared" ca="1" si="172"/>
        <v>94.504812851589676</v>
      </c>
      <c r="AB256" s="185">
        <f t="shared" ca="1" si="172"/>
        <v>96.627861804306789</v>
      </c>
      <c r="AC256" s="185">
        <f t="shared" ca="1" si="172"/>
        <v>98.859143505163317</v>
      </c>
      <c r="AD256" s="185">
        <f t="shared" ca="1" si="172"/>
        <v>101.56138968207914</v>
      </c>
      <c r="AE256" s="185">
        <f t="shared" ca="1" si="172"/>
        <v>104.45360012952757</v>
      </c>
      <c r="AF256" s="185">
        <f t="shared" ca="1" si="172"/>
        <v>107.78729762768327</v>
      </c>
      <c r="AG256" s="185">
        <f t="shared" ca="1" si="172"/>
        <v>112.23630394039147</v>
      </c>
      <c r="AH256" s="185">
        <f t="shared" ca="1" si="172"/>
        <v>116.04224250215769</v>
      </c>
      <c r="AI256" s="185">
        <f t="shared" ca="1" si="172"/>
        <v>118.57955778592861</v>
      </c>
      <c r="AJ256" s="185">
        <f t="shared" ca="1" si="172"/>
        <v>120.92462872129863</v>
      </c>
      <c r="AK256" s="185">
        <f t="shared" ca="1" si="172"/>
        <v>123.42478647018456</v>
      </c>
      <c r="AL256" s="185">
        <f t="shared" ca="1" si="172"/>
        <v>126.11305505489389</v>
      </c>
      <c r="AM256" s="185">
        <f t="shared" ca="1" si="172"/>
        <v>138.44513732269826</v>
      </c>
      <c r="AN256" s="185">
        <f t="shared" ca="1" si="172"/>
        <v>148.31379659590772</v>
      </c>
      <c r="AO256" s="185">
        <f t="shared" ca="1" si="172"/>
        <v>170.92510863602112</v>
      </c>
      <c r="AP256" s="185">
        <f t="shared" ca="1" si="172"/>
        <v>193.12585017703506</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79.683397566002753</v>
      </c>
      <c r="P257" s="185">
        <f t="shared" ca="1" si="172"/>
        <v>80.601485484552342</v>
      </c>
      <c r="Q257" s="185">
        <f t="shared" ca="1" si="172"/>
        <v>80.515121385874878</v>
      </c>
      <c r="R257" s="185">
        <f t="shared" ca="1" si="172"/>
        <v>74.686131214945561</v>
      </c>
      <c r="S257" s="185">
        <f t="shared" ca="1" si="172"/>
        <v>76.885694453153221</v>
      </c>
      <c r="T257" s="185">
        <f t="shared" ca="1" si="172"/>
        <v>78.491589088324801</v>
      </c>
      <c r="U257" s="185">
        <f t="shared" ca="1" si="172"/>
        <v>80.284403744730909</v>
      </c>
      <c r="V257" s="185">
        <f t="shared" ca="1" si="172"/>
        <v>82.453810265381009</v>
      </c>
      <c r="W257" s="185">
        <f t="shared" ca="1" si="172"/>
        <v>84.590060324168448</v>
      </c>
      <c r="X257" s="185">
        <f t="shared" ca="1" si="172"/>
        <v>86.834529648002189</v>
      </c>
      <c r="Y257" s="185">
        <f t="shared" ca="1" si="172"/>
        <v>88.833620105388292</v>
      </c>
      <c r="Z257" s="185">
        <f t="shared" ca="1" si="172"/>
        <v>91.880049756929978</v>
      </c>
      <c r="AA257" s="185">
        <f t="shared" ca="1" si="172"/>
        <v>94.504812851589676</v>
      </c>
      <c r="AB257" s="185">
        <f t="shared" ca="1" si="172"/>
        <v>96.627861804306789</v>
      </c>
      <c r="AC257" s="185">
        <f t="shared" ca="1" si="172"/>
        <v>98.859143505163317</v>
      </c>
      <c r="AD257" s="185">
        <f t="shared" ca="1" si="172"/>
        <v>101.56138968207914</v>
      </c>
      <c r="AE257" s="185">
        <f t="shared" ca="1" si="172"/>
        <v>104.45360012952757</v>
      </c>
      <c r="AF257" s="185">
        <f t="shared" ca="1" si="172"/>
        <v>107.78729762768327</v>
      </c>
      <c r="AG257" s="185">
        <f t="shared" ca="1" si="172"/>
        <v>112.23630394039147</v>
      </c>
      <c r="AH257" s="185">
        <f t="shared" ca="1" si="172"/>
        <v>116.04224250215769</v>
      </c>
      <c r="AI257" s="185">
        <f t="shared" ca="1" si="172"/>
        <v>118.57955778592861</v>
      </c>
      <c r="AJ257" s="185">
        <f t="shared" ca="1" si="172"/>
        <v>120.92462872129863</v>
      </c>
      <c r="AK257" s="185">
        <f t="shared" ca="1" si="172"/>
        <v>123.42478647018456</v>
      </c>
      <c r="AL257" s="185">
        <f t="shared" ca="1" si="172"/>
        <v>126.11305505489389</v>
      </c>
      <c r="AM257" s="185">
        <f t="shared" ca="1" si="172"/>
        <v>138.44513732269826</v>
      </c>
      <c r="AN257" s="185">
        <f t="shared" ca="1" si="172"/>
        <v>148.31379659590772</v>
      </c>
      <c r="AO257" s="185">
        <f t="shared" ca="1" si="172"/>
        <v>170.92510863602112</v>
      </c>
      <c r="AP257" s="185">
        <f t="shared" ca="1" si="172"/>
        <v>193.12585017703506</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79.683397566002753</v>
      </c>
      <c r="P258" s="185">
        <f t="shared" ca="1" si="172"/>
        <v>80.601485484552342</v>
      </c>
      <c r="Q258" s="185">
        <f t="shared" ca="1" si="172"/>
        <v>80.515121385874878</v>
      </c>
      <c r="R258" s="185">
        <f t="shared" ca="1" si="172"/>
        <v>74.686131214945561</v>
      </c>
      <c r="S258" s="185">
        <f t="shared" ca="1" si="172"/>
        <v>76.885694453153221</v>
      </c>
      <c r="T258" s="185">
        <f t="shared" ca="1" si="172"/>
        <v>78.491589088324801</v>
      </c>
      <c r="U258" s="185">
        <f t="shared" ca="1" si="172"/>
        <v>80.284403744730909</v>
      </c>
      <c r="V258" s="185">
        <f t="shared" ca="1" si="172"/>
        <v>82.453810265381009</v>
      </c>
      <c r="W258" s="185">
        <f t="shared" ca="1" si="172"/>
        <v>84.590060324168448</v>
      </c>
      <c r="X258" s="185">
        <f t="shared" ca="1" si="172"/>
        <v>86.834529648002189</v>
      </c>
      <c r="Y258" s="185">
        <f t="shared" ca="1" si="172"/>
        <v>88.833620105388292</v>
      </c>
      <c r="Z258" s="185">
        <f t="shared" ca="1" si="172"/>
        <v>91.880049756929978</v>
      </c>
      <c r="AA258" s="185">
        <f t="shared" ca="1" si="172"/>
        <v>94.504812851589676</v>
      </c>
      <c r="AB258" s="185">
        <f t="shared" ca="1" si="172"/>
        <v>96.627861804306789</v>
      </c>
      <c r="AC258" s="185">
        <f t="shared" ca="1" si="172"/>
        <v>98.859143505163317</v>
      </c>
      <c r="AD258" s="185">
        <f t="shared" ca="1" si="172"/>
        <v>101.56138968207914</v>
      </c>
      <c r="AE258" s="185">
        <f t="shared" ca="1" si="172"/>
        <v>104.45360012952757</v>
      </c>
      <c r="AF258" s="185">
        <f t="shared" ca="1" si="172"/>
        <v>107.78729762768327</v>
      </c>
      <c r="AG258" s="185">
        <f t="shared" ca="1" si="172"/>
        <v>112.23630394039147</v>
      </c>
      <c r="AH258" s="185">
        <f t="shared" ca="1" si="172"/>
        <v>116.04224250215769</v>
      </c>
      <c r="AI258" s="185">
        <f t="shared" ca="1" si="172"/>
        <v>118.57955778592861</v>
      </c>
      <c r="AJ258" s="185">
        <f t="shared" ca="1" si="172"/>
        <v>120.92462872129863</v>
      </c>
      <c r="AK258" s="185">
        <f t="shared" ca="1" si="172"/>
        <v>123.42478647018456</v>
      </c>
      <c r="AL258" s="185">
        <f t="shared" ca="1" si="172"/>
        <v>126.11305505489389</v>
      </c>
      <c r="AM258" s="185">
        <f t="shared" ca="1" si="172"/>
        <v>138.44513732269826</v>
      </c>
      <c r="AN258" s="185">
        <f t="shared" ca="1" si="172"/>
        <v>148.31379659590772</v>
      </c>
      <c r="AO258" s="185">
        <f t="shared" ca="1" si="172"/>
        <v>170.92510863602112</v>
      </c>
      <c r="AP258" s="185">
        <f t="shared" ca="1" si="172"/>
        <v>193.12585017703506</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79.683397566002753</v>
      </c>
      <c r="P259" s="185">
        <f t="shared" ca="1" si="172"/>
        <v>80.601485484552342</v>
      </c>
      <c r="Q259" s="185">
        <f t="shared" ca="1" si="172"/>
        <v>80.515121385874878</v>
      </c>
      <c r="R259" s="185">
        <f t="shared" ca="1" si="172"/>
        <v>74.686131214945561</v>
      </c>
      <c r="S259" s="185">
        <f t="shared" ca="1" si="172"/>
        <v>76.885694453153221</v>
      </c>
      <c r="T259" s="185">
        <f t="shared" ca="1" si="172"/>
        <v>78.491589088324801</v>
      </c>
      <c r="U259" s="185">
        <f t="shared" ca="1" si="172"/>
        <v>80.284403744730909</v>
      </c>
      <c r="V259" s="185">
        <f t="shared" ca="1" si="172"/>
        <v>82.453810265381009</v>
      </c>
      <c r="W259" s="185">
        <f t="shared" ca="1" si="172"/>
        <v>84.590060324168448</v>
      </c>
      <c r="X259" s="185">
        <f t="shared" ca="1" si="172"/>
        <v>86.834529648002189</v>
      </c>
      <c r="Y259" s="185">
        <f t="shared" ca="1" si="172"/>
        <v>88.833620105388292</v>
      </c>
      <c r="Z259" s="185">
        <f t="shared" ca="1" si="172"/>
        <v>91.880049756929978</v>
      </c>
      <c r="AA259" s="185">
        <f t="shared" ca="1" si="172"/>
        <v>94.504812851589676</v>
      </c>
      <c r="AB259" s="185">
        <f t="shared" ca="1" si="172"/>
        <v>96.627861804306789</v>
      </c>
      <c r="AC259" s="185">
        <f t="shared" ca="1" si="172"/>
        <v>98.859143505163317</v>
      </c>
      <c r="AD259" s="185">
        <f t="shared" ca="1" si="172"/>
        <v>101.56138968207914</v>
      </c>
      <c r="AE259" s="185">
        <f t="shared" ca="1" si="172"/>
        <v>104.45360012952757</v>
      </c>
      <c r="AF259" s="185">
        <f t="shared" ca="1" si="172"/>
        <v>107.78729762768327</v>
      </c>
      <c r="AG259" s="185">
        <f t="shared" ca="1" si="172"/>
        <v>112.23630394039147</v>
      </c>
      <c r="AH259" s="185">
        <f t="shared" ca="1" si="172"/>
        <v>116.04224250215769</v>
      </c>
      <c r="AI259" s="185">
        <f t="shared" ca="1" si="172"/>
        <v>118.57955778592861</v>
      </c>
      <c r="AJ259" s="185">
        <f t="shared" ca="1" si="172"/>
        <v>120.92462872129863</v>
      </c>
      <c r="AK259" s="185">
        <f t="shared" ca="1" si="172"/>
        <v>123.42478647018456</v>
      </c>
      <c r="AL259" s="185">
        <f t="shared" ca="1" si="172"/>
        <v>126.11305505489389</v>
      </c>
      <c r="AM259" s="185">
        <f t="shared" ca="1" si="172"/>
        <v>138.44513732269826</v>
      </c>
      <c r="AN259" s="185">
        <f t="shared" ca="1" si="172"/>
        <v>148.31379659590772</v>
      </c>
      <c r="AO259" s="185">
        <f t="shared" ca="1" si="172"/>
        <v>170.92510863602112</v>
      </c>
      <c r="AP259" s="185">
        <f t="shared" ca="1" si="172"/>
        <v>193.12585017703506</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79.683397566002753</v>
      </c>
      <c r="P260" s="185">
        <f t="shared" ca="1" si="172"/>
        <v>80.601485484552342</v>
      </c>
      <c r="Q260" s="185">
        <f t="shared" ca="1" si="172"/>
        <v>80.515121385874878</v>
      </c>
      <c r="R260" s="185">
        <f t="shared" ca="1" si="172"/>
        <v>74.686131214945561</v>
      </c>
      <c r="S260" s="185">
        <f t="shared" ca="1" si="172"/>
        <v>76.885694453153221</v>
      </c>
      <c r="T260" s="185">
        <f t="shared" ca="1" si="172"/>
        <v>78.491589088324801</v>
      </c>
      <c r="U260" s="185">
        <f t="shared" ca="1" si="172"/>
        <v>80.284403744730909</v>
      </c>
      <c r="V260" s="185">
        <f t="shared" ca="1" si="172"/>
        <v>82.453810265381009</v>
      </c>
      <c r="W260" s="185">
        <f t="shared" ca="1" si="172"/>
        <v>84.590060324168448</v>
      </c>
      <c r="X260" s="185">
        <f t="shared" ca="1" si="172"/>
        <v>86.834529648002189</v>
      </c>
      <c r="Y260" s="185">
        <f t="shared" ca="1" si="172"/>
        <v>88.833620105388292</v>
      </c>
      <c r="Z260" s="185">
        <f t="shared" ca="1" si="172"/>
        <v>91.880049756929978</v>
      </c>
      <c r="AA260" s="185">
        <f t="shared" ca="1" si="172"/>
        <v>94.504812851589676</v>
      </c>
      <c r="AB260" s="185">
        <f t="shared" ca="1" si="172"/>
        <v>96.627861804306789</v>
      </c>
      <c r="AC260" s="185">
        <f t="shared" ca="1" si="172"/>
        <v>98.859143505163317</v>
      </c>
      <c r="AD260" s="185">
        <f t="shared" ca="1" si="172"/>
        <v>101.56138968207914</v>
      </c>
      <c r="AE260" s="185">
        <f t="shared" ca="1" si="172"/>
        <v>104.45360012952757</v>
      </c>
      <c r="AF260" s="185">
        <f t="shared" ca="1" si="172"/>
        <v>107.78729762768327</v>
      </c>
      <c r="AG260" s="185">
        <f t="shared" ca="1" si="172"/>
        <v>112.23630394039147</v>
      </c>
      <c r="AH260" s="185">
        <f t="shared" ca="1" si="172"/>
        <v>116.04224250215769</v>
      </c>
      <c r="AI260" s="185">
        <f t="shared" ca="1" si="172"/>
        <v>118.57955778592861</v>
      </c>
      <c r="AJ260" s="185">
        <f t="shared" ca="1" si="172"/>
        <v>120.92462872129863</v>
      </c>
      <c r="AK260" s="185">
        <f t="shared" ca="1" si="172"/>
        <v>123.42478647018456</v>
      </c>
      <c r="AL260" s="185">
        <f t="shared" ca="1" si="172"/>
        <v>126.11305505489389</v>
      </c>
      <c r="AM260" s="185">
        <f t="shared" ca="1" si="172"/>
        <v>138.44513732269826</v>
      </c>
      <c r="AN260" s="185">
        <f t="shared" ca="1" si="172"/>
        <v>148.31379659590772</v>
      </c>
      <c r="AO260" s="185">
        <f t="shared" ca="1" si="172"/>
        <v>170.92510863602112</v>
      </c>
      <c r="AP260" s="185">
        <f t="shared" ca="1" si="172"/>
        <v>193.12585017703506</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79.683397566002753</v>
      </c>
      <c r="P261" s="185">
        <f t="shared" ca="1" si="172"/>
        <v>80.601485484552342</v>
      </c>
      <c r="Q261" s="185">
        <f t="shared" ca="1" si="172"/>
        <v>80.515121385874878</v>
      </c>
      <c r="R261" s="185">
        <f t="shared" ca="1" si="172"/>
        <v>74.686131214945561</v>
      </c>
      <c r="S261" s="185">
        <f t="shared" ca="1" si="172"/>
        <v>76.885694453153221</v>
      </c>
      <c r="T261" s="185">
        <f t="shared" ca="1" si="172"/>
        <v>78.491589088324801</v>
      </c>
      <c r="U261" s="185">
        <f t="shared" ca="1" si="172"/>
        <v>80.284403744730909</v>
      </c>
      <c r="V261" s="185">
        <f t="shared" ca="1" si="172"/>
        <v>82.453810265381009</v>
      </c>
      <c r="W261" s="185">
        <f t="shared" ca="1" si="172"/>
        <v>84.590060324168448</v>
      </c>
      <c r="X261" s="185">
        <f t="shared" ca="1" si="172"/>
        <v>86.834529648002189</v>
      </c>
      <c r="Y261" s="185">
        <f t="shared" ca="1" si="172"/>
        <v>88.833620105388292</v>
      </c>
      <c r="Z261" s="185">
        <f t="shared" ca="1" si="172"/>
        <v>91.880049756929978</v>
      </c>
      <c r="AA261" s="185">
        <f t="shared" ca="1" si="172"/>
        <v>94.504812851589676</v>
      </c>
      <c r="AB261" s="185">
        <f t="shared" ca="1" si="172"/>
        <v>96.627861804306789</v>
      </c>
      <c r="AC261" s="185">
        <f t="shared" ca="1" si="172"/>
        <v>98.859143505163317</v>
      </c>
      <c r="AD261" s="185">
        <f t="shared" ca="1" si="172"/>
        <v>101.56138968207914</v>
      </c>
      <c r="AE261" s="185">
        <f t="shared" ca="1" si="172"/>
        <v>104.45360012952757</v>
      </c>
      <c r="AF261" s="185">
        <f t="shared" ca="1" si="172"/>
        <v>107.78729762768327</v>
      </c>
      <c r="AG261" s="185">
        <f t="shared" ca="1" si="172"/>
        <v>112.23630394039147</v>
      </c>
      <c r="AH261" s="185">
        <f t="shared" ca="1" si="172"/>
        <v>116.04224250215769</v>
      </c>
      <c r="AI261" s="185">
        <f t="shared" ca="1" si="172"/>
        <v>118.57955778592861</v>
      </c>
      <c r="AJ261" s="185">
        <f t="shared" ca="1" si="172"/>
        <v>120.92462872129863</v>
      </c>
      <c r="AK261" s="185">
        <f t="shared" ca="1" si="172"/>
        <v>123.42478647018456</v>
      </c>
      <c r="AL261" s="185">
        <f t="shared" ca="1" si="172"/>
        <v>126.11305505489389</v>
      </c>
      <c r="AM261" s="185">
        <f t="shared" ca="1" si="172"/>
        <v>138.44513732269826</v>
      </c>
      <c r="AN261" s="185">
        <f t="shared" ca="1" si="172"/>
        <v>148.31379659590772</v>
      </c>
      <c r="AO261" s="185">
        <f t="shared" ca="1" si="172"/>
        <v>170.92510863602112</v>
      </c>
      <c r="AP261" s="185">
        <f t="shared" ca="1" si="172"/>
        <v>193.12585017703506</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4.2438389946986064</v>
      </c>
      <c r="R262" s="185">
        <f t="shared" ca="1" si="172"/>
        <v>3.9366011074382827</v>
      </c>
      <c r="S262" s="185">
        <f t="shared" ca="1" si="172"/>
        <v>4.0525369972554817</v>
      </c>
      <c r="T262" s="185">
        <f t="shared" ca="1" si="172"/>
        <v>4.1371814485934646</v>
      </c>
      <c r="U262" s="185">
        <f t="shared" ca="1" si="172"/>
        <v>4.2316781917910493</v>
      </c>
      <c r="V262" s="185">
        <f t="shared" ca="1" si="172"/>
        <v>4.3460245633696868</v>
      </c>
      <c r="W262" s="185">
        <f t="shared" ca="1" si="172"/>
        <v>4.458623304399465</v>
      </c>
      <c r="X262" s="185">
        <f t="shared" ca="1" si="172"/>
        <v>4.5769261309361147</v>
      </c>
      <c r="Y262" s="185">
        <f t="shared" ca="1" si="172"/>
        <v>4.6822953819656901</v>
      </c>
      <c r="Z262" s="185">
        <f t="shared" ca="1" si="172"/>
        <v>4.8428684113207296</v>
      </c>
      <c r="AA262" s="185">
        <f t="shared" ca="1" si="172"/>
        <v>4.9812159885364151</v>
      </c>
      <c r="AB262" s="185">
        <f t="shared" ca="1" si="172"/>
        <v>5.0931189178012719</v>
      </c>
      <c r="AC262" s="185">
        <f t="shared" ca="1" si="172"/>
        <v>5.2107266432479058</v>
      </c>
      <c r="AD262" s="185">
        <f t="shared" ca="1" si="172"/>
        <v>5.3531582449331321</v>
      </c>
      <c r="AE262" s="185">
        <f t="shared" ca="1" si="172"/>
        <v>5.5056025965839472</v>
      </c>
      <c r="AF262" s="185">
        <f t="shared" ca="1" si="172"/>
        <v>5.6813171107731328</v>
      </c>
      <c r="AG262" s="185">
        <f t="shared" ca="1" si="172"/>
        <v>5.9158179865408442</v>
      </c>
      <c r="AH262" s="185">
        <f t="shared" ca="1" si="172"/>
        <v>6.1164236641059562</v>
      </c>
      <c r="AI262" s="185">
        <f t="shared" ca="1" si="172"/>
        <v>6.25016198999763</v>
      </c>
      <c r="AJ262" s="185">
        <f t="shared" ca="1" si="172"/>
        <v>6.3737673862207993</v>
      </c>
      <c r="AK262" s="185">
        <f t="shared" ca="1" si="172"/>
        <v>6.505547190622627</v>
      </c>
      <c r="AL262" s="185">
        <f t="shared" ca="1" si="172"/>
        <v>6.6472420530489806</v>
      </c>
      <c r="AM262" s="185">
        <f t="shared" ca="1" si="172"/>
        <v>7.2972487935607182</v>
      </c>
      <c r="AN262" s="185">
        <f t="shared" ca="1" si="172"/>
        <v>7.8174119669890043</v>
      </c>
      <c r="AO262" s="185">
        <f t="shared" ca="1" si="172"/>
        <v>9.0092224754429573</v>
      </c>
      <c r="AP262" s="185">
        <f t="shared" ca="1" si="172"/>
        <v>10.179392389382986</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3" t="str">
        <f>[12]ITEMS_Comm!B27</f>
        <v>E</v>
      </c>
      <c r="C9" s="55" t="str">
        <f>[12]ITEMS_Comm!C27</f>
        <v>RLEL</v>
      </c>
      <c r="D9" s="55" t="str">
        <f>[12]ITEMS_Comm!D27</f>
        <v>Residential - Lighting - Low Income Electrified</v>
      </c>
      <c r="E9" s="313" t="str">
        <f>[12]ITEMS_Comm!E27</f>
        <v>PJ</v>
      </c>
      <c r="F9" s="313" t="str">
        <f>[12]ITEMS_Comm!F27</f>
        <v>COM,DEM,DAYNITE,RES</v>
      </c>
    </row>
    <row r="10" spans="1:8">
      <c r="A10" s="55" t="str">
        <f>[12]ITEMS_Comm!A28</f>
        <v/>
      </c>
      <c r="B10" s="313" t="str">
        <f>[12]ITEMS_Comm!B28</f>
        <v>E</v>
      </c>
      <c r="C10" s="55" t="str">
        <f>[12]ITEMS_Comm!C28</f>
        <v>RLNL</v>
      </c>
      <c r="D10" s="55" t="str">
        <f>[12]ITEMS_Comm!D28</f>
        <v>Residential - Lighting - Low Income Electrified paraffin</v>
      </c>
      <c r="E10" s="313" t="str">
        <f>[12]ITEMS_Comm!E28</f>
        <v>PJ</v>
      </c>
      <c r="F10" s="313" t="str">
        <f>[12]ITEMS_Comm!F28</f>
        <v>COM,DEM,DAYNITE,RES</v>
      </c>
    </row>
    <row r="11" spans="1:8">
      <c r="A11" s="55" t="str">
        <f>[12]ITEMS_Comm!A29</f>
        <v/>
      </c>
      <c r="B11" s="313" t="str">
        <f>[12]ITEMS_Comm!B29</f>
        <v>E</v>
      </c>
      <c r="C11" s="55" t="str">
        <f>[12]ITEMS_Comm!C29</f>
        <v>RLEK</v>
      </c>
      <c r="D11" s="55" t="str">
        <f>[12]ITEMS_Comm!D29</f>
        <v>Residential - Cooking - Low Income Electrified</v>
      </c>
      <c r="E11" s="313" t="str">
        <f>[12]ITEMS_Comm!E29</f>
        <v>PJ</v>
      </c>
      <c r="F11" s="313" t="str">
        <f>[12]ITEMS_Comm!F29</f>
        <v>COM,DEM,DAYNITE,RES</v>
      </c>
    </row>
    <row r="12" spans="1:8">
      <c r="A12" s="55" t="str">
        <f>[12]ITEMS_Comm!A30</f>
        <v/>
      </c>
      <c r="B12" s="313" t="str">
        <f>[12]ITEMS_Comm!B30</f>
        <v>E</v>
      </c>
      <c r="C12" s="55" t="str">
        <f>[12]ITEMS_Comm!C30</f>
        <v>RLEH</v>
      </c>
      <c r="D12" s="55" t="str">
        <f>[12]ITEMS_Comm!D30</f>
        <v>Residential - Space Heating - Low Income Electrified</v>
      </c>
      <c r="E12" s="313" t="str">
        <f>[12]ITEMS_Comm!E30</f>
        <v>PJ</v>
      </c>
      <c r="F12" s="313" t="str">
        <f>[12]ITEMS_Comm!F30</f>
        <v>COM,DEM,DAYNITE,RES</v>
      </c>
    </row>
    <row r="13" spans="1:8">
      <c r="A13" s="55" t="str">
        <f>[12]ITEMS_Comm!A31</f>
        <v/>
      </c>
      <c r="B13" s="313" t="str">
        <f>[12]ITEMS_Comm!B31</f>
        <v>E</v>
      </c>
      <c r="C13" s="55" t="str">
        <f>[12]ITEMS_Comm!C31</f>
        <v>RLEWG</v>
      </c>
      <c r="D13" s="55" t="str">
        <f>[12]ITEMS_Comm!D31</f>
        <v>Residential - Water Heating Geyser - Low Income Electrified</v>
      </c>
      <c r="E13" s="313" t="str">
        <f>[12]ITEMS_Comm!E31</f>
        <v>PJ</v>
      </c>
      <c r="F13" s="313" t="str">
        <f>[12]ITEMS_Comm!F31</f>
        <v>COM,DEM,DAYNITE,RES</v>
      </c>
    </row>
    <row r="14" spans="1:8">
      <c r="A14" s="55" t="str">
        <f>[12]ITEMS_Comm!A32</f>
        <v/>
      </c>
      <c r="B14" s="313" t="str">
        <f>[12]ITEMS_Comm!B32</f>
        <v>E</v>
      </c>
      <c r="C14" s="55" t="str">
        <f>[12]ITEMS_Comm!C32</f>
        <v>RLEW</v>
      </c>
      <c r="D14" s="55" t="str">
        <f>[12]ITEMS_Comm!D32</f>
        <v>Residential - Water Heating - Low Income Electrified</v>
      </c>
      <c r="E14" s="313" t="str">
        <f>[12]ITEMS_Comm!E32</f>
        <v>PJ</v>
      </c>
      <c r="F14" s="313" t="str">
        <f>[12]ITEMS_Comm!F32</f>
        <v>COM,DEM,DAYNITE,RES</v>
      </c>
    </row>
    <row r="15" spans="1:8">
      <c r="A15" s="55" t="str">
        <f>[12]ITEMS_Comm!A33</f>
        <v/>
      </c>
      <c r="B15" s="313" t="str">
        <f>[12]ITEMS_Comm!B33</f>
        <v>E</v>
      </c>
      <c r="C15" s="55" t="str">
        <f>[12]ITEMS_Comm!C33</f>
        <v>RLER</v>
      </c>
      <c r="D15" s="55" t="str">
        <f>[12]ITEMS_Comm!D33</f>
        <v>Residential - Refrigeration - Low Income Electrified</v>
      </c>
      <c r="E15" s="313" t="str">
        <f>[12]ITEMS_Comm!E33</f>
        <v>PJ</v>
      </c>
      <c r="F15" s="313" t="str">
        <f>[12]ITEMS_Comm!F33</f>
        <v>COM,DEM,DAYNITE,RES</v>
      </c>
    </row>
    <row r="16" spans="1:8">
      <c r="A16" s="55" t="str">
        <f>[12]ITEMS_Comm!A34</f>
        <v/>
      </c>
      <c r="B16" s="313" t="str">
        <f>[12]ITEMS_Comm!B34</f>
        <v>E</v>
      </c>
      <c r="C16" s="55" t="str">
        <f>[12]ITEMS_Comm!C34</f>
        <v>RLEO</v>
      </c>
      <c r="D16" s="55" t="str">
        <f>[12]ITEMS_Comm!D34</f>
        <v>Residential - Other - Low Income Electrified</v>
      </c>
      <c r="E16" s="313" t="str">
        <f>[12]ITEMS_Comm!E34</f>
        <v>PJ</v>
      </c>
      <c r="F16" s="313" t="str">
        <f>[12]ITEMS_Comm!F34</f>
        <v>COM,DEM,DAYNITE,RES</v>
      </c>
    </row>
    <row r="17" spans="1:6">
      <c r="A17" s="55" t="str">
        <f>[12]ITEMS_Comm!A35</f>
        <v>*</v>
      </c>
      <c r="B17" s="313" t="str">
        <f>[12]ITEMS_Comm!B35</f>
        <v>E</v>
      </c>
      <c r="C17" s="55">
        <f>[12]ITEMS_Comm!C35</f>
        <v>0</v>
      </c>
      <c r="D17" s="55" t="str">
        <f>[12]ITEMS_Comm!D35</f>
        <v/>
      </c>
      <c r="E17" s="313" t="str">
        <f>[12]ITEMS_Comm!E35</f>
        <v/>
      </c>
      <c r="F17" s="313" t="str">
        <f>[12]ITEMS_Comm!F35</f>
        <v/>
      </c>
    </row>
    <row r="18" spans="1:6">
      <c r="A18" s="55" t="str">
        <f>[12]ITEMS_Comm!A36</f>
        <v>*</v>
      </c>
      <c r="B18" s="313" t="str">
        <f>[12]ITEMS_Comm!B36</f>
        <v>E</v>
      </c>
      <c r="C18" s="55">
        <f>[12]ITEMS_Comm!C36</f>
        <v>0</v>
      </c>
      <c r="D18" s="55" t="str">
        <f>[12]ITEMS_Comm!D36</f>
        <v/>
      </c>
      <c r="E18" s="313" t="str">
        <f>[12]ITEMS_Comm!E36</f>
        <v/>
      </c>
      <c r="F18" s="313" t="str">
        <f>[12]ITEMS_Comm!F36</f>
        <v/>
      </c>
    </row>
    <row r="19" spans="1:6">
      <c r="A19" s="55" t="str">
        <f>[12]ITEMS_Comm!A37</f>
        <v>*</v>
      </c>
      <c r="B19" s="313" t="str">
        <f>[12]ITEMS_Comm!B37</f>
        <v>E</v>
      </c>
      <c r="C19" s="55">
        <f>[12]ITEMS_Comm!C37</f>
        <v>0</v>
      </c>
      <c r="D19" s="55" t="str">
        <f>[12]ITEMS_Comm!D37</f>
        <v/>
      </c>
      <c r="E19" s="313" t="str">
        <f>[12]ITEMS_Comm!E37</f>
        <v/>
      </c>
      <c r="F19" s="313" t="str">
        <f>[12]ITEMS_Comm!F37</f>
        <v/>
      </c>
    </row>
    <row r="20" spans="1:6">
      <c r="A20" s="55" t="str">
        <f>[12]ITEMS_Comm!A38</f>
        <v/>
      </c>
      <c r="B20" s="313" t="str">
        <f>[12]ITEMS_Comm!B38</f>
        <v>E</v>
      </c>
      <c r="C20" s="55" t="str">
        <f>[12]ITEMS_Comm!C38</f>
        <v>RMEL</v>
      </c>
      <c r="D20" s="55" t="str">
        <f>[12]ITEMS_Comm!D38</f>
        <v>Residential - Lighting - Middle Income Electrified</v>
      </c>
      <c r="E20" s="313" t="str">
        <f>[12]ITEMS_Comm!E38</f>
        <v>PJ</v>
      </c>
      <c r="F20" s="313" t="str">
        <f>[12]ITEMS_Comm!F38</f>
        <v>COM,DEM,DAYNITE,RES</v>
      </c>
    </row>
    <row r="21" spans="1:6">
      <c r="A21" s="55" t="str">
        <f>[12]ITEMS_Comm!A39</f>
        <v/>
      </c>
      <c r="B21" s="313" t="str">
        <f>[12]ITEMS_Comm!B39</f>
        <v>E</v>
      </c>
      <c r="C21" s="55" t="str">
        <f>[12]ITEMS_Comm!C39</f>
        <v>RMNL</v>
      </c>
      <c r="D21" s="55" t="str">
        <f>[12]ITEMS_Comm!D39</f>
        <v>Residential - Lighting - Middle Income Electrified paraffin</v>
      </c>
      <c r="E21" s="313" t="str">
        <f>[12]ITEMS_Comm!E39</f>
        <v>PJ</v>
      </c>
      <c r="F21" s="313" t="str">
        <f>[12]ITEMS_Comm!F39</f>
        <v>COM,DEM,DAYNITE,RES</v>
      </c>
    </row>
    <row r="22" spans="1:6">
      <c r="A22" s="55" t="str">
        <f>[12]ITEMS_Comm!A40</f>
        <v/>
      </c>
      <c r="B22" s="313" t="str">
        <f>[12]ITEMS_Comm!B40</f>
        <v>E</v>
      </c>
      <c r="C22" s="55" t="str">
        <f>[12]ITEMS_Comm!C40</f>
        <v>RMEK</v>
      </c>
      <c r="D22" s="55" t="str">
        <f>[12]ITEMS_Comm!D40</f>
        <v>Residential - Cooking - Middle Income Electrified</v>
      </c>
      <c r="E22" s="313" t="str">
        <f>[12]ITEMS_Comm!E40</f>
        <v>PJ</v>
      </c>
      <c r="F22" s="313" t="str">
        <f>[12]ITEMS_Comm!F40</f>
        <v>COM,DEM,DAYNITE,RES</v>
      </c>
    </row>
    <row r="23" spans="1:6">
      <c r="A23" s="55" t="str">
        <f>[12]ITEMS_Comm!A41</f>
        <v/>
      </c>
      <c r="B23" s="313" t="str">
        <f>[12]ITEMS_Comm!B41</f>
        <v>E</v>
      </c>
      <c r="C23" s="55" t="str">
        <f>[12]ITEMS_Comm!C41</f>
        <v>RMEH</v>
      </c>
      <c r="D23" s="55" t="str">
        <f>[12]ITEMS_Comm!D41</f>
        <v>Residential - Space Heating - Middle Income Electrified</v>
      </c>
      <c r="E23" s="313" t="str">
        <f>[12]ITEMS_Comm!E41</f>
        <v>PJ</v>
      </c>
      <c r="F23" s="313" t="str">
        <f>[12]ITEMS_Comm!F41</f>
        <v>COM,DEM,DAYNITE,RES</v>
      </c>
    </row>
    <row r="24" spans="1:6">
      <c r="A24" s="55" t="str">
        <f>[12]ITEMS_Comm!A42</f>
        <v/>
      </c>
      <c r="B24" s="313" t="str">
        <f>[12]ITEMS_Comm!B42</f>
        <v>E</v>
      </c>
      <c r="C24" s="55" t="str">
        <f>[12]ITEMS_Comm!C42</f>
        <v>RMEWG</v>
      </c>
      <c r="D24" s="55" t="str">
        <f>[12]ITEMS_Comm!D42</f>
        <v>Residential - Water Heating Geyser - Middle Income Electrified</v>
      </c>
      <c r="E24" s="313" t="str">
        <f>[12]ITEMS_Comm!E42</f>
        <v>PJ</v>
      </c>
      <c r="F24" s="313" t="str">
        <f>[12]ITEMS_Comm!F42</f>
        <v>COM,DEM,DAYNITE,RES</v>
      </c>
    </row>
    <row r="25" spans="1:6">
      <c r="A25" s="55" t="str">
        <f>[12]ITEMS_Comm!A43</f>
        <v/>
      </c>
      <c r="B25" s="313" t="str">
        <f>[12]ITEMS_Comm!B43</f>
        <v>E</v>
      </c>
      <c r="C25" s="55" t="str">
        <f>[12]ITEMS_Comm!C43</f>
        <v>RMEW</v>
      </c>
      <c r="D25" s="55">
        <f>[12]ITEMS_Comm!D43</f>
        <v>0</v>
      </c>
      <c r="E25" s="313" t="str">
        <f>[12]ITEMS_Comm!E43</f>
        <v>PJ</v>
      </c>
      <c r="F25" s="313" t="str">
        <f>[12]ITEMS_Comm!F43</f>
        <v>COM,DEM,DAYNITE,RES</v>
      </c>
    </row>
    <row r="26" spans="1:6">
      <c r="A26" s="55" t="str">
        <f>[12]ITEMS_Comm!A44</f>
        <v/>
      </c>
      <c r="B26" s="313" t="str">
        <f>[12]ITEMS_Comm!B44</f>
        <v>E</v>
      </c>
      <c r="C26" s="55" t="str">
        <f>[12]ITEMS_Comm!C44</f>
        <v>RMER</v>
      </c>
      <c r="D26" s="55" t="str">
        <f>[12]ITEMS_Comm!D44</f>
        <v>Residential - Refrigeration - Middle Income Electrified</v>
      </c>
      <c r="E26" s="313" t="str">
        <f>[12]ITEMS_Comm!E44</f>
        <v>PJ</v>
      </c>
      <c r="F26" s="313" t="str">
        <f>[12]ITEMS_Comm!F44</f>
        <v>COM,DEM,DAYNITE,RES</v>
      </c>
    </row>
    <row r="27" spans="1:6">
      <c r="A27" s="55" t="str">
        <f>[12]ITEMS_Comm!A45</f>
        <v/>
      </c>
      <c r="B27" s="313" t="str">
        <f>[12]ITEMS_Comm!B45</f>
        <v>E</v>
      </c>
      <c r="C27" s="55" t="str">
        <f>[12]ITEMS_Comm!C45</f>
        <v>RMEO</v>
      </c>
      <c r="D27" s="55" t="str">
        <f>[12]ITEMS_Comm!D45</f>
        <v>Residential - Other - Middle Income Electrified</v>
      </c>
      <c r="E27" s="313" t="str">
        <f>[12]ITEMS_Comm!E45</f>
        <v>PJ</v>
      </c>
      <c r="F27" s="313" t="str">
        <f>[12]ITEMS_Comm!F45</f>
        <v>COM,DEM,DAYNITE,RES</v>
      </c>
    </row>
    <row r="28" spans="1:6">
      <c r="A28" s="55" t="str">
        <f>[12]ITEMS_Comm!A46</f>
        <v>*</v>
      </c>
      <c r="B28" s="313" t="str">
        <f>[12]ITEMS_Comm!B46</f>
        <v>E</v>
      </c>
      <c r="C28" s="55">
        <f>[12]ITEMS_Comm!C46</f>
        <v>0</v>
      </c>
      <c r="D28" s="55" t="str">
        <f>[12]ITEMS_Comm!D46</f>
        <v/>
      </c>
      <c r="E28" s="313" t="str">
        <f>[12]ITEMS_Comm!E46</f>
        <v/>
      </c>
      <c r="F28" s="313" t="str">
        <f>[12]ITEMS_Comm!F46</f>
        <v/>
      </c>
    </row>
    <row r="29" spans="1:6">
      <c r="A29" s="55" t="str">
        <f>[12]ITEMS_Comm!A47</f>
        <v>*</v>
      </c>
      <c r="B29" s="313" t="str">
        <f>[12]ITEMS_Comm!B47</f>
        <v>E</v>
      </c>
      <c r="C29" s="55">
        <f>[12]ITEMS_Comm!C47</f>
        <v>0</v>
      </c>
      <c r="D29" s="55" t="str">
        <f>[12]ITEMS_Comm!D47</f>
        <v/>
      </c>
      <c r="E29" s="313" t="str">
        <f>[12]ITEMS_Comm!E47</f>
        <v/>
      </c>
      <c r="F29" s="313" t="str">
        <f>[12]ITEMS_Comm!F47</f>
        <v/>
      </c>
    </row>
    <row r="30" spans="1:6">
      <c r="A30" s="55" t="str">
        <f>[12]ITEMS_Comm!A48</f>
        <v>*</v>
      </c>
      <c r="B30" s="313" t="str">
        <f>[12]ITEMS_Comm!B48</f>
        <v>E</v>
      </c>
      <c r="C30" s="55">
        <f>[12]ITEMS_Comm!C48</f>
        <v>0</v>
      </c>
      <c r="D30" s="55" t="str">
        <f>[12]ITEMS_Comm!D48</f>
        <v/>
      </c>
      <c r="E30" s="313" t="str">
        <f>[12]ITEMS_Comm!E48</f>
        <v/>
      </c>
      <c r="F30" s="313" t="str">
        <f>[12]ITEMS_Comm!F48</f>
        <v/>
      </c>
    </row>
    <row r="31" spans="1:6">
      <c r="A31" s="55" t="str">
        <f>[12]ITEMS_Comm!A49</f>
        <v/>
      </c>
      <c r="B31" s="313" t="str">
        <f>[12]ITEMS_Comm!B49</f>
        <v>E</v>
      </c>
      <c r="C31" s="55" t="str">
        <f>[12]ITEMS_Comm!C49</f>
        <v>RHEL</v>
      </c>
      <c r="D31" s="55" t="str">
        <f>[12]ITEMS_Comm!D49</f>
        <v>Residential - Lighting - High Income Electrified</v>
      </c>
      <c r="E31" s="313" t="str">
        <f>[12]ITEMS_Comm!E49</f>
        <v>PJ</v>
      </c>
      <c r="F31" s="313" t="str">
        <f>[12]ITEMS_Comm!F49</f>
        <v>COM,DEM,DAYNITE,RES</v>
      </c>
    </row>
    <row r="32" spans="1:6">
      <c r="A32" s="55" t="str">
        <f>[12]ITEMS_Comm!A50</f>
        <v/>
      </c>
      <c r="B32" s="313" t="str">
        <f>[12]ITEMS_Comm!B50</f>
        <v>E</v>
      </c>
      <c r="C32" s="55" t="str">
        <f>[12]ITEMS_Comm!C50</f>
        <v>RHEK</v>
      </c>
      <c r="D32" s="55" t="str">
        <f>[12]ITEMS_Comm!D50</f>
        <v>Residential - Cooking - High Income Electrified</v>
      </c>
      <c r="E32" s="313" t="str">
        <f>[12]ITEMS_Comm!E50</f>
        <v>PJ</v>
      </c>
      <c r="F32" s="313" t="str">
        <f>[12]ITEMS_Comm!F50</f>
        <v>COM,DEM,DAYNITE,RES</v>
      </c>
    </row>
    <row r="33" spans="1:6">
      <c r="A33" s="55" t="str">
        <f>[12]ITEMS_Comm!A51</f>
        <v/>
      </c>
      <c r="B33" s="313" t="str">
        <f>[12]ITEMS_Comm!B51</f>
        <v>E</v>
      </c>
      <c r="C33" s="55" t="str">
        <f>[12]ITEMS_Comm!C51</f>
        <v>RHEH</v>
      </c>
      <c r="D33" s="55" t="str">
        <f>[12]ITEMS_Comm!D51</f>
        <v>Residential - Space Heating - High Income Electrified</v>
      </c>
      <c r="E33" s="313" t="str">
        <f>[12]ITEMS_Comm!E51</f>
        <v>PJ</v>
      </c>
      <c r="F33" s="313" t="str">
        <f>[12]ITEMS_Comm!F51</f>
        <v>COM,DEM,DAYNITE,RES</v>
      </c>
    </row>
    <row r="34" spans="1:6">
      <c r="A34" s="55" t="str">
        <f>[12]ITEMS_Comm!A52</f>
        <v/>
      </c>
      <c r="B34" s="313" t="str">
        <f>[12]ITEMS_Comm!B52</f>
        <v>E</v>
      </c>
      <c r="C34" s="55" t="str">
        <f>[12]ITEMS_Comm!C52</f>
        <v>RHEWG</v>
      </c>
      <c r="D34" s="55" t="str">
        <f>[12]ITEMS_Comm!D52</f>
        <v>Residential - Water Heating Geyser - High Income Electrified</v>
      </c>
      <c r="E34" s="313" t="str">
        <f>[12]ITEMS_Comm!E52</f>
        <v>PJ</v>
      </c>
      <c r="F34" s="313" t="str">
        <f>[12]ITEMS_Comm!F52</f>
        <v>COM,DEM,DAYNITE,RES</v>
      </c>
    </row>
    <row r="35" spans="1:6">
      <c r="A35" s="55" t="str">
        <f>[12]ITEMS_Comm!A53</f>
        <v/>
      </c>
      <c r="B35" s="313" t="str">
        <f>[12]ITEMS_Comm!B53</f>
        <v>E</v>
      </c>
      <c r="C35" s="55" t="str">
        <f>[12]ITEMS_Comm!C53</f>
        <v>RHEW</v>
      </c>
      <c r="D35" s="55" t="str">
        <f>[12]ITEMS_Comm!D53</f>
        <v xml:space="preserve">Residential -water heating non geyser high income </v>
      </c>
      <c r="E35" s="313" t="str">
        <f>[12]ITEMS_Comm!E53</f>
        <v>PJ</v>
      </c>
      <c r="F35" s="313" t="str">
        <f>[12]ITEMS_Comm!F53</f>
        <v>COM,DEM,DAYNITE,RES</v>
      </c>
    </row>
    <row r="36" spans="1:6">
      <c r="A36" s="55" t="str">
        <f>[12]ITEMS_Comm!A54</f>
        <v/>
      </c>
      <c r="B36" s="313" t="str">
        <f>[12]ITEMS_Comm!B54</f>
        <v>E</v>
      </c>
      <c r="C36" s="55" t="str">
        <f>[12]ITEMS_Comm!C54</f>
        <v>RHER</v>
      </c>
      <c r="D36" s="55" t="str">
        <f>[12]ITEMS_Comm!D54</f>
        <v>Residential - Refrigeration - High Income Electrified</v>
      </c>
      <c r="E36" s="313" t="str">
        <f>[12]ITEMS_Comm!E54</f>
        <v>PJ</v>
      </c>
      <c r="F36" s="313" t="str">
        <f>[12]ITEMS_Comm!F54</f>
        <v>COM,DEM,DAYNITE,RES</v>
      </c>
    </row>
    <row r="37" spans="1:6">
      <c r="A37" s="55" t="str">
        <f>[12]ITEMS_Comm!A55</f>
        <v/>
      </c>
      <c r="B37" s="313" t="str">
        <f>[12]ITEMS_Comm!B55</f>
        <v>E</v>
      </c>
      <c r="C37" s="55" t="str">
        <f>[12]ITEMS_Comm!C55</f>
        <v>RHEO</v>
      </c>
      <c r="D37" s="55" t="str">
        <f>[12]ITEMS_Comm!D55</f>
        <v>Residential - Other - High Income Electrified</v>
      </c>
      <c r="E37" s="313" t="str">
        <f>[12]ITEMS_Comm!E55</f>
        <v>PJ</v>
      </c>
      <c r="F37" s="313" t="str">
        <f>[12]ITEMS_Comm!F55</f>
        <v>COM,DEM,DAYNITE,RES</v>
      </c>
    </row>
    <row r="38" spans="1:6">
      <c r="A38" s="55" t="str">
        <f>[12]ITEMS_Comm!A56</f>
        <v>*</v>
      </c>
      <c r="B38" s="313" t="str">
        <f>[12]ITEMS_Comm!B56</f>
        <v>E</v>
      </c>
      <c r="C38" s="55">
        <f>[12]ITEMS_Comm!C56</f>
        <v>0</v>
      </c>
      <c r="D38" s="55" t="str">
        <f>[12]ITEMS_Comm!D56</f>
        <v/>
      </c>
      <c r="E38" s="313" t="str">
        <f>[12]ITEMS_Comm!E56</f>
        <v/>
      </c>
      <c r="F38" s="313" t="str">
        <f>[12]ITEMS_Comm!F56</f>
        <v/>
      </c>
    </row>
    <row r="39" spans="1:6">
      <c r="A39" s="55" t="str">
        <f>[12]ITEMS_Comm!A57</f>
        <v>*</v>
      </c>
      <c r="B39" s="313" t="str">
        <f>[12]ITEMS_Comm!B57</f>
        <v>E</v>
      </c>
      <c r="C39" s="55">
        <f>[12]ITEMS_Comm!C57</f>
        <v>0</v>
      </c>
      <c r="D39" s="55">
        <f>[12]ITEMS_Comm!D57</f>
        <v>0</v>
      </c>
      <c r="E39" s="313">
        <f>[12]ITEMS_Comm!E57</f>
        <v>0</v>
      </c>
      <c r="F39" s="313">
        <f>[12]ITEMS_Comm!F57</f>
        <v>0</v>
      </c>
    </row>
    <row r="40" spans="1:6">
      <c r="A40" s="55" t="str">
        <f>[12]ITEMS_Comm!A58</f>
        <v>*</v>
      </c>
      <c r="B40" s="313" t="str">
        <f>[12]ITEMS_Comm!B58</f>
        <v>E</v>
      </c>
      <c r="C40" s="55">
        <f>[12]ITEMS_Comm!C58</f>
        <v>0</v>
      </c>
      <c r="D40" s="55">
        <f>[12]ITEMS_Comm!D58</f>
        <v>0</v>
      </c>
      <c r="E40" s="313">
        <f>[12]ITEMS_Comm!E58</f>
        <v>0</v>
      </c>
      <c r="F40" s="313">
        <f>[12]ITEMS_Comm!F58</f>
        <v>0</v>
      </c>
    </row>
    <row r="41" spans="1:6">
      <c r="A41" s="55" t="str">
        <f>[12]ITEMS_Comm!A59</f>
        <v>*</v>
      </c>
      <c r="B41" s="313" t="str">
        <f>[12]ITEMS_Comm!B59</f>
        <v>E</v>
      </c>
      <c r="C41" s="55">
        <f>[12]ITEMS_Comm!C59</f>
        <v>0</v>
      </c>
      <c r="D41" s="55">
        <f>[12]ITEMS_Comm!D59</f>
        <v>0</v>
      </c>
      <c r="E41" s="313">
        <f>[12]ITEMS_Comm!E59</f>
        <v>0</v>
      </c>
      <c r="F41" s="313">
        <f>[12]ITEMS_Comm!F59</f>
        <v>0</v>
      </c>
    </row>
    <row r="42" spans="1:6">
      <c r="A42" s="55" t="str">
        <f>[12]ITEMS_Comm!A60</f>
        <v>*</v>
      </c>
      <c r="B42" s="313" t="str">
        <f>[12]ITEMS_Comm!B60</f>
        <v>E</v>
      </c>
      <c r="C42" s="55">
        <f>[12]ITEMS_Comm!C60</f>
        <v>0</v>
      </c>
      <c r="D42" s="55">
        <f>[12]ITEMS_Comm!D60</f>
        <v>0</v>
      </c>
      <c r="E42" s="313">
        <f>[12]ITEMS_Comm!E60</f>
        <v>0</v>
      </c>
      <c r="F42" s="313">
        <f>[12]ITEMS_Comm!F60</f>
        <v>0</v>
      </c>
    </row>
    <row r="43" spans="1:6">
      <c r="A43" s="55" t="str">
        <f>[12]ITEMS_Comm!A61</f>
        <v>*</v>
      </c>
      <c r="B43" s="313" t="str">
        <f>[12]ITEMS_Comm!B61</f>
        <v>E</v>
      </c>
      <c r="C43" s="55">
        <f>[12]ITEMS_Comm!C61</f>
        <v>0</v>
      </c>
      <c r="D43" s="55">
        <f>[12]ITEMS_Comm!D61</f>
        <v>0</v>
      </c>
      <c r="E43" s="313">
        <f>[12]ITEMS_Comm!E61</f>
        <v>0</v>
      </c>
      <c r="F43" s="313">
        <f>[12]ITEMS_Comm!F61</f>
        <v>0</v>
      </c>
    </row>
    <row r="44" spans="1:6">
      <c r="A44" s="55" t="str">
        <f>[12]ITEMS_Comm!A62</f>
        <v>*</v>
      </c>
      <c r="B44" s="313" t="str">
        <f>[12]ITEMS_Comm!B62</f>
        <v>E</v>
      </c>
      <c r="C44" s="55">
        <f>[12]ITEMS_Comm!C62</f>
        <v>0</v>
      </c>
      <c r="D44" s="55">
        <f>[12]ITEMS_Comm!D62</f>
        <v>0</v>
      </c>
      <c r="E44" s="313">
        <f>[12]ITEMS_Comm!E62</f>
        <v>0</v>
      </c>
      <c r="F44" s="313">
        <f>[12]ITEMS_Comm!F62</f>
        <v>0</v>
      </c>
    </row>
    <row r="45" spans="1:6">
      <c r="A45" s="55" t="str">
        <f>[12]ITEMS_Comm!A63</f>
        <v>*</v>
      </c>
      <c r="B45" s="313" t="str">
        <f>[12]ITEMS_Comm!B63</f>
        <v>E</v>
      </c>
      <c r="C45" s="55">
        <f>[12]ITEMS_Comm!C63</f>
        <v>0</v>
      </c>
      <c r="D45" s="55">
        <f>[12]ITEMS_Comm!D63</f>
        <v>0</v>
      </c>
      <c r="E45" s="313">
        <f>[12]ITEMS_Comm!E63</f>
        <v>0</v>
      </c>
      <c r="F45" s="313">
        <f>[12]ITEMS_Comm!F63</f>
        <v>0</v>
      </c>
    </row>
    <row r="46" spans="1:6">
      <c r="A46" s="55" t="str">
        <f>[12]ITEMS_Comm!A64</f>
        <v>*</v>
      </c>
      <c r="B46" s="313" t="str">
        <f>[12]ITEMS_Comm!B64</f>
        <v>E</v>
      </c>
      <c r="C46" s="55">
        <f>[12]ITEMS_Comm!C64</f>
        <v>0</v>
      </c>
      <c r="D46" s="55">
        <f>[12]ITEMS_Comm!D64</f>
        <v>0</v>
      </c>
      <c r="E46" s="313">
        <f>[12]ITEMS_Comm!E64</f>
        <v>0</v>
      </c>
      <c r="F46" s="313">
        <f>[12]ITEMS_Comm!F64</f>
        <v>0</v>
      </c>
    </row>
    <row r="47" spans="1:6">
      <c r="A47" s="55" t="str">
        <f>[12]ITEMS_Comm!A65</f>
        <v>*</v>
      </c>
      <c r="B47" s="313" t="str">
        <f>[12]ITEMS_Comm!B65</f>
        <v>E</v>
      </c>
      <c r="C47" s="55">
        <f>[12]ITEMS_Comm!C65</f>
        <v>0</v>
      </c>
      <c r="D47" s="55">
        <f>[12]ITEMS_Comm!D65</f>
        <v>0</v>
      </c>
      <c r="E47" s="313">
        <f>[12]ITEMS_Comm!E65</f>
        <v>0</v>
      </c>
      <c r="F47" s="313">
        <f>[12]ITEMS_Comm!F65</f>
        <v>0</v>
      </c>
    </row>
    <row r="48" spans="1:6">
      <c r="A48" s="55" t="str">
        <f>[12]ITEMS_Comm!A66</f>
        <v>*</v>
      </c>
      <c r="B48" s="313" t="str">
        <f>[12]ITEMS_Comm!B66</f>
        <v>E</v>
      </c>
      <c r="C48" s="55">
        <f>[12]ITEMS_Comm!C66</f>
        <v>0</v>
      </c>
      <c r="D48" s="55">
        <f>[12]ITEMS_Comm!D66</f>
        <v>0</v>
      </c>
      <c r="E48" s="313">
        <f>[12]ITEMS_Comm!E66</f>
        <v>0</v>
      </c>
      <c r="F48" s="313">
        <f>[12]ITEMS_Comm!F66</f>
        <v>0</v>
      </c>
    </row>
    <row r="49" spans="1:6">
      <c r="A49" s="55" t="str">
        <f>[12]ITEMS_Comm!A67</f>
        <v>*</v>
      </c>
      <c r="B49" s="313" t="str">
        <f>[12]ITEMS_Comm!B67</f>
        <v>E</v>
      </c>
      <c r="C49" s="55">
        <f>[12]ITEMS_Comm!C67</f>
        <v>0</v>
      </c>
      <c r="D49" s="55">
        <f>[12]ITEMS_Comm!D67</f>
        <v>0</v>
      </c>
      <c r="E49" s="313">
        <f>[12]ITEMS_Comm!E67</f>
        <v>0</v>
      </c>
      <c r="F49" s="313">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style="312" bestFit="1" customWidth="1"/>
    <col min="2" max="2" width="35.42578125" style="312" bestFit="1" customWidth="1"/>
    <col min="3" max="3" width="48" style="312" bestFit="1" customWidth="1"/>
    <col min="4" max="4" width="11.42578125" style="312" bestFit="1" customWidth="1"/>
    <col min="5" max="6" width="6.42578125" style="312" bestFit="1" customWidth="1"/>
    <col min="7" max="8" width="8.42578125" style="312" bestFit="1" customWidth="1"/>
    <col min="9" max="9" width="17.140625" style="312" bestFit="1" customWidth="1"/>
    <col min="10" max="10" width="8.7109375" style="40" bestFit="1" customWidth="1"/>
    <col min="11" max="12" width="13.140625" style="312" hidden="1" customWidth="1"/>
    <col min="13" max="13" width="13.28515625" style="312" customWidth="1"/>
    <col min="14" max="15" width="13.140625" style="312" customWidth="1"/>
    <col min="16" max="16" width="12.140625" style="312" customWidth="1"/>
    <col min="17" max="17" width="13.140625" style="312" customWidth="1"/>
    <col min="18" max="18" width="13.140625" style="312" bestFit="1" customWidth="1"/>
    <col min="19" max="20" width="13.140625" style="312" customWidth="1"/>
    <col min="21" max="22" width="13" style="312" customWidth="1"/>
    <col min="23" max="23" width="13" style="312" bestFit="1" customWidth="1"/>
    <col min="24" max="27" width="13" style="312" customWidth="1"/>
    <col min="28" max="28" width="8.42578125" style="312" bestFit="1" customWidth="1"/>
    <col min="29" max="32" width="8.42578125" style="312" hidden="1" customWidth="1"/>
    <col min="33" max="33" width="8.42578125" style="312" bestFit="1" customWidth="1"/>
    <col min="34" max="37" width="8.42578125" style="312" hidden="1" customWidth="1"/>
    <col min="38" max="40" width="8.42578125" style="312" bestFit="1" customWidth="1"/>
    <col min="41" max="42" width="8.42578125" style="312" hidden="1" customWidth="1"/>
    <col min="43" max="48" width="6.42578125" style="312" customWidth="1"/>
    <col min="49" max="53" width="9.140625" style="312"/>
    <col min="54" max="54" width="10.42578125" style="312" bestFit="1" customWidth="1"/>
    <col min="55" max="16384" width="9.140625" style="312"/>
  </cols>
  <sheetData>
    <row r="1" spans="1:54">
      <c r="A1" s="312" t="str">
        <f>IF(RES,"TS DATA","")</f>
        <v>TS DATA</v>
      </c>
      <c r="B1" s="312" t="s">
        <v>17</v>
      </c>
      <c r="J1" s="39"/>
    </row>
    <row r="2" spans="1:54" ht="15.75" thickBot="1">
      <c r="A2" s="312" t="s">
        <v>16</v>
      </c>
      <c r="B2" s="372" t="s">
        <v>197</v>
      </c>
      <c r="C2" s="372"/>
      <c r="I2" s="121"/>
      <c r="J2" s="312"/>
      <c r="BB2" s="312" t="s">
        <v>295</v>
      </c>
    </row>
    <row r="3" spans="1:54" ht="15.75" thickBot="1">
      <c r="A3" s="312" t="s">
        <v>16</v>
      </c>
      <c r="C3" s="311"/>
      <c r="D3" s="311"/>
      <c r="E3" s="14"/>
      <c r="F3" s="14"/>
      <c r="G3" s="14"/>
      <c r="H3" s="14"/>
      <c r="I3" s="147"/>
      <c r="J3" s="312">
        <v>2012</v>
      </c>
      <c r="K3" s="312">
        <v>2013</v>
      </c>
      <c r="L3" s="312">
        <v>2014</v>
      </c>
      <c r="M3" s="312">
        <v>2015</v>
      </c>
      <c r="N3" s="312">
        <v>2016</v>
      </c>
      <c r="O3" s="312">
        <v>2017</v>
      </c>
      <c r="P3" s="312">
        <v>2018</v>
      </c>
      <c r="Q3" s="312">
        <v>2019</v>
      </c>
      <c r="R3" s="312">
        <v>2020</v>
      </c>
      <c r="S3" s="312">
        <v>2021</v>
      </c>
      <c r="T3" s="312">
        <v>2022</v>
      </c>
      <c r="U3" s="312">
        <v>2023</v>
      </c>
      <c r="V3" s="312">
        <v>2024</v>
      </c>
      <c r="W3" s="312">
        <v>2025</v>
      </c>
      <c r="X3" s="312">
        <v>2026</v>
      </c>
      <c r="Y3" s="312">
        <v>2027</v>
      </c>
      <c r="Z3" s="312">
        <v>2028</v>
      </c>
      <c r="AA3" s="312">
        <v>2029</v>
      </c>
      <c r="AB3" s="312">
        <v>2030</v>
      </c>
      <c r="AC3" s="312">
        <v>2031</v>
      </c>
      <c r="AD3" s="312">
        <v>2032</v>
      </c>
      <c r="AE3" s="312">
        <v>2033</v>
      </c>
      <c r="AF3" s="312">
        <v>2034</v>
      </c>
      <c r="AG3" s="312">
        <v>2035</v>
      </c>
      <c r="AH3" s="312">
        <v>2036</v>
      </c>
      <c r="AI3" s="312">
        <v>2037</v>
      </c>
      <c r="AJ3" s="312">
        <v>2038</v>
      </c>
      <c r="AK3" s="312">
        <v>2039</v>
      </c>
      <c r="AL3" s="312">
        <v>2040</v>
      </c>
      <c r="AM3" s="312">
        <v>2045</v>
      </c>
      <c r="AN3" s="312">
        <v>2050</v>
      </c>
      <c r="AO3" s="312">
        <v>2060</v>
      </c>
      <c r="AP3" s="312">
        <v>2070</v>
      </c>
    </row>
    <row r="4" spans="1:54">
      <c r="A4" s="312" t="s">
        <v>16</v>
      </c>
      <c r="C4" s="312" t="s">
        <v>392</v>
      </c>
      <c r="D4" s="312">
        <v>1</v>
      </c>
      <c r="E4" s="312">
        <v>2012</v>
      </c>
      <c r="F4" s="312">
        <v>2020</v>
      </c>
      <c r="G4" s="312">
        <v>2030</v>
      </c>
      <c r="H4" s="312">
        <v>2040</v>
      </c>
      <c r="I4" s="121">
        <v>2050</v>
      </c>
      <c r="J4" s="312">
        <f t="shared" ref="J4:S5" si="0">MATCH(J$3,$E$4:$I$4,$D4)</f>
        <v>1</v>
      </c>
      <c r="K4" s="312">
        <f t="shared" si="0"/>
        <v>1</v>
      </c>
      <c r="L4" s="312">
        <f t="shared" si="0"/>
        <v>1</v>
      </c>
      <c r="M4" s="312">
        <f t="shared" si="0"/>
        <v>1</v>
      </c>
      <c r="N4" s="312">
        <f t="shared" si="0"/>
        <v>1</v>
      </c>
      <c r="O4" s="312">
        <f t="shared" si="0"/>
        <v>1</v>
      </c>
      <c r="P4" s="312">
        <f t="shared" si="0"/>
        <v>1</v>
      </c>
      <c r="Q4" s="312">
        <f t="shared" si="0"/>
        <v>1</v>
      </c>
      <c r="R4" s="312">
        <f t="shared" si="0"/>
        <v>2</v>
      </c>
      <c r="S4" s="312">
        <f t="shared" si="0"/>
        <v>2</v>
      </c>
      <c r="T4" s="312">
        <f t="shared" ref="T4:AC5" si="1">MATCH(T$3,$E$4:$I$4,$D4)</f>
        <v>2</v>
      </c>
      <c r="U4" s="312">
        <f t="shared" si="1"/>
        <v>2</v>
      </c>
      <c r="V4" s="312">
        <f t="shared" si="1"/>
        <v>2</v>
      </c>
      <c r="W4" s="312">
        <f t="shared" si="1"/>
        <v>2</v>
      </c>
      <c r="X4" s="312">
        <f t="shared" si="1"/>
        <v>2</v>
      </c>
      <c r="Y4" s="312">
        <f t="shared" si="1"/>
        <v>2</v>
      </c>
      <c r="Z4" s="312">
        <f t="shared" si="1"/>
        <v>2</v>
      </c>
      <c r="AA4" s="312">
        <f t="shared" si="1"/>
        <v>2</v>
      </c>
      <c r="AB4" s="312">
        <f t="shared" si="1"/>
        <v>3</v>
      </c>
      <c r="AC4" s="312">
        <f t="shared" si="1"/>
        <v>3</v>
      </c>
      <c r="AD4" s="312">
        <f t="shared" ref="AD4:AP5" si="2">MATCH(AD$3,$E$4:$I$4,$D4)</f>
        <v>3</v>
      </c>
      <c r="AE4" s="312">
        <f t="shared" si="2"/>
        <v>3</v>
      </c>
      <c r="AF4" s="312">
        <f t="shared" si="2"/>
        <v>3</v>
      </c>
      <c r="AG4" s="312">
        <f t="shared" si="2"/>
        <v>3</v>
      </c>
      <c r="AH4" s="312">
        <f t="shared" si="2"/>
        <v>3</v>
      </c>
      <c r="AI4" s="312">
        <f t="shared" si="2"/>
        <v>3</v>
      </c>
      <c r="AJ4" s="312">
        <f t="shared" si="2"/>
        <v>3</v>
      </c>
      <c r="AK4" s="312">
        <f t="shared" si="2"/>
        <v>3</v>
      </c>
      <c r="AL4" s="312">
        <f t="shared" si="2"/>
        <v>4</v>
      </c>
      <c r="AM4" s="312">
        <f t="shared" si="2"/>
        <v>4</v>
      </c>
      <c r="AN4" s="312">
        <f t="shared" si="2"/>
        <v>5</v>
      </c>
      <c r="AO4" s="312">
        <f t="shared" si="2"/>
        <v>5</v>
      </c>
      <c r="AP4" s="312">
        <f t="shared" si="2"/>
        <v>5</v>
      </c>
    </row>
    <row r="5" spans="1:54">
      <c r="A5" s="312" t="s">
        <v>16</v>
      </c>
      <c r="C5" s="312" t="s">
        <v>393</v>
      </c>
      <c r="D5" s="312">
        <v>0</v>
      </c>
      <c r="E5" s="312" cm="1">
        <f t="array" ref="E5">INDEX($E4:$I4,0,COUNT($E4:$I4)-E6)</f>
        <v>2050</v>
      </c>
      <c r="F5" s="312" cm="1">
        <f t="array" ref="F5">INDEX($E4:$I4,0,COUNT($E4:$I4)-F6)</f>
        <v>2040</v>
      </c>
      <c r="G5" s="312" cm="1">
        <f t="array" ref="G5">INDEX($E4:$I4,0,COUNT($E4:$I4)-G6)</f>
        <v>2030</v>
      </c>
      <c r="H5" s="312" cm="1">
        <f t="array" ref="H5">INDEX($E4:$I4,0,COUNT($E4:$I4)-H6)</f>
        <v>2020</v>
      </c>
      <c r="I5" s="121" cm="1">
        <f t="array" ref="I5">INDEX($E4:$I4,0,COUNT($E4:$I4)-I6)</f>
        <v>2012</v>
      </c>
      <c r="J5" s="312">
        <f t="shared" si="0"/>
        <v>1</v>
      </c>
      <c r="K5" s="312" t="e">
        <f t="shared" si="0"/>
        <v>#N/A</v>
      </c>
      <c r="L5" s="312" t="e">
        <f t="shared" si="0"/>
        <v>#N/A</v>
      </c>
      <c r="M5" s="312" t="e">
        <f t="shared" si="0"/>
        <v>#N/A</v>
      </c>
      <c r="N5" s="312" t="e">
        <f t="shared" si="0"/>
        <v>#N/A</v>
      </c>
      <c r="O5" s="312" t="e">
        <f t="shared" si="0"/>
        <v>#N/A</v>
      </c>
      <c r="P5" s="312" t="e">
        <f t="shared" si="0"/>
        <v>#N/A</v>
      </c>
      <c r="Q5" s="312" t="e">
        <f t="shared" si="0"/>
        <v>#N/A</v>
      </c>
      <c r="R5" s="312">
        <f t="shared" si="0"/>
        <v>2</v>
      </c>
      <c r="S5" s="312" t="e">
        <f t="shared" si="0"/>
        <v>#N/A</v>
      </c>
      <c r="T5" s="312" t="e">
        <f t="shared" si="1"/>
        <v>#N/A</v>
      </c>
      <c r="U5" s="312" t="e">
        <f t="shared" si="1"/>
        <v>#N/A</v>
      </c>
      <c r="V5" s="312" t="e">
        <f t="shared" si="1"/>
        <v>#N/A</v>
      </c>
      <c r="W5" s="312" t="e">
        <f t="shared" si="1"/>
        <v>#N/A</v>
      </c>
      <c r="X5" s="312" t="e">
        <f t="shared" si="1"/>
        <v>#N/A</v>
      </c>
      <c r="Y5" s="312" t="e">
        <f t="shared" si="1"/>
        <v>#N/A</v>
      </c>
      <c r="Z5" s="312" t="e">
        <f t="shared" si="1"/>
        <v>#N/A</v>
      </c>
      <c r="AA5" s="312" t="e">
        <f t="shared" si="1"/>
        <v>#N/A</v>
      </c>
      <c r="AB5" s="312">
        <f t="shared" si="1"/>
        <v>3</v>
      </c>
      <c r="AC5" s="312" t="e">
        <f t="shared" si="1"/>
        <v>#N/A</v>
      </c>
      <c r="AD5" s="312" t="e">
        <f t="shared" si="2"/>
        <v>#N/A</v>
      </c>
      <c r="AE5" s="312" t="e">
        <f t="shared" si="2"/>
        <v>#N/A</v>
      </c>
      <c r="AF5" s="312" t="e">
        <f t="shared" si="2"/>
        <v>#N/A</v>
      </c>
      <c r="AG5" s="312" t="e">
        <f t="shared" si="2"/>
        <v>#N/A</v>
      </c>
      <c r="AH5" s="312" t="e">
        <f t="shared" si="2"/>
        <v>#N/A</v>
      </c>
      <c r="AI5" s="312" t="e">
        <f t="shared" si="2"/>
        <v>#N/A</v>
      </c>
      <c r="AJ5" s="312" t="e">
        <f t="shared" si="2"/>
        <v>#N/A</v>
      </c>
      <c r="AK5" s="312" t="e">
        <f t="shared" si="2"/>
        <v>#N/A</v>
      </c>
      <c r="AL5" s="312">
        <f t="shared" si="2"/>
        <v>4</v>
      </c>
      <c r="AM5" s="312" t="e">
        <f t="shared" si="2"/>
        <v>#N/A</v>
      </c>
      <c r="AN5" s="312">
        <f t="shared" si="2"/>
        <v>5</v>
      </c>
      <c r="AO5" s="312" t="e">
        <f t="shared" si="2"/>
        <v>#N/A</v>
      </c>
      <c r="AP5" s="312" t="e">
        <f t="shared" si="2"/>
        <v>#N/A</v>
      </c>
    </row>
    <row r="6" spans="1:54">
      <c r="A6" s="312" t="s">
        <v>16</v>
      </c>
      <c r="C6" s="312" t="s">
        <v>391</v>
      </c>
      <c r="D6" s="312">
        <v>-1</v>
      </c>
      <c r="E6" s="312">
        <v>0</v>
      </c>
      <c r="F6" s="312">
        <v>1</v>
      </c>
      <c r="G6" s="312">
        <v>2</v>
      </c>
      <c r="H6" s="312">
        <v>3</v>
      </c>
      <c r="I6" s="121">
        <v>4</v>
      </c>
      <c r="J6" s="312">
        <f t="shared" ref="J6:AP6" si="3">MATCH(J$3,$E$5:$I$5,$D6)</f>
        <v>5</v>
      </c>
      <c r="K6" s="312">
        <f t="shared" si="3"/>
        <v>4</v>
      </c>
      <c r="L6" s="312">
        <f t="shared" si="3"/>
        <v>4</v>
      </c>
      <c r="M6" s="312">
        <f t="shared" si="3"/>
        <v>4</v>
      </c>
      <c r="N6" s="312">
        <f t="shared" si="3"/>
        <v>4</v>
      </c>
      <c r="O6" s="312">
        <f t="shared" si="3"/>
        <v>4</v>
      </c>
      <c r="P6" s="312">
        <f t="shared" si="3"/>
        <v>4</v>
      </c>
      <c r="Q6" s="312">
        <f t="shared" si="3"/>
        <v>4</v>
      </c>
      <c r="R6" s="312">
        <f t="shared" si="3"/>
        <v>4</v>
      </c>
      <c r="S6" s="312">
        <f t="shared" si="3"/>
        <v>3</v>
      </c>
      <c r="T6" s="312">
        <f t="shared" si="3"/>
        <v>3</v>
      </c>
      <c r="U6" s="312">
        <f t="shared" si="3"/>
        <v>3</v>
      </c>
      <c r="V6" s="312">
        <f t="shared" si="3"/>
        <v>3</v>
      </c>
      <c r="W6" s="312">
        <f t="shared" si="3"/>
        <v>3</v>
      </c>
      <c r="X6" s="312">
        <f t="shared" si="3"/>
        <v>3</v>
      </c>
      <c r="Y6" s="312">
        <f t="shared" si="3"/>
        <v>3</v>
      </c>
      <c r="Z6" s="312">
        <f t="shared" si="3"/>
        <v>3</v>
      </c>
      <c r="AA6" s="312">
        <f t="shared" si="3"/>
        <v>3</v>
      </c>
      <c r="AB6" s="312">
        <f t="shared" si="3"/>
        <v>3</v>
      </c>
      <c r="AC6" s="312">
        <f t="shared" si="3"/>
        <v>2</v>
      </c>
      <c r="AD6" s="312">
        <f t="shared" si="3"/>
        <v>2</v>
      </c>
      <c r="AE6" s="312">
        <f t="shared" si="3"/>
        <v>2</v>
      </c>
      <c r="AF6" s="312">
        <f t="shared" si="3"/>
        <v>2</v>
      </c>
      <c r="AG6" s="312">
        <f t="shared" si="3"/>
        <v>2</v>
      </c>
      <c r="AH6" s="312">
        <f t="shared" si="3"/>
        <v>2</v>
      </c>
      <c r="AI6" s="312">
        <f t="shared" si="3"/>
        <v>2</v>
      </c>
      <c r="AJ6" s="312">
        <f t="shared" si="3"/>
        <v>2</v>
      </c>
      <c r="AK6" s="312">
        <f t="shared" si="3"/>
        <v>2</v>
      </c>
      <c r="AL6" s="312">
        <f t="shared" si="3"/>
        <v>2</v>
      </c>
      <c r="AM6" s="312">
        <f t="shared" si="3"/>
        <v>1</v>
      </c>
      <c r="AN6" s="312">
        <f t="shared" si="3"/>
        <v>1</v>
      </c>
      <c r="AO6" s="312" t="e">
        <f t="shared" si="3"/>
        <v>#N/A</v>
      </c>
      <c r="AP6" s="312" t="e">
        <f t="shared" si="3"/>
        <v>#N/A</v>
      </c>
    </row>
    <row r="7" spans="1:54">
      <c r="A7" s="312" t="s">
        <v>16</v>
      </c>
      <c r="C7" s="312"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2" t="s">
        <v>16</v>
      </c>
      <c r="B8" s="311"/>
      <c r="C8" s="311" t="s">
        <v>44</v>
      </c>
      <c r="D8" s="311"/>
      <c r="I8" s="121"/>
      <c r="J8" s="312"/>
    </row>
    <row r="9" spans="1:54">
      <c r="A9" s="312" t="s">
        <v>16</v>
      </c>
      <c r="C9" s="312" t="s">
        <v>41</v>
      </c>
      <c r="D9" s="312"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2" t="s">
        <v>16</v>
      </c>
      <c r="C10" s="312" t="s">
        <v>42</v>
      </c>
      <c r="D10" s="312" t="s">
        <v>47</v>
      </c>
    </row>
    <row r="11" spans="1:54">
      <c r="A11" s="312" t="s">
        <v>16</v>
      </c>
      <c r="C11" s="312" t="s">
        <v>43</v>
      </c>
      <c r="D11" s="312" t="s">
        <v>47</v>
      </c>
    </row>
    <row r="12" spans="1:54">
      <c r="A12" s="312" t="s">
        <v>16</v>
      </c>
    </row>
    <row r="13" spans="1:54" ht="18" thickBot="1">
      <c r="A13" s="312" t="s">
        <v>16</v>
      </c>
      <c r="B13" s="227"/>
      <c r="C13" s="37" t="s">
        <v>40</v>
      </c>
    </row>
    <row r="14" spans="1:54" ht="16.5" thickTop="1" thickBot="1">
      <c r="A14" s="312" t="s">
        <v>16</v>
      </c>
      <c r="C14" s="311" t="s">
        <v>46</v>
      </c>
      <c r="D14" s="312"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2" t="s">
        <v>16</v>
      </c>
    </row>
    <row r="16" spans="1:54" ht="15.75" thickBot="1">
      <c r="A16" s="312" t="s">
        <v>16</v>
      </c>
      <c r="C16" s="311" t="s">
        <v>57</v>
      </c>
      <c r="D16" s="311"/>
    </row>
    <row r="17" spans="1:48">
      <c r="A17" s="312" t="s">
        <v>16</v>
      </c>
      <c r="C17" s="312" t="s">
        <v>49</v>
      </c>
      <c r="D17" s="312" t="s">
        <v>48</v>
      </c>
      <c r="E17" s="312">
        <f>E22/$E$25</f>
        <v>0.5</v>
      </c>
      <c r="F17" s="312">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0.52185588967955643</v>
      </c>
      <c r="T17" s="190">
        <f t="shared" si="5"/>
        <v>0.51041917341031928</v>
      </c>
      <c r="U17" s="190">
        <f t="shared" si="5"/>
        <v>0.50131165892659468</v>
      </c>
      <c r="V17" s="190">
        <f t="shared" si="5"/>
        <v>0.49170713526872278</v>
      </c>
      <c r="W17" s="190">
        <f t="shared" si="5"/>
        <v>0.48194469991679934</v>
      </c>
      <c r="X17" s="190">
        <f t="shared" si="5"/>
        <v>0.47358755247598189</v>
      </c>
      <c r="Y17" s="190">
        <f t="shared" si="5"/>
        <v>0.46632473574714445</v>
      </c>
      <c r="Z17" s="190">
        <f t="shared" si="5"/>
        <v>0.46209982061404142</v>
      </c>
      <c r="AA17" s="190">
        <f t="shared" si="5"/>
        <v>0.45550877812242463</v>
      </c>
      <c r="AB17" s="190">
        <f t="shared" si="5"/>
        <v>0.44672328276529549</v>
      </c>
      <c r="AC17" s="190">
        <f t="shared" si="5"/>
        <v>0.43734006278405996</v>
      </c>
      <c r="AD17" s="190">
        <f t="shared" si="5"/>
        <v>0.42638279381822236</v>
      </c>
      <c r="AE17" s="190">
        <f t="shared" si="5"/>
        <v>0.41458371545912492</v>
      </c>
      <c r="AF17" s="190">
        <f t="shared" si="5"/>
        <v>0.40243113526675189</v>
      </c>
      <c r="AG17" s="190">
        <f t="shared" si="5"/>
        <v>0.39329266614894937</v>
      </c>
      <c r="AH17" s="190">
        <f t="shared" si="5"/>
        <v>0.3874680473165712</v>
      </c>
      <c r="AI17" s="190">
        <f t="shared" si="5"/>
        <v>0.37988757085361669</v>
      </c>
      <c r="AJ17" s="190">
        <f t="shared" si="5"/>
        <v>0.37205418377134203</v>
      </c>
      <c r="AK17" s="190">
        <f t="shared" si="5"/>
        <v>0.36458233727217781</v>
      </c>
      <c r="AL17" s="190">
        <f t="shared" si="5"/>
        <v>0.35689483240652092</v>
      </c>
      <c r="AM17" s="190">
        <f t="shared" si="5"/>
        <v>0.32046902857936488</v>
      </c>
      <c r="AN17" s="190">
        <f t="shared" si="5"/>
        <v>0.29576692241802888</v>
      </c>
      <c r="AO17" s="190">
        <f t="shared" si="5"/>
        <v>0.29576692241802888</v>
      </c>
      <c r="AP17" s="190">
        <f t="shared" si="5"/>
        <v>0.29576692241802888</v>
      </c>
      <c r="AQ17" s="190"/>
      <c r="AR17" s="190"/>
      <c r="AS17" s="190"/>
      <c r="AT17" s="190"/>
      <c r="AU17" s="190"/>
      <c r="AV17" s="190"/>
    </row>
    <row r="18" spans="1:48">
      <c r="A18" s="312" t="s">
        <v>16</v>
      </c>
      <c r="C18" s="312" t="s">
        <v>51</v>
      </c>
      <c r="D18" s="312" t="s">
        <v>48</v>
      </c>
      <c r="E18" s="312">
        <f>E23/$E$25</f>
        <v>0.3</v>
      </c>
      <c r="F18" s="312">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0.27814411032044362</v>
      </c>
      <c r="T18" s="190">
        <f t="shared" si="6"/>
        <v>0.28958082658968065</v>
      </c>
      <c r="U18" s="190">
        <f t="shared" si="6"/>
        <v>0.29868834107340525</v>
      </c>
      <c r="V18" s="190">
        <f t="shared" si="6"/>
        <v>0.30129919965588736</v>
      </c>
      <c r="W18" s="190">
        <f t="shared" si="6"/>
        <v>0.30455050975427628</v>
      </c>
      <c r="X18" s="190">
        <f t="shared" si="6"/>
        <v>0.30722656246227797</v>
      </c>
      <c r="Y18" s="190">
        <f t="shared" si="6"/>
        <v>0.30965655900697897</v>
      </c>
      <c r="Z18" s="190">
        <f t="shared" si="6"/>
        <v>0.31221510458156465</v>
      </c>
      <c r="AA18" s="190">
        <f t="shared" si="6"/>
        <v>0.31336702513819237</v>
      </c>
      <c r="AB18" s="190">
        <f t="shared" si="6"/>
        <v>0.31572333255162011</v>
      </c>
      <c r="AC18" s="190">
        <f t="shared" si="6"/>
        <v>0.31786203776247618</v>
      </c>
      <c r="AD18" s="190">
        <f t="shared" si="6"/>
        <v>0.32015879474660114</v>
      </c>
      <c r="AE18" s="190">
        <f t="shared" si="6"/>
        <v>0.32301058098420748</v>
      </c>
      <c r="AF18" s="190">
        <f t="shared" si="6"/>
        <v>0.3256759193503414</v>
      </c>
      <c r="AG18" s="190">
        <f t="shared" si="6"/>
        <v>0.32974266468836955</v>
      </c>
      <c r="AH18" s="190">
        <f t="shared" si="6"/>
        <v>0.33203074395412474</v>
      </c>
      <c r="AI18" s="190">
        <f t="shared" si="6"/>
        <v>0.33339381464575185</v>
      </c>
      <c r="AJ18" s="190">
        <f t="shared" si="6"/>
        <v>0.33604423056663507</v>
      </c>
      <c r="AK18" s="190">
        <f t="shared" si="6"/>
        <v>0.33761027149620682</v>
      </c>
      <c r="AL18" s="190">
        <f t="shared" si="6"/>
        <v>0.34013871530657852</v>
      </c>
      <c r="AM18" s="190">
        <f t="shared" si="6"/>
        <v>0.3490620353539709</v>
      </c>
      <c r="AN18" s="190">
        <f t="shared" si="6"/>
        <v>0.35745866867300624</v>
      </c>
      <c r="AO18" s="190">
        <f t="shared" si="6"/>
        <v>0.35745866867300624</v>
      </c>
      <c r="AP18" s="190">
        <f t="shared" si="6"/>
        <v>0.35745866867300624</v>
      </c>
      <c r="AQ18" s="190"/>
      <c r="AR18" s="190"/>
      <c r="AS18" s="190"/>
      <c r="AT18" s="190"/>
      <c r="AU18" s="190"/>
      <c r="AV18" s="190"/>
    </row>
    <row r="19" spans="1:48">
      <c r="A19" s="312" t="s">
        <v>16</v>
      </c>
      <c r="C19" s="312" t="s">
        <v>50</v>
      </c>
      <c r="D19" s="312" t="s">
        <v>48</v>
      </c>
      <c r="E19" s="312">
        <f>E24/$E$25</f>
        <v>0.19999999999999996</v>
      </c>
      <c r="F19" s="312">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0.19999999999999998</v>
      </c>
      <c r="T19" s="190">
        <f t="shared" si="7"/>
        <v>0.20000000000000004</v>
      </c>
      <c r="U19" s="190">
        <f t="shared" si="7"/>
        <v>0.20000000000000004</v>
      </c>
      <c r="V19" s="190">
        <f t="shared" si="7"/>
        <v>0.20699366507538997</v>
      </c>
      <c r="W19" s="190">
        <f t="shared" si="7"/>
        <v>0.21350479032892428</v>
      </c>
      <c r="X19" s="190">
        <f t="shared" si="7"/>
        <v>0.21918588506174017</v>
      </c>
      <c r="Y19" s="190">
        <f t="shared" si="7"/>
        <v>0.22401870524587658</v>
      </c>
      <c r="Z19" s="190">
        <f t="shared" si="7"/>
        <v>0.22568507480439393</v>
      </c>
      <c r="AA19" s="190">
        <f t="shared" si="7"/>
        <v>0.23112419673938314</v>
      </c>
      <c r="AB19" s="190">
        <f t="shared" si="7"/>
        <v>0.23755338468308435</v>
      </c>
      <c r="AC19" s="190">
        <f t="shared" si="7"/>
        <v>0.24479789945346392</v>
      </c>
      <c r="AD19" s="190">
        <f t="shared" si="7"/>
        <v>0.25345841143517661</v>
      </c>
      <c r="AE19" s="190">
        <f t="shared" si="7"/>
        <v>0.26240570355666759</v>
      </c>
      <c r="AF19" s="190">
        <f t="shared" si="7"/>
        <v>0.27189294538290665</v>
      </c>
      <c r="AG19" s="190">
        <f t="shared" si="7"/>
        <v>0.27696466916268109</v>
      </c>
      <c r="AH19" s="190">
        <f t="shared" si="7"/>
        <v>0.28050120872930412</v>
      </c>
      <c r="AI19" s="190">
        <f t="shared" si="7"/>
        <v>0.28671861450063152</v>
      </c>
      <c r="AJ19" s="190">
        <f t="shared" si="7"/>
        <v>0.29190158566202279</v>
      </c>
      <c r="AK19" s="190">
        <f t="shared" si="7"/>
        <v>0.29780739123161537</v>
      </c>
      <c r="AL19" s="190">
        <f t="shared" si="7"/>
        <v>0.3029664522869005</v>
      </c>
      <c r="AM19" s="190">
        <f t="shared" si="7"/>
        <v>0.33046893606666405</v>
      </c>
      <c r="AN19" s="190">
        <f t="shared" si="7"/>
        <v>0.34677440890896477</v>
      </c>
      <c r="AO19" s="190">
        <f t="shared" si="7"/>
        <v>0.34677440890896477</v>
      </c>
      <c r="AP19" s="190">
        <f t="shared" si="7"/>
        <v>0.34677440890896477</v>
      </c>
      <c r="AQ19" s="190"/>
      <c r="AR19" s="190"/>
      <c r="AS19" s="190"/>
      <c r="AT19" s="190"/>
      <c r="AU19" s="190"/>
      <c r="AV19" s="190"/>
    </row>
    <row r="20" spans="1:48">
      <c r="A20" s="312" t="s">
        <v>16</v>
      </c>
      <c r="K20" s="5"/>
      <c r="Q20" s="5"/>
    </row>
    <row r="21" spans="1:48" ht="15.75" thickBot="1">
      <c r="A21" s="312" t="s">
        <v>16</v>
      </c>
      <c r="B21" s="311" t="s">
        <v>56</v>
      </c>
      <c r="D21" s="311"/>
      <c r="E21" s="312">
        <v>2012</v>
      </c>
      <c r="F21" s="312">
        <v>2020</v>
      </c>
      <c r="G21" s="312">
        <v>2030</v>
      </c>
      <c r="H21" s="312">
        <v>2040</v>
      </c>
      <c r="I21" s="312">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2" t="s">
        <v>16</v>
      </c>
      <c r="B22" s="312">
        <v>1</v>
      </c>
      <c r="C22" s="312" t="s">
        <v>7</v>
      </c>
      <c r="D22" s="312" t="s">
        <v>47</v>
      </c>
      <c r="E22" s="10">
        <f t="shared" ref="E22:I24" si="8">SUMIF($J$3:$AV$3,E$21,$J22:$AV22)</f>
        <v>26.162716441035041</v>
      </c>
      <c r="F22" s="10">
        <f t="shared" si="8"/>
        <v>26.998265626975765</v>
      </c>
      <c r="G22" s="10">
        <f t="shared" si="8"/>
        <v>29.464121043163281</v>
      </c>
      <c r="H22" s="10">
        <f t="shared" si="8"/>
        <v>25.473477872834149</v>
      </c>
      <c r="I22" s="24">
        <f t="shared" si="8"/>
        <v>22.335699532374761</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31.306959588602176</v>
      </c>
      <c r="T22" s="10" cm="1">
        <f t="array" ref="T22">INDEX(Drivers!$C$34:$AG$36,$B22,T$21)</f>
        <v>30.973426667175637</v>
      </c>
      <c r="U22" s="10" cm="1">
        <f t="array" ref="U22">INDEX(Drivers!$C$34:$AG$36,$B22,U$21)</f>
        <v>30.771031308161817</v>
      </c>
      <c r="V22" s="10" cm="1">
        <f t="array" ref="V22">INDEX(Drivers!$C$34:$AG$36,$B22,V$21)</f>
        <v>30.529010579017271</v>
      </c>
      <c r="W22" s="10" cm="1">
        <f t="array" ref="W22">INDEX(Drivers!$C$34:$AG$36,$B22,W$21)</f>
        <v>30.26741973046019</v>
      </c>
      <c r="X22" s="10" cm="1">
        <f t="array" ref="X22">INDEX(Drivers!$C$34:$AG$36,$B22,X$21)</f>
        <v>30.035427110739533</v>
      </c>
      <c r="Y22" s="10" cm="1">
        <f t="array" ref="Y22">INDEX(Drivers!$C$34:$AG$36,$B22,Y$21)</f>
        <v>29.866018380048349</v>
      </c>
      <c r="Z22" s="10" cm="1">
        <f t="array" ref="Z22">INDEX(Drivers!$C$34:$AG$36,$B22,Z$21)</f>
        <v>29.886841295427658</v>
      </c>
      <c r="AA22" s="10" cm="1">
        <f t="array" ref="AA22">INDEX(Drivers!$C$34:$AG$36,$B22,AA$21)</f>
        <v>29.750639837772574</v>
      </c>
      <c r="AB22" s="10" cm="1">
        <f t="array" ref="AB22">INDEX(Drivers!$C$34:$AG$36,$B22,AB$21)</f>
        <v>29.464121043163281</v>
      </c>
      <c r="AC22" s="10" cm="1">
        <f t="array" ref="AC22">INDEX(Drivers!$C$34:$AG$36,$B22,AC$21)</f>
        <v>29.091413660906795</v>
      </c>
      <c r="AD22" s="10" cm="1">
        <f t="array" ref="AD22">INDEX(Drivers!$C$34:$AG$36,$B22,AD$21)</f>
        <v>28.604601020863694</v>
      </c>
      <c r="AE22" s="10" cm="1">
        <f t="array" ref="AE22">INDEX(Drivers!$C$34:$AG$36,$B22,AE$21)</f>
        <v>28.050404206646068</v>
      </c>
      <c r="AF22" s="10" cm="1">
        <f t="array" ref="AF22">INDEX(Drivers!$C$34:$AG$36,$B22,AF$21)</f>
        <v>27.46054290606909</v>
      </c>
      <c r="AG22" s="10" cm="1">
        <f t="array" ref="AG22">INDEX(Drivers!$C$34:$AG$36,$B22,AG$21)</f>
        <v>27.065998552680561</v>
      </c>
      <c r="AH22" s="10" cm="1">
        <f t="array" ref="AH22">INDEX(Drivers!$C$34:$AG$36,$B22,AH$21)</f>
        <v>26.860374014818156</v>
      </c>
      <c r="AI22" s="10" cm="1">
        <f t="array" ref="AI22">INDEX(Drivers!$C$34:$AG$36,$B22,AI$21)</f>
        <v>26.527675814554271</v>
      </c>
      <c r="AJ22" s="10" cm="1">
        <f t="array" ref="AJ22">INDEX(Drivers!$C$34:$AG$36,$B22,AJ$21)</f>
        <v>26.170876314406176</v>
      </c>
      <c r="AK22" s="10" cm="1">
        <f t="array" ref="AK22">INDEX(Drivers!$C$34:$AG$36,$B22,AK$21)</f>
        <v>25.833048098527915</v>
      </c>
      <c r="AL22" s="10" cm="1">
        <f t="array" ref="AL22">INDEX(Drivers!$C$34:$AG$36,$B22,AL$21)</f>
        <v>25.473477872834149</v>
      </c>
      <c r="AM22" s="10" cm="1">
        <f t="array" ref="AM22">INDEX(Drivers!$C$34:$AG$36,$B22,AM$21)</f>
        <v>23.592784391073863</v>
      </c>
      <c r="AN22" s="10" cm="1">
        <f t="array" ref="AN22">INDEX(Drivers!$C$34:$AG$36,$B22,AN$21)</f>
        <v>22.335699532374761</v>
      </c>
      <c r="AO22" s="10">
        <f t="shared" ref="AO22:AP24" si="9">AN22</f>
        <v>22.335699532374761</v>
      </c>
      <c r="AP22" s="10">
        <f t="shared" si="9"/>
        <v>22.335699532374761</v>
      </c>
      <c r="AQ22" s="10"/>
      <c r="AR22" s="10"/>
      <c r="AS22" s="10"/>
      <c r="AT22" s="10"/>
      <c r="AU22" s="10"/>
      <c r="AV22" s="10"/>
    </row>
    <row r="23" spans="1:48">
      <c r="A23" s="312" t="s">
        <v>16</v>
      </c>
      <c r="B23" s="312">
        <v>2</v>
      </c>
      <c r="C23" s="312" t="s">
        <v>8</v>
      </c>
      <c r="D23" s="312" t="s">
        <v>47</v>
      </c>
      <c r="E23" s="10">
        <f t="shared" si="8"/>
        <v>15.697629864621025</v>
      </c>
      <c r="F23" s="10">
        <f t="shared" si="8"/>
        <v>19.311259441517389</v>
      </c>
      <c r="G23" s="10">
        <f t="shared" si="8"/>
        <v>20.823876536874586</v>
      </c>
      <c r="H23" s="10">
        <f t="shared" si="8"/>
        <v>24.277504887453929</v>
      </c>
      <c r="I23" s="24">
        <f t="shared" si="8"/>
        <v>26.994531212109234</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16.68630477076124</v>
      </c>
      <c r="T23" s="10" cm="1">
        <f t="array" ref="T23">INDEX(Drivers!$C$34:$AG$36,$B23,T$21)</f>
        <v>17.572440385943864</v>
      </c>
      <c r="U23" s="10" cm="1">
        <f t="array" ref="U23">INDEX(Drivers!$C$34:$AG$36,$B23,U$21)</f>
        <v>18.333801201097671</v>
      </c>
      <c r="V23" s="10" cm="1">
        <f t="array" ref="V23">INDEX(Drivers!$C$34:$AG$36,$B23,V$21)</f>
        <v>18.707002184780222</v>
      </c>
      <c r="W23" s="10" cm="1">
        <f t="array" ref="W23">INDEX(Drivers!$C$34:$AG$36,$B23,W$21)</f>
        <v>19.126588817035721</v>
      </c>
      <c r="X23" s="10" cm="1">
        <f t="array" ref="X23">INDEX(Drivers!$C$34:$AG$36,$B23,X$21)</f>
        <v>19.484635892719755</v>
      </c>
      <c r="Y23" s="10" cm="1">
        <f t="array" ref="Y23">INDEX(Drivers!$C$34:$AG$36,$B23,Y$21)</f>
        <v>19.832120781642647</v>
      </c>
      <c r="Z23" s="10" cm="1">
        <f t="array" ref="Z23">INDEX(Drivers!$C$34:$AG$36,$B23,Z$21)</f>
        <v>20.192873626882847</v>
      </c>
      <c r="AA23" s="10" cm="1">
        <f t="array" ref="AA23">INDEX(Drivers!$C$34:$AG$36,$B23,AA$21)</f>
        <v>20.466937081539466</v>
      </c>
      <c r="AB23" s="10" cm="1">
        <f t="array" ref="AB23">INDEX(Drivers!$C$34:$AG$36,$B23,AB$21)</f>
        <v>20.823876536874586</v>
      </c>
      <c r="AC23" s="10" cm="1">
        <f t="array" ref="AC23">INDEX(Drivers!$C$34:$AG$36,$B23,AC$21)</f>
        <v>21.143857639707655</v>
      </c>
      <c r="AD23" s="10" cm="1">
        <f t="array" ref="AD23">INDEX(Drivers!$C$34:$AG$36,$B23,AD$21)</f>
        <v>21.47838683882588</v>
      </c>
      <c r="AE23" s="10" cm="1">
        <f t="array" ref="AE23">INDEX(Drivers!$C$34:$AG$36,$B23,AE$21)</f>
        <v>21.854638814253942</v>
      </c>
      <c r="AF23" s="10" cm="1">
        <f t="array" ref="AF23">INDEX(Drivers!$C$34:$AG$36,$B23,AF$21)</f>
        <v>22.223025936761857</v>
      </c>
      <c r="AG23" s="10" cm="1">
        <f t="array" ref="AG23">INDEX(Drivers!$C$34:$AG$36,$B23,AG$21)</f>
        <v>22.692552527364953</v>
      </c>
      <c r="AH23" s="10" cm="1">
        <f t="array" ref="AH23">INDEX(Drivers!$C$34:$AG$36,$B23,AH$21)</f>
        <v>23.017304339780814</v>
      </c>
      <c r="AI23" s="10" cm="1">
        <f t="array" ref="AI23">INDEX(Drivers!$C$34:$AG$36,$B23,AI$21)</f>
        <v>23.281001306852577</v>
      </c>
      <c r="AJ23" s="10" cm="1">
        <f t="array" ref="AJ23">INDEX(Drivers!$C$34:$AG$36,$B23,AJ$21)</f>
        <v>23.637879582975437</v>
      </c>
      <c r="AK23" s="10" cm="1">
        <f t="array" ref="AK23">INDEX(Drivers!$C$34:$AG$36,$B23,AK$21)</f>
        <v>23.921900461150337</v>
      </c>
      <c r="AL23" s="10" cm="1">
        <f t="array" ref="AL23">INDEX(Drivers!$C$34:$AG$36,$B23,AL$21)</f>
        <v>24.277504887453929</v>
      </c>
      <c r="AM23" s="10" cm="1">
        <f t="array" ref="AM23">INDEX(Drivers!$C$34:$AG$36,$B23,AM$21)</f>
        <v>25.697788568595282</v>
      </c>
      <c r="AN23" s="10" cm="1">
        <f t="array" ref="AN23">INDEX(Drivers!$C$34:$AG$36,$B23,AN$21)</f>
        <v>26.994531212109234</v>
      </c>
      <c r="AO23" s="10">
        <f t="shared" si="9"/>
        <v>26.994531212109234</v>
      </c>
      <c r="AP23" s="10">
        <f t="shared" si="9"/>
        <v>26.994531212109234</v>
      </c>
      <c r="AQ23" s="10"/>
      <c r="AR23" s="10"/>
      <c r="AS23" s="10"/>
      <c r="AT23" s="10"/>
      <c r="AU23" s="10"/>
      <c r="AV23" s="10"/>
    </row>
    <row r="24" spans="1:48">
      <c r="A24" s="312" t="s">
        <v>16</v>
      </c>
      <c r="B24" s="312">
        <v>3</v>
      </c>
      <c r="C24" s="312" t="s">
        <v>406</v>
      </c>
      <c r="D24" s="312" t="s">
        <v>47</v>
      </c>
      <c r="E24" s="10">
        <f t="shared" si="8"/>
        <v>10.465086576414015</v>
      </c>
      <c r="F24" s="10">
        <f t="shared" si="8"/>
        <v>11.858701524628284</v>
      </c>
      <c r="G24" s="10">
        <f t="shared" si="8"/>
        <v>15.668092419962134</v>
      </c>
      <c r="H24" s="10">
        <f t="shared" si="8"/>
        <v>21.624323239711927</v>
      </c>
      <c r="I24" s="24">
        <f t="shared" si="8"/>
        <v>26.187678255515987</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11.998316089840852</v>
      </c>
      <c r="T24" s="10" cm="1">
        <f t="array" ref="T24">INDEX(Drivers!$C$34:$AG$36,$B24,T$21)</f>
        <v>12.136466763279879</v>
      </c>
      <c r="U24" s="10" cm="1">
        <f t="array" ref="U24">INDEX(Drivers!$C$34:$AG$36,$B24,U$21)</f>
        <v>12.276208127314876</v>
      </c>
      <c r="V24" s="10" cm="1">
        <f t="array" ref="V24">INDEX(Drivers!$C$34:$AG$36,$B24,V$21)</f>
        <v>12.851779723356204</v>
      </c>
      <c r="W24" s="10" cm="1">
        <f t="array" ref="W24">INDEX(Drivers!$C$34:$AG$36,$B24,W$21)</f>
        <v>13.408673452504114</v>
      </c>
      <c r="X24" s="10" cm="1">
        <f t="array" ref="X24">INDEX(Drivers!$C$34:$AG$36,$B24,X$21)</f>
        <v>13.901002338545851</v>
      </c>
      <c r="Y24" s="10" cm="1">
        <f t="array" ref="Y24">INDEX(Drivers!$C$34:$AG$36,$B24,Y$21)</f>
        <v>14.3473984017348</v>
      </c>
      <c r="Z24" s="10" cm="1">
        <f t="array" ref="Z24">INDEX(Drivers!$C$34:$AG$36,$B24,Z$21)</f>
        <v>14.596443695785945</v>
      </c>
      <c r="AA24" s="10" cm="1">
        <f t="array" ref="AA24">INDEX(Drivers!$C$34:$AG$36,$B24,AA$21)</f>
        <v>15.095412130871884</v>
      </c>
      <c r="AB24" s="10" cm="1">
        <f t="array" ref="AB24">INDEX(Drivers!$C$34:$AG$36,$B24,AB$21)</f>
        <v>15.668092419962134</v>
      </c>
      <c r="AC24" s="10" cm="1">
        <f t="array" ref="AC24">INDEX(Drivers!$C$34:$AG$36,$B24,AC$21)</f>
        <v>16.283705890073218</v>
      </c>
      <c r="AD24" s="10" cm="1">
        <f t="array" ref="AD24">INDEX(Drivers!$C$34:$AG$36,$B24,AD$21)</f>
        <v>17.003680353893529</v>
      </c>
      <c r="AE24" s="10" cm="1">
        <f t="array" ref="AE24">INDEX(Drivers!$C$34:$AG$36,$B24,AE$21)</f>
        <v>17.754161044995442</v>
      </c>
      <c r="AF24" s="10" cm="1">
        <f t="array" ref="AF24">INDEX(Drivers!$C$34:$AG$36,$B24,AF$21)</f>
        <v>18.553057251884212</v>
      </c>
      <c r="AG24" s="10" cm="1">
        <f t="array" ref="AG24">INDEX(Drivers!$C$34:$AG$36,$B24,AG$21)</f>
        <v>19.060424919954492</v>
      </c>
      <c r="AH24" s="10" cm="1">
        <f t="array" ref="AH24">INDEX(Drivers!$C$34:$AG$36,$B24,AH$21)</f>
        <v>19.445132134784561</v>
      </c>
      <c r="AI24" s="10" cm="1">
        <f t="array" ref="AI24">INDEX(Drivers!$C$34:$AG$36,$B24,AI$21)</f>
        <v>20.021656508477211</v>
      </c>
      <c r="AJ24" s="10" cm="1">
        <f t="array" ref="AJ24">INDEX(Drivers!$C$34:$AG$36,$B24,AJ$21)</f>
        <v>20.532816529311841</v>
      </c>
      <c r="AK24" s="10" cm="1">
        <f t="array" ref="AK24">INDEX(Drivers!$C$34:$AG$36,$B24,AK$21)</f>
        <v>21.101605523034571</v>
      </c>
      <c r="AL24" s="10" cm="1">
        <f t="array" ref="AL24">INDEX(Drivers!$C$34:$AG$36,$B24,AL$21)</f>
        <v>21.624323239711927</v>
      </c>
      <c r="AM24" s="10" cm="1">
        <f t="array" ref="AM24">INDEX(Drivers!$C$34:$AG$36,$B24,AM$21)</f>
        <v>24.32897304033083</v>
      </c>
      <c r="AN24" s="10" cm="1">
        <f t="array" ref="AN24">INDEX(Drivers!$C$34:$AG$36,$B24,AN$21)</f>
        <v>26.187678255515987</v>
      </c>
      <c r="AO24" s="10">
        <f t="shared" si="9"/>
        <v>26.187678255515987</v>
      </c>
      <c r="AP24" s="10">
        <f t="shared" si="9"/>
        <v>26.187678255515987</v>
      </c>
      <c r="AQ24" s="10"/>
      <c r="AR24" s="10"/>
      <c r="AS24" s="10"/>
      <c r="AT24" s="10"/>
      <c r="AU24" s="10"/>
      <c r="AV24" s="10"/>
    </row>
    <row r="25" spans="1:48">
      <c r="A25" s="312" t="s">
        <v>16</v>
      </c>
      <c r="E25" s="47">
        <f t="shared" ref="E25:AP25" si="10">SUM(E22:E24)</f>
        <v>52.325432882070082</v>
      </c>
      <c r="F25" s="47">
        <f t="shared" si="10"/>
        <v>58.168226593121446</v>
      </c>
      <c r="G25" s="47">
        <f t="shared" si="10"/>
        <v>65.956090000000003</v>
      </c>
      <c r="H25" s="47">
        <f t="shared" si="10"/>
        <v>71.375306000000009</v>
      </c>
      <c r="I25" s="47">
        <f t="shared" si="10"/>
        <v>75.517908999999989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61.381040636574362</v>
      </c>
      <c r="V25" s="47">
        <f t="shared" si="10"/>
        <v>62.087792487153692</v>
      </c>
      <c r="W25" s="47">
        <f t="shared" si="10"/>
        <v>62.802682000000033</v>
      </c>
      <c r="X25" s="47">
        <f t="shared" si="10"/>
        <v>63.421065342005136</v>
      </c>
      <c r="Y25" s="47">
        <f t="shared" si="10"/>
        <v>64.045537563425796</v>
      </c>
      <c r="Z25" s="47">
        <f t="shared" si="10"/>
        <v>64.676158618096451</v>
      </c>
      <c r="AA25" s="47">
        <f t="shared" si="10"/>
        <v>65.312989050183916</v>
      </c>
      <c r="AB25" s="47">
        <f t="shared" si="10"/>
        <v>65.956090000000003</v>
      </c>
      <c r="AC25" s="47">
        <f t="shared" si="10"/>
        <v>66.518977190687664</v>
      </c>
      <c r="AD25" s="47">
        <f t="shared" si="10"/>
        <v>67.086668213583096</v>
      </c>
      <c r="AE25" s="47">
        <f t="shared" si="10"/>
        <v>67.659204065895452</v>
      </c>
      <c r="AF25" s="47">
        <f t="shared" si="10"/>
        <v>68.236626094715163</v>
      </c>
      <c r="AG25" s="47">
        <f t="shared" si="10"/>
        <v>68.818976000000006</v>
      </c>
      <c r="AH25" s="47">
        <f t="shared" si="10"/>
        <v>69.322810489383528</v>
      </c>
      <c r="AI25" s="47">
        <f t="shared" si="10"/>
        <v>69.830333629884052</v>
      </c>
      <c r="AJ25" s="47">
        <f t="shared" si="10"/>
        <v>70.34157242669346</v>
      </c>
      <c r="AK25" s="47">
        <f t="shared" si="10"/>
        <v>70.856554082712819</v>
      </c>
      <c r="AL25" s="47">
        <f t="shared" si="10"/>
        <v>71.375306000000009</v>
      </c>
      <c r="AM25" s="47">
        <f t="shared" si="10"/>
        <v>73.619545999999985</v>
      </c>
      <c r="AN25" s="47">
        <f t="shared" si="10"/>
        <v>75.517908999999989</v>
      </c>
      <c r="AO25" s="47">
        <f t="shared" si="10"/>
        <v>75.517908999999989</v>
      </c>
      <c r="AP25" s="47">
        <f t="shared" si="10"/>
        <v>75.517908999999989</v>
      </c>
      <c r="AQ25" s="47"/>
      <c r="AR25" s="47"/>
      <c r="AS25" s="47"/>
      <c r="AT25" s="47"/>
      <c r="AU25" s="47"/>
      <c r="AV25" s="47"/>
    </row>
    <row r="26" spans="1:48">
      <c r="A26" s="312" t="s">
        <v>16</v>
      </c>
      <c r="J26" s="42"/>
      <c r="K26" s="186"/>
      <c r="L26" s="186"/>
    </row>
    <row r="27" spans="1:48">
      <c r="A27" s="312" t="s">
        <v>16</v>
      </c>
      <c r="J27" s="42"/>
      <c r="K27" s="186"/>
      <c r="L27" s="186"/>
    </row>
    <row r="28" spans="1:48" ht="15.75" thickBot="1">
      <c r="A28" s="312" t="s">
        <v>16</v>
      </c>
      <c r="C28" s="311" t="s">
        <v>45</v>
      </c>
      <c r="D28" s="311"/>
      <c r="E28" s="312">
        <v>2012</v>
      </c>
      <c r="F28" s="312">
        <v>2020</v>
      </c>
      <c r="G28" s="312">
        <v>2030</v>
      </c>
      <c r="H28" s="312">
        <v>2040</v>
      </c>
      <c r="I28" s="312">
        <v>2050</v>
      </c>
    </row>
    <row r="29" spans="1:48">
      <c r="A29" s="312" t="s">
        <v>16</v>
      </c>
      <c r="C29" s="312" t="s">
        <v>7</v>
      </c>
      <c r="D29" s="312" t="s">
        <v>48</v>
      </c>
      <c r="E29" s="80">
        <v>0.71</v>
      </c>
      <c r="F29" s="34">
        <v>0.8</v>
      </c>
      <c r="G29" s="34">
        <v>0.85</v>
      </c>
      <c r="H29" s="34">
        <v>0.9</v>
      </c>
      <c r="I29" s="112">
        <v>0.95</v>
      </c>
      <c r="J29" s="312" cm="1">
        <f t="array" ref="J29">IF(J$7=-1,K29,IF(J$7=99,I29,IF(J$7=0,INDEX($E29:$I29,0,J$5),(INDEX($E29:$I29,0,J$7+1)-INDEX($E29:$I29,0,J$7))/(INDEX($E$4:$I$4,0,J$7+1)-INDEX($E$4:$I$4,0,J$7))+I29)))</f>
        <v>0.71</v>
      </c>
      <c r="K29" s="312" cm="1">
        <f t="array" ref="K29">IF(K$7=-1,L29,IF(K$7=99,J29,IF(K$7=0,INDEX($E29:$I29,0,K$5),(INDEX($E29:$I29,0,K$7+1)-INDEX($E29:$I29,0,K$7))/(INDEX($E$4:$I$4,0,K$7+1)-INDEX($E$4:$I$4,0,K$7))+J29)))</f>
        <v>0.72124999999999995</v>
      </c>
      <c r="L29" s="312" cm="1">
        <f t="array" ref="L29">IF(L$7=-1,M29,IF(L$7=99,K29,IF(L$7=0,INDEX($E29:$I29,0,L$5),(INDEX($E29:$I29,0,L$7+1)-INDEX($E29:$I29,0,L$7))/(INDEX($E$4:$I$4,0,L$7+1)-INDEX($E$4:$I$4,0,L$7))+K29)))</f>
        <v>0.73249999999999993</v>
      </c>
      <c r="M29" s="312" cm="1">
        <f t="array" ref="M29">IF(M$7=-1,N29,IF(M$7=99,L29,IF(M$7=0,INDEX($E29:$I29,0,M$5),(INDEX($E29:$I29,0,M$7+1)-INDEX($E29:$I29,0,M$7))/(INDEX($E$4:$I$4,0,M$7+1)-INDEX($E$4:$I$4,0,M$7))+L29)))</f>
        <v>0.74374999999999991</v>
      </c>
      <c r="N29" s="312" cm="1">
        <f t="array" ref="N29">IF(N$7=-1,O29,IF(N$7=99,M29,IF(N$7=0,INDEX($E29:$I29,0,N$5),(INDEX($E29:$I29,0,N$7+1)-INDEX($E29:$I29,0,N$7))/(INDEX($E$4:$I$4,0,N$7+1)-INDEX($E$4:$I$4,0,N$7))+M29)))</f>
        <v>0.75499999999999989</v>
      </c>
      <c r="O29" s="312" cm="1">
        <f t="array" ref="O29">IF(O$7=-1,P29,IF(O$7=99,N29,IF(O$7=0,INDEX($E29:$I29,0,O$5),(INDEX($E29:$I29,0,O$7+1)-INDEX($E29:$I29,0,O$7))/(INDEX($E$4:$I$4,0,O$7+1)-INDEX($E$4:$I$4,0,O$7))+N29)))</f>
        <v>0.76624999999999988</v>
      </c>
      <c r="P29" s="312" cm="1">
        <f t="array" ref="P29">IF(P$7=-1,Q29,IF(P$7=99,O29,IF(P$7=0,INDEX($E29:$I29,0,P$5),(INDEX($E29:$I29,0,P$7+1)-INDEX($E29:$I29,0,P$7))/(INDEX($E$4:$I$4,0,P$7+1)-INDEX($E$4:$I$4,0,P$7))+O29)))</f>
        <v>0.77749999999999986</v>
      </c>
      <c r="Q29" s="312" cm="1">
        <f t="array" ref="Q29">IF(Q$7=-1,R29,IF(Q$7=99,P29,IF(Q$7=0,INDEX($E29:$I29,0,Q$5),(INDEX($E29:$I29,0,Q$7+1)-INDEX($E29:$I29,0,Q$7))/(INDEX($E$4:$I$4,0,Q$7+1)-INDEX($E$4:$I$4,0,Q$7))+P29)))</f>
        <v>0.78874999999999984</v>
      </c>
      <c r="R29" s="312" cm="1">
        <f t="array" ref="R29">IF(R$7=-1,S29,IF(R$7=99,Q29,IF(R$7=0,INDEX($E29:$I29,0,R$5),(INDEX($E29:$I29,0,R$7+1)-INDEX($E29:$I29,0,R$7))/(INDEX($E$4:$I$4,0,R$7+1)-INDEX($E$4:$I$4,0,R$7))+Q29)))</f>
        <v>0.8</v>
      </c>
      <c r="S29" s="312" cm="1">
        <f t="array" ref="S29">IF(S$7=-1,T29,IF(S$7=99,R29,IF(S$7=0,INDEX($E29:$I29,0,S$5),(INDEX($E29:$I29,0,S$7+1)-INDEX($E29:$I29,0,S$7))/(INDEX($E$4:$I$4,0,S$7+1)-INDEX($E$4:$I$4,0,S$7))+R29)))</f>
        <v>0.80500000000000005</v>
      </c>
      <c r="T29" s="312" cm="1">
        <f t="array" ref="T29">IF(T$7=-1,U29,IF(T$7=99,S29,IF(T$7=0,INDEX($E29:$I29,0,T$5),(INDEX($E29:$I29,0,T$7+1)-INDEX($E29:$I29,0,T$7))/(INDEX($E$4:$I$4,0,T$7+1)-INDEX($E$4:$I$4,0,T$7))+S29)))</f>
        <v>0.81</v>
      </c>
      <c r="U29" s="312" cm="1">
        <f t="array" ref="U29">IF(U$7=-1,V29,IF(U$7=99,T29,IF(U$7=0,INDEX($E29:$I29,0,U$5),(INDEX($E29:$I29,0,U$7+1)-INDEX($E29:$I29,0,U$7))/(INDEX($E$4:$I$4,0,U$7+1)-INDEX($E$4:$I$4,0,U$7))+T29)))</f>
        <v>0.81500000000000006</v>
      </c>
      <c r="V29" s="312" cm="1">
        <f t="array" ref="V29">IF(V$7=-1,W29,IF(V$7=99,U29,IF(V$7=0,INDEX($E29:$I29,0,V$5),(INDEX($E29:$I29,0,V$7+1)-INDEX($E29:$I29,0,V$7))/(INDEX($E$4:$I$4,0,V$7+1)-INDEX($E$4:$I$4,0,V$7))+U29)))</f>
        <v>0.82000000000000006</v>
      </c>
      <c r="W29" s="312" cm="1">
        <f t="array" ref="W29">IF(W$7=-1,X29,IF(W$7=99,V29,IF(W$7=0,INDEX($E29:$I29,0,W$5),(INDEX($E29:$I29,0,W$7+1)-INDEX($E29:$I29,0,W$7))/(INDEX($E$4:$I$4,0,W$7+1)-INDEX($E$4:$I$4,0,W$7))+V29)))</f>
        <v>0.82500000000000007</v>
      </c>
      <c r="X29" s="312" cm="1">
        <f t="array" ref="X29">IF(X$7=-1,Y29,IF(X$7=99,W29,IF(X$7=0,INDEX($E29:$I29,0,X$5),(INDEX($E29:$I29,0,X$7+1)-INDEX($E29:$I29,0,X$7))/(INDEX($E$4:$I$4,0,X$7+1)-INDEX($E$4:$I$4,0,X$7))+W29)))</f>
        <v>0.83000000000000007</v>
      </c>
      <c r="Y29" s="312" cm="1">
        <f t="array" ref="Y29">IF(Y$7=-1,Z29,IF(Y$7=99,X29,IF(Y$7=0,INDEX($E29:$I29,0,Y$5),(INDEX($E29:$I29,0,Y$7+1)-INDEX($E29:$I29,0,Y$7))/(INDEX($E$4:$I$4,0,Y$7+1)-INDEX($E$4:$I$4,0,Y$7))+X29)))</f>
        <v>0.83500000000000008</v>
      </c>
      <c r="Z29" s="312" cm="1">
        <f t="array" ref="Z29">IF(Z$7=-1,AA29,IF(Z$7=99,Y29,IF(Z$7=0,INDEX($E29:$I29,0,Z$5),(INDEX($E29:$I29,0,Z$7+1)-INDEX($E29:$I29,0,Z$7))/(INDEX($E$4:$I$4,0,Z$7+1)-INDEX($E$4:$I$4,0,Z$7))+Y29)))</f>
        <v>0.84000000000000008</v>
      </c>
      <c r="AA29" s="312" cm="1">
        <f t="array" ref="AA29">IF(AA$7=-1,AB29,IF(AA$7=99,Z29,IF(AA$7=0,INDEX($E29:$I29,0,AA$5),(INDEX($E29:$I29,0,AA$7+1)-INDEX($E29:$I29,0,AA$7))/(INDEX($E$4:$I$4,0,AA$7+1)-INDEX($E$4:$I$4,0,AA$7))+Z29)))</f>
        <v>0.84500000000000008</v>
      </c>
      <c r="AB29" s="312" cm="1">
        <f t="array" ref="AB29">IF(AB$7=-1,AC29,IF(AB$7=99,AA29,IF(AB$7=0,INDEX($E29:$I29,0,AB$5),(INDEX($E29:$I29,0,AB$7+1)-INDEX($E29:$I29,0,AB$7))/(INDEX($E$4:$I$4,0,AB$7+1)-INDEX($E$4:$I$4,0,AB$7))+AA29)))</f>
        <v>0.85</v>
      </c>
      <c r="AC29" s="312" cm="1">
        <f t="array" ref="AC29">IF(AC$7=-1,AD29,IF(AC$7=99,AB29,IF(AC$7=0,INDEX($E29:$I29,0,AC$5),(INDEX($E29:$I29,0,AC$7+1)-INDEX($E29:$I29,0,AC$7))/(INDEX($E$4:$I$4,0,AC$7+1)-INDEX($E$4:$I$4,0,AC$7))+AB29)))</f>
        <v>0.85499999999999998</v>
      </c>
      <c r="AD29" s="312" cm="1">
        <f t="array" ref="AD29">IF(AD$7=-1,AE29,IF(AD$7=99,AC29,IF(AD$7=0,INDEX($E29:$I29,0,AD$5),(INDEX($E29:$I29,0,AD$7+1)-INDEX($E29:$I29,0,AD$7))/(INDEX($E$4:$I$4,0,AD$7+1)-INDEX($E$4:$I$4,0,AD$7))+AC29)))</f>
        <v>0.86</v>
      </c>
      <c r="AE29" s="312" cm="1">
        <f t="array" ref="AE29">IF(AE$7=-1,AF29,IF(AE$7=99,AD29,IF(AE$7=0,INDEX($E29:$I29,0,AE$5),(INDEX($E29:$I29,0,AE$7+1)-INDEX($E29:$I29,0,AE$7))/(INDEX($E$4:$I$4,0,AE$7+1)-INDEX($E$4:$I$4,0,AE$7))+AD29)))</f>
        <v>0.86499999999999999</v>
      </c>
      <c r="AF29" s="312" cm="1">
        <f t="array" ref="AF29">IF(AF$7=-1,AG29,IF(AF$7=99,AE29,IF(AF$7=0,INDEX($E29:$I29,0,AF$5),(INDEX($E29:$I29,0,AF$7+1)-INDEX($E29:$I29,0,AF$7))/(INDEX($E$4:$I$4,0,AF$7+1)-INDEX($E$4:$I$4,0,AF$7))+AE29)))</f>
        <v>0.87</v>
      </c>
      <c r="AG29" s="312" cm="1">
        <f t="array" ref="AG29">IF(AG$7=-1,AH29,IF(AG$7=99,AF29,IF(AG$7=0,INDEX($E29:$I29,0,AG$5),(INDEX($E29:$I29,0,AG$7+1)-INDEX($E29:$I29,0,AG$7))/(INDEX($E$4:$I$4,0,AG$7+1)-INDEX($E$4:$I$4,0,AG$7))+AF29)))</f>
        <v>0.875</v>
      </c>
      <c r="AH29" s="312" cm="1">
        <f t="array" ref="AH29">IF(AH$7=-1,AI29,IF(AH$7=99,AG29,IF(AH$7=0,INDEX($E29:$I29,0,AH$5),(INDEX($E29:$I29,0,AH$7+1)-INDEX($E29:$I29,0,AH$7))/(INDEX($E$4:$I$4,0,AH$7+1)-INDEX($E$4:$I$4,0,AH$7))+AG29)))</f>
        <v>0.88</v>
      </c>
      <c r="AI29" s="312" cm="1">
        <f t="array" ref="AI29">IF(AI$7=-1,AJ29,IF(AI$7=99,AH29,IF(AI$7=0,INDEX($E29:$I29,0,AI$5),(INDEX($E29:$I29,0,AI$7+1)-INDEX($E29:$I29,0,AI$7))/(INDEX($E$4:$I$4,0,AI$7+1)-INDEX($E$4:$I$4,0,AI$7))+AH29)))</f>
        <v>0.88500000000000001</v>
      </c>
      <c r="AJ29" s="312" cm="1">
        <f t="array" ref="AJ29">IF(AJ$7=-1,AK29,IF(AJ$7=99,AI29,IF(AJ$7=0,INDEX($E29:$I29,0,AJ$5),(INDEX($E29:$I29,0,AJ$7+1)-INDEX($E29:$I29,0,AJ$7))/(INDEX($E$4:$I$4,0,AJ$7+1)-INDEX($E$4:$I$4,0,AJ$7))+AI29)))</f>
        <v>0.89</v>
      </c>
      <c r="AK29" s="312" cm="1">
        <f t="array" ref="AK29">IF(AK$7=-1,AL29,IF(AK$7=99,AJ29,IF(AK$7=0,INDEX($E29:$I29,0,AK$5),(INDEX($E29:$I29,0,AK$7+1)-INDEX($E29:$I29,0,AK$7))/(INDEX($E$4:$I$4,0,AK$7+1)-INDEX($E$4:$I$4,0,AK$7))+AJ29)))</f>
        <v>0.89500000000000002</v>
      </c>
      <c r="AL29" s="312" cm="1">
        <f t="array" ref="AL29">IF(AL$7=-1,AM29,IF(AL$7=99,AK29,IF(AL$7=0,INDEX($E29:$I29,0,AL$5),(INDEX($E29:$I29,0,AL$7+1)-INDEX($E29:$I29,0,AL$7))/(INDEX($E$4:$I$4,0,AL$7+1)-INDEX($E$4:$I$4,0,AL$7))+AK29)))</f>
        <v>0.9</v>
      </c>
      <c r="AM29" s="213">
        <f>(AL29+AN29)/2</f>
        <v>0.92500000000000004</v>
      </c>
      <c r="AN29" s="312" cm="1">
        <f t="array" ref="AN29">IF(AN$7=-1,AO29,IF(AN$7=99,AM29,IF(AN$7=0,INDEX($E29:$I29,0,AN$5),(INDEX($E29:$I29,0,AN$7+1)-INDEX($E29:$I29,0,AN$7))/(INDEX($E$4:$I$4,0,AN$7+1)-INDEX($E$4:$I$4,0,AN$7))+AM29)))</f>
        <v>0.95</v>
      </c>
      <c r="AO29" s="312" cm="1">
        <f t="array" ref="AO29">IF(AO$7=-1,AP29,IF(AO$7=99,AN29,IF(AO$7=0,INDEX($E29:$I29,0,AO$5),(INDEX($E29:$I29,0,AO$7+1)-INDEX($E29:$I29,0,AO$7))/(INDEX($E$4:$I$4,0,AO$7+1)-INDEX($E$4:$I$4,0,AO$7))+AN29)))</f>
        <v>0.95</v>
      </c>
      <c r="AP29" s="312" cm="1">
        <f t="array" ref="AP29">IF(AP$7=-1,AQ29,IF(AP$7=99,AO29,IF(AP$7=0,INDEX($E29:$I29,0,AP$5),(INDEX($E29:$I29,0,AP$7+1)-INDEX($E29:$I29,0,AP$7))/(INDEX($E$4:$I$4,0,AP$7+1)-INDEX($E$4:$I$4,0,AP$7))+AO29)))</f>
        <v>0.95</v>
      </c>
    </row>
    <row r="30" spans="1:48">
      <c r="A30" s="312" t="s">
        <v>16</v>
      </c>
      <c r="C30" s="312" t="s">
        <v>8</v>
      </c>
      <c r="D30" s="312" t="s">
        <v>48</v>
      </c>
      <c r="E30" s="80">
        <v>0.83</v>
      </c>
      <c r="F30" s="34">
        <v>0.9</v>
      </c>
      <c r="G30" s="34">
        <v>0.95</v>
      </c>
      <c r="H30" s="34">
        <v>0.95</v>
      </c>
      <c r="I30" s="112">
        <v>1</v>
      </c>
      <c r="J30" s="312" cm="1">
        <f t="array" ref="J30">IF(J$7=-1,K30,IF(J$7=99,I30,IF(J$7=0,INDEX($E30:$I30,0,J$5),(INDEX($E30:$I30,0,J$7+1)-INDEX($E30:$I30,0,J$7))/(INDEX($E$4:$I$4,0,J$7+1)-INDEX($E$4:$I$4,0,J$7))+I30)))</f>
        <v>0.83</v>
      </c>
      <c r="K30" s="312" cm="1">
        <f t="array" ref="K30">IF(K$7=-1,L30,IF(K$7=99,J30,IF(K$7=0,INDEX($E30:$I30,0,K$5),(INDEX($E30:$I30,0,K$7+1)-INDEX($E30:$I30,0,K$7))/(INDEX($E$4:$I$4,0,K$7+1)-INDEX($E$4:$I$4,0,K$7))+J30)))</f>
        <v>0.83875</v>
      </c>
      <c r="L30" s="312" cm="1">
        <f t="array" ref="L30">IF(L$7=-1,M30,IF(L$7=99,K30,IF(L$7=0,INDEX($E30:$I30,0,L$5),(INDEX($E30:$I30,0,L$7+1)-INDEX($E30:$I30,0,L$7))/(INDEX($E$4:$I$4,0,L$7+1)-INDEX($E$4:$I$4,0,L$7))+K30)))</f>
        <v>0.84750000000000003</v>
      </c>
      <c r="M30" s="312" cm="1">
        <f t="array" ref="M30">IF(M$7=-1,N30,IF(M$7=99,L30,IF(M$7=0,INDEX($E30:$I30,0,M$5),(INDEX($E30:$I30,0,M$7+1)-INDEX($E30:$I30,0,M$7))/(INDEX($E$4:$I$4,0,M$7+1)-INDEX($E$4:$I$4,0,M$7))+L30)))</f>
        <v>0.85625000000000007</v>
      </c>
      <c r="N30" s="312" cm="1">
        <f t="array" ref="N30">IF(N$7=-1,O30,IF(N$7=99,M30,IF(N$7=0,INDEX($E30:$I30,0,N$5),(INDEX($E30:$I30,0,N$7+1)-INDEX($E30:$I30,0,N$7))/(INDEX($E$4:$I$4,0,N$7+1)-INDEX($E$4:$I$4,0,N$7))+M30)))</f>
        <v>0.8650000000000001</v>
      </c>
      <c r="O30" s="312" cm="1">
        <f t="array" ref="O30">IF(O$7=-1,P30,IF(O$7=99,N30,IF(O$7=0,INDEX($E30:$I30,0,O$5),(INDEX($E30:$I30,0,O$7+1)-INDEX($E30:$I30,0,O$7))/(INDEX($E$4:$I$4,0,O$7+1)-INDEX($E$4:$I$4,0,O$7))+N30)))</f>
        <v>0.87375000000000014</v>
      </c>
      <c r="P30" s="312" cm="1">
        <f t="array" ref="P30">IF(P$7=-1,Q30,IF(P$7=99,O30,IF(P$7=0,INDEX($E30:$I30,0,P$5),(INDEX($E30:$I30,0,P$7+1)-INDEX($E30:$I30,0,P$7))/(INDEX($E$4:$I$4,0,P$7+1)-INDEX($E$4:$I$4,0,P$7))+O30)))</f>
        <v>0.88250000000000017</v>
      </c>
      <c r="Q30" s="312" cm="1">
        <f t="array" ref="Q30">IF(Q$7=-1,R30,IF(Q$7=99,P30,IF(Q$7=0,INDEX($E30:$I30,0,Q$5),(INDEX($E30:$I30,0,Q$7+1)-INDEX($E30:$I30,0,Q$7))/(INDEX($E$4:$I$4,0,Q$7+1)-INDEX($E$4:$I$4,0,Q$7))+P30)))</f>
        <v>0.89125000000000021</v>
      </c>
      <c r="R30" s="312" cm="1">
        <f t="array" ref="R30">IF(R$7=-1,S30,IF(R$7=99,Q30,IF(R$7=0,INDEX($E30:$I30,0,R$5),(INDEX($E30:$I30,0,R$7+1)-INDEX($E30:$I30,0,R$7))/(INDEX($E$4:$I$4,0,R$7+1)-INDEX($E$4:$I$4,0,R$7))+Q30)))</f>
        <v>0.9</v>
      </c>
      <c r="S30" s="312" cm="1">
        <f t="array" ref="S30">IF(S$7=-1,T30,IF(S$7=99,R30,IF(S$7=0,INDEX($E30:$I30,0,S$5),(INDEX($E30:$I30,0,S$7+1)-INDEX($E30:$I30,0,S$7))/(INDEX($E$4:$I$4,0,S$7+1)-INDEX($E$4:$I$4,0,S$7))+R30)))</f>
        <v>0.90500000000000003</v>
      </c>
      <c r="T30" s="312" cm="1">
        <f t="array" ref="T30">IF(T$7=-1,U30,IF(T$7=99,S30,IF(T$7=0,INDEX($E30:$I30,0,T$5),(INDEX($E30:$I30,0,T$7+1)-INDEX($E30:$I30,0,T$7))/(INDEX($E$4:$I$4,0,T$7+1)-INDEX($E$4:$I$4,0,T$7))+S30)))</f>
        <v>0.91</v>
      </c>
      <c r="U30" s="312" cm="1">
        <f t="array" ref="U30">IF(U$7=-1,V30,IF(U$7=99,T30,IF(U$7=0,INDEX($E30:$I30,0,U$5),(INDEX($E30:$I30,0,U$7+1)-INDEX($E30:$I30,0,U$7))/(INDEX($E$4:$I$4,0,U$7+1)-INDEX($E$4:$I$4,0,U$7))+T30)))</f>
        <v>0.91500000000000004</v>
      </c>
      <c r="V30" s="312" cm="1">
        <f t="array" ref="V30">IF(V$7=-1,W30,IF(V$7=99,U30,IF(V$7=0,INDEX($E30:$I30,0,V$5),(INDEX($E30:$I30,0,V$7+1)-INDEX($E30:$I30,0,V$7))/(INDEX($E$4:$I$4,0,V$7+1)-INDEX($E$4:$I$4,0,V$7))+U30)))</f>
        <v>0.92</v>
      </c>
      <c r="W30" s="312" cm="1">
        <f t="array" ref="W30">IF(W$7=-1,X30,IF(W$7=99,V30,IF(W$7=0,INDEX($E30:$I30,0,W$5),(INDEX($E30:$I30,0,W$7+1)-INDEX($E30:$I30,0,W$7))/(INDEX($E$4:$I$4,0,W$7+1)-INDEX($E$4:$I$4,0,W$7))+V30)))</f>
        <v>0.92500000000000004</v>
      </c>
      <c r="X30" s="312" cm="1">
        <f t="array" ref="X30">IF(X$7=-1,Y30,IF(X$7=99,W30,IF(X$7=0,INDEX($E30:$I30,0,X$5),(INDEX($E30:$I30,0,X$7+1)-INDEX($E30:$I30,0,X$7))/(INDEX($E$4:$I$4,0,X$7+1)-INDEX($E$4:$I$4,0,X$7))+W30)))</f>
        <v>0.93</v>
      </c>
      <c r="Y30" s="312" cm="1">
        <f t="array" ref="Y30">IF(Y$7=-1,Z30,IF(Y$7=99,X30,IF(Y$7=0,INDEX($E30:$I30,0,Y$5),(INDEX($E30:$I30,0,Y$7+1)-INDEX($E30:$I30,0,Y$7))/(INDEX($E$4:$I$4,0,Y$7+1)-INDEX($E$4:$I$4,0,Y$7))+X30)))</f>
        <v>0.93500000000000005</v>
      </c>
      <c r="Z30" s="312" cm="1">
        <f t="array" ref="Z30">IF(Z$7=-1,AA30,IF(Z$7=99,Y30,IF(Z$7=0,INDEX($E30:$I30,0,Z$5),(INDEX($E30:$I30,0,Z$7+1)-INDEX($E30:$I30,0,Z$7))/(INDEX($E$4:$I$4,0,Z$7+1)-INDEX($E$4:$I$4,0,Z$7))+Y30)))</f>
        <v>0.94000000000000006</v>
      </c>
      <c r="AA30" s="312" cm="1">
        <f t="array" ref="AA30">IF(AA$7=-1,AB30,IF(AA$7=99,Z30,IF(AA$7=0,INDEX($E30:$I30,0,AA$5),(INDEX($E30:$I30,0,AA$7+1)-INDEX($E30:$I30,0,AA$7))/(INDEX($E$4:$I$4,0,AA$7+1)-INDEX($E$4:$I$4,0,AA$7))+Z30)))</f>
        <v>0.94500000000000006</v>
      </c>
      <c r="AB30" s="312" cm="1">
        <f t="array" ref="AB30">IF(AB$7=-1,AC30,IF(AB$7=99,AA30,IF(AB$7=0,INDEX($E30:$I30,0,AB$5),(INDEX($E30:$I30,0,AB$7+1)-INDEX($E30:$I30,0,AB$7))/(INDEX($E$4:$I$4,0,AB$7+1)-INDEX($E$4:$I$4,0,AB$7))+AA30)))</f>
        <v>0.95</v>
      </c>
      <c r="AC30" s="312" cm="1">
        <f t="array" ref="AC30">IF(AC$7=-1,AD30,IF(AC$7=99,AB30,IF(AC$7=0,INDEX($E30:$I30,0,AC$5),(INDEX($E30:$I30,0,AC$7+1)-INDEX($E30:$I30,0,AC$7))/(INDEX($E$4:$I$4,0,AC$7+1)-INDEX($E$4:$I$4,0,AC$7))+AB30)))</f>
        <v>0.95</v>
      </c>
      <c r="AD30" s="312" cm="1">
        <f t="array" ref="AD30">IF(AD$7=-1,AE30,IF(AD$7=99,AC30,IF(AD$7=0,INDEX($E30:$I30,0,AD$5),(INDEX($E30:$I30,0,AD$7+1)-INDEX($E30:$I30,0,AD$7))/(INDEX($E$4:$I$4,0,AD$7+1)-INDEX($E$4:$I$4,0,AD$7))+AC30)))</f>
        <v>0.95</v>
      </c>
      <c r="AE30" s="312" cm="1">
        <f t="array" ref="AE30">IF(AE$7=-1,AF30,IF(AE$7=99,AD30,IF(AE$7=0,INDEX($E30:$I30,0,AE$5),(INDEX($E30:$I30,0,AE$7+1)-INDEX($E30:$I30,0,AE$7))/(INDEX($E$4:$I$4,0,AE$7+1)-INDEX($E$4:$I$4,0,AE$7))+AD30)))</f>
        <v>0.95</v>
      </c>
      <c r="AF30" s="312" cm="1">
        <f t="array" ref="AF30">IF(AF$7=-1,AG30,IF(AF$7=99,AE30,IF(AF$7=0,INDEX($E30:$I30,0,AF$5),(INDEX($E30:$I30,0,AF$7+1)-INDEX($E30:$I30,0,AF$7))/(INDEX($E$4:$I$4,0,AF$7+1)-INDEX($E$4:$I$4,0,AF$7))+AE30)))</f>
        <v>0.95</v>
      </c>
      <c r="AG30" s="312" cm="1">
        <f t="array" ref="AG30">IF(AG$7=-1,AH30,IF(AG$7=99,AF30,IF(AG$7=0,INDEX($E30:$I30,0,AG$5),(INDEX($E30:$I30,0,AG$7+1)-INDEX($E30:$I30,0,AG$7))/(INDEX($E$4:$I$4,0,AG$7+1)-INDEX($E$4:$I$4,0,AG$7))+AF30)))</f>
        <v>0.95</v>
      </c>
      <c r="AH30" s="312" cm="1">
        <f t="array" ref="AH30">IF(AH$7=-1,AI30,IF(AH$7=99,AG30,IF(AH$7=0,INDEX($E30:$I30,0,AH$5),(INDEX($E30:$I30,0,AH$7+1)-INDEX($E30:$I30,0,AH$7))/(INDEX($E$4:$I$4,0,AH$7+1)-INDEX($E$4:$I$4,0,AH$7))+AG30)))</f>
        <v>0.95</v>
      </c>
      <c r="AI30" s="312" cm="1">
        <f t="array" ref="AI30">IF(AI$7=-1,AJ30,IF(AI$7=99,AH30,IF(AI$7=0,INDEX($E30:$I30,0,AI$5),(INDEX($E30:$I30,0,AI$7+1)-INDEX($E30:$I30,0,AI$7))/(INDEX($E$4:$I$4,0,AI$7+1)-INDEX($E$4:$I$4,0,AI$7))+AH30)))</f>
        <v>0.95</v>
      </c>
      <c r="AJ30" s="312" cm="1">
        <f t="array" ref="AJ30">IF(AJ$7=-1,AK30,IF(AJ$7=99,AI30,IF(AJ$7=0,INDEX($E30:$I30,0,AJ$5),(INDEX($E30:$I30,0,AJ$7+1)-INDEX($E30:$I30,0,AJ$7))/(INDEX($E$4:$I$4,0,AJ$7+1)-INDEX($E$4:$I$4,0,AJ$7))+AI30)))</f>
        <v>0.95</v>
      </c>
      <c r="AK30" s="312" cm="1">
        <f t="array" ref="AK30">IF(AK$7=-1,AL30,IF(AK$7=99,AJ30,IF(AK$7=0,INDEX($E30:$I30,0,AK$5),(INDEX($E30:$I30,0,AK$7+1)-INDEX($E30:$I30,0,AK$7))/(INDEX($E$4:$I$4,0,AK$7+1)-INDEX($E$4:$I$4,0,AK$7))+AJ30)))</f>
        <v>0.95</v>
      </c>
      <c r="AL30" s="312" cm="1">
        <f t="array" ref="AL30">IF(AL$7=-1,AM30,IF(AL$7=99,AK30,IF(AL$7=0,INDEX($E30:$I30,0,AL$5),(INDEX($E30:$I30,0,AL$7+1)-INDEX($E30:$I30,0,AL$7))/(INDEX($E$4:$I$4,0,AL$7+1)-INDEX($E$4:$I$4,0,AL$7))+AK30)))</f>
        <v>0.95</v>
      </c>
      <c r="AM30" s="213">
        <f>(AL30+AN30)/2</f>
        <v>0.97499999999999998</v>
      </c>
      <c r="AN30" s="312" cm="1">
        <f t="array" ref="AN30">IF(AN$7=-1,AO30,IF(AN$7=99,AM30,IF(AN$7=0,INDEX($E30:$I30,0,AN$5),(INDEX($E30:$I30,0,AN$7+1)-INDEX($E30:$I30,0,AN$7))/(INDEX($E$4:$I$4,0,AN$7+1)-INDEX($E$4:$I$4,0,AN$7))+AM30)))</f>
        <v>1</v>
      </c>
      <c r="AO30" s="312" cm="1">
        <f t="array" ref="AO30">IF(AO$7=-1,AP30,IF(AO$7=99,AN30,IF(AO$7=0,INDEX($E30:$I30,0,AO$5),(INDEX($E30:$I30,0,AO$7+1)-INDEX($E30:$I30,0,AO$7))/(INDEX($E$4:$I$4,0,AO$7+1)-INDEX($E$4:$I$4,0,AO$7))+AN30)))</f>
        <v>1</v>
      </c>
      <c r="AP30" s="312" cm="1">
        <f t="array" ref="AP30">IF(AP$7=-1,AQ30,IF(AP$7=99,AO30,IF(AP$7=0,INDEX($E30:$I30,0,AP$5),(INDEX($E30:$I30,0,AP$7+1)-INDEX($E30:$I30,0,AP$7))/(INDEX($E$4:$I$4,0,AP$7+1)-INDEX($E$4:$I$4,0,AP$7))+AO30)))</f>
        <v>1</v>
      </c>
    </row>
    <row r="31" spans="1:48">
      <c r="A31" s="312" t="s">
        <v>16</v>
      </c>
      <c r="C31" s="312" t="s">
        <v>54</v>
      </c>
      <c r="D31" s="312" t="s">
        <v>48</v>
      </c>
      <c r="E31" s="80">
        <f>(E29*E22+E30*E23+E24)/E25</f>
        <v>0.80399999999999994</v>
      </c>
      <c r="F31" s="80">
        <f>(F29*F22+F30*F23+F24)/F25</f>
        <v>0.87397279410244599</v>
      </c>
      <c r="G31" s="80">
        <f>(G29*G22+G30*G23+G24)/G25</f>
        <v>0.91720534095762463</v>
      </c>
      <c r="H31" s="80">
        <f>(H29*H22+H30*H23+H24)/H25</f>
        <v>0.9473035809940189</v>
      </c>
      <c r="I31" s="80">
        <f>(I29*I22+I30*I23+I24)/I25</f>
        <v>0.98521165387909848</v>
      </c>
      <c r="J31" s="320"/>
    </row>
    <row r="32" spans="1:48">
      <c r="A32" s="312" t="s">
        <v>16</v>
      </c>
    </row>
    <row r="33" spans="1:48" ht="15.75" thickBot="1">
      <c r="A33" s="312" t="s">
        <v>16</v>
      </c>
      <c r="B33" s="311" t="s">
        <v>59</v>
      </c>
      <c r="D33" s="311"/>
      <c r="E33" s="312">
        <f>E28</f>
        <v>2012</v>
      </c>
      <c r="F33" s="312">
        <f>F28</f>
        <v>2020</v>
      </c>
      <c r="G33" s="312">
        <f>G28</f>
        <v>2030</v>
      </c>
      <c r="H33" s="312">
        <f>H28</f>
        <v>2040</v>
      </c>
      <c r="I33" s="312">
        <f>I28</f>
        <v>2050</v>
      </c>
    </row>
    <row r="34" spans="1:48">
      <c r="A34" s="312" t="s">
        <v>16</v>
      </c>
      <c r="B34" s="312" t="str">
        <f>[12]RES!B26</f>
        <v>LE</v>
      </c>
      <c r="C34" s="312" t="str">
        <f>[12]RES!A26</f>
        <v>Low Income Electrified</v>
      </c>
      <c r="D34" s="312" t="s">
        <v>47</v>
      </c>
      <c r="E34" s="10">
        <f t="shared" ref="E34:AP34" si="11">E22</f>
        <v>26.162716441035041</v>
      </c>
      <c r="F34" s="10">
        <f t="shared" si="11"/>
        <v>26.998265626975765</v>
      </c>
      <c r="G34" s="10">
        <f t="shared" si="11"/>
        <v>29.464121043163281</v>
      </c>
      <c r="H34" s="10">
        <f t="shared" si="11"/>
        <v>25.473477872834149</v>
      </c>
      <c r="I34" s="10">
        <f t="shared" si="11"/>
        <v>22.335699532374761</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31.306959588602176</v>
      </c>
      <c r="T34" s="10">
        <f t="shared" si="11"/>
        <v>30.973426667175637</v>
      </c>
      <c r="U34" s="10">
        <f t="shared" si="11"/>
        <v>30.771031308161817</v>
      </c>
      <c r="V34" s="10">
        <f t="shared" si="11"/>
        <v>30.529010579017271</v>
      </c>
      <c r="W34" s="10">
        <f t="shared" si="11"/>
        <v>30.26741973046019</v>
      </c>
      <c r="X34" s="10">
        <f t="shared" si="11"/>
        <v>30.035427110739533</v>
      </c>
      <c r="Y34" s="10">
        <f t="shared" si="11"/>
        <v>29.866018380048349</v>
      </c>
      <c r="Z34" s="10">
        <f t="shared" si="11"/>
        <v>29.886841295427658</v>
      </c>
      <c r="AA34" s="10">
        <f t="shared" si="11"/>
        <v>29.750639837772574</v>
      </c>
      <c r="AB34" s="10">
        <f t="shared" si="11"/>
        <v>29.464121043163281</v>
      </c>
      <c r="AC34" s="10">
        <f t="shared" si="11"/>
        <v>29.091413660906795</v>
      </c>
      <c r="AD34" s="10">
        <f t="shared" si="11"/>
        <v>28.604601020863694</v>
      </c>
      <c r="AE34" s="10">
        <f t="shared" si="11"/>
        <v>28.050404206646068</v>
      </c>
      <c r="AF34" s="10">
        <f t="shared" si="11"/>
        <v>27.46054290606909</v>
      </c>
      <c r="AG34" s="10">
        <f t="shared" si="11"/>
        <v>27.065998552680561</v>
      </c>
      <c r="AH34" s="10">
        <f t="shared" si="11"/>
        <v>26.860374014818156</v>
      </c>
      <c r="AI34" s="10">
        <f t="shared" si="11"/>
        <v>26.527675814554271</v>
      </c>
      <c r="AJ34" s="10">
        <f t="shared" si="11"/>
        <v>26.170876314406176</v>
      </c>
      <c r="AK34" s="10">
        <f t="shared" si="11"/>
        <v>25.833048098527915</v>
      </c>
      <c r="AL34" s="10">
        <f t="shared" si="11"/>
        <v>25.473477872834149</v>
      </c>
      <c r="AM34" s="10">
        <f t="shared" si="11"/>
        <v>23.592784391073863</v>
      </c>
      <c r="AN34" s="10">
        <f t="shared" si="11"/>
        <v>22.335699532374761</v>
      </c>
      <c r="AO34" s="10">
        <f t="shared" si="11"/>
        <v>22.335699532374761</v>
      </c>
      <c r="AP34" s="10">
        <f t="shared" si="11"/>
        <v>22.335699532374761</v>
      </c>
      <c r="AQ34" s="10"/>
      <c r="AR34" s="10"/>
      <c r="AS34" s="10"/>
      <c r="AT34" s="10"/>
      <c r="AU34" s="10"/>
      <c r="AV34" s="10"/>
    </row>
    <row r="35" spans="1:48">
      <c r="A35" s="312" t="s">
        <v>16</v>
      </c>
      <c r="B35" s="312" t="str">
        <f>[12]RES!B27</f>
        <v>ME</v>
      </c>
      <c r="C35" s="312" t="str">
        <f>[12]RES!A27</f>
        <v>Middle Income Electrified</v>
      </c>
      <c r="D35" s="312" t="s">
        <v>47</v>
      </c>
      <c r="E35" s="10">
        <f t="shared" ref="E35:AP35" si="12">E23</f>
        <v>15.697629864621025</v>
      </c>
      <c r="F35" s="10">
        <f t="shared" si="12"/>
        <v>19.311259441517389</v>
      </c>
      <c r="G35" s="10">
        <f t="shared" si="12"/>
        <v>20.823876536874586</v>
      </c>
      <c r="H35" s="10">
        <f t="shared" si="12"/>
        <v>24.277504887453929</v>
      </c>
      <c r="I35" s="10">
        <f t="shared" si="12"/>
        <v>26.994531212109234</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16.68630477076124</v>
      </c>
      <c r="T35" s="10">
        <f t="shared" si="12"/>
        <v>17.572440385943864</v>
      </c>
      <c r="U35" s="10">
        <f t="shared" si="12"/>
        <v>18.333801201097671</v>
      </c>
      <c r="V35" s="10">
        <f t="shared" si="12"/>
        <v>18.707002184780222</v>
      </c>
      <c r="W35" s="10">
        <f t="shared" si="12"/>
        <v>19.126588817035721</v>
      </c>
      <c r="X35" s="10">
        <f t="shared" si="12"/>
        <v>19.484635892719755</v>
      </c>
      <c r="Y35" s="10">
        <f t="shared" si="12"/>
        <v>19.832120781642647</v>
      </c>
      <c r="Z35" s="10">
        <f t="shared" si="12"/>
        <v>20.192873626882847</v>
      </c>
      <c r="AA35" s="10">
        <f t="shared" si="12"/>
        <v>20.466937081539466</v>
      </c>
      <c r="AB35" s="10">
        <f t="shared" si="12"/>
        <v>20.823876536874586</v>
      </c>
      <c r="AC35" s="10">
        <f t="shared" si="12"/>
        <v>21.143857639707655</v>
      </c>
      <c r="AD35" s="10">
        <f t="shared" si="12"/>
        <v>21.47838683882588</v>
      </c>
      <c r="AE35" s="10">
        <f t="shared" si="12"/>
        <v>21.854638814253942</v>
      </c>
      <c r="AF35" s="10">
        <f t="shared" si="12"/>
        <v>22.223025936761857</v>
      </c>
      <c r="AG35" s="10">
        <f t="shared" si="12"/>
        <v>22.692552527364953</v>
      </c>
      <c r="AH35" s="10">
        <f t="shared" si="12"/>
        <v>23.017304339780814</v>
      </c>
      <c r="AI35" s="10">
        <f t="shared" si="12"/>
        <v>23.281001306852577</v>
      </c>
      <c r="AJ35" s="10">
        <f t="shared" si="12"/>
        <v>23.637879582975437</v>
      </c>
      <c r="AK35" s="10">
        <f t="shared" si="12"/>
        <v>23.921900461150337</v>
      </c>
      <c r="AL35" s="10">
        <f t="shared" si="12"/>
        <v>24.277504887453929</v>
      </c>
      <c r="AM35" s="10">
        <f t="shared" si="12"/>
        <v>25.697788568595282</v>
      </c>
      <c r="AN35" s="10">
        <f t="shared" si="12"/>
        <v>26.994531212109234</v>
      </c>
      <c r="AO35" s="10">
        <f t="shared" si="12"/>
        <v>26.994531212109234</v>
      </c>
      <c r="AP35" s="10">
        <f t="shared" si="12"/>
        <v>26.994531212109234</v>
      </c>
      <c r="AQ35" s="10"/>
      <c r="AR35" s="10"/>
      <c r="AS35" s="10"/>
      <c r="AT35" s="10"/>
      <c r="AU35" s="10"/>
      <c r="AV35" s="10"/>
    </row>
    <row r="36" spans="1:48">
      <c r="A36" s="312" t="s">
        <v>16</v>
      </c>
      <c r="B36" s="312" t="str">
        <f>[12]RES!B28</f>
        <v>HE</v>
      </c>
      <c r="C36" s="312" t="str">
        <f>[12]RES!A28</f>
        <v>High Income Electrified</v>
      </c>
      <c r="D36" s="312" t="s">
        <v>47</v>
      </c>
      <c r="E36" s="10">
        <f t="shared" ref="E36:AP36" si="13">E24</f>
        <v>10.465086576414015</v>
      </c>
      <c r="F36" s="10">
        <f t="shared" si="13"/>
        <v>11.858701524628284</v>
      </c>
      <c r="G36" s="10">
        <f t="shared" si="13"/>
        <v>15.668092419962134</v>
      </c>
      <c r="H36" s="10">
        <f t="shared" si="13"/>
        <v>21.624323239711927</v>
      </c>
      <c r="I36" s="10">
        <f t="shared" si="13"/>
        <v>26.187678255515987</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11.998316089840852</v>
      </c>
      <c r="T36" s="10">
        <f t="shared" si="13"/>
        <v>12.136466763279879</v>
      </c>
      <c r="U36" s="10">
        <f t="shared" si="13"/>
        <v>12.276208127314876</v>
      </c>
      <c r="V36" s="10">
        <f t="shared" si="13"/>
        <v>12.851779723356204</v>
      </c>
      <c r="W36" s="10">
        <f t="shared" si="13"/>
        <v>13.408673452504114</v>
      </c>
      <c r="X36" s="10">
        <f t="shared" si="13"/>
        <v>13.901002338545851</v>
      </c>
      <c r="Y36" s="10">
        <f t="shared" si="13"/>
        <v>14.3473984017348</v>
      </c>
      <c r="Z36" s="10">
        <f t="shared" si="13"/>
        <v>14.596443695785945</v>
      </c>
      <c r="AA36" s="10">
        <f t="shared" si="13"/>
        <v>15.095412130871884</v>
      </c>
      <c r="AB36" s="10">
        <f t="shared" si="13"/>
        <v>15.668092419962134</v>
      </c>
      <c r="AC36" s="10">
        <f t="shared" si="13"/>
        <v>16.283705890073218</v>
      </c>
      <c r="AD36" s="10">
        <f t="shared" si="13"/>
        <v>17.003680353893529</v>
      </c>
      <c r="AE36" s="10">
        <f t="shared" si="13"/>
        <v>17.754161044995442</v>
      </c>
      <c r="AF36" s="10">
        <f t="shared" si="13"/>
        <v>18.553057251884212</v>
      </c>
      <c r="AG36" s="10">
        <f t="shared" si="13"/>
        <v>19.060424919954492</v>
      </c>
      <c r="AH36" s="10">
        <f t="shared" si="13"/>
        <v>19.445132134784561</v>
      </c>
      <c r="AI36" s="10">
        <f t="shared" si="13"/>
        <v>20.021656508477211</v>
      </c>
      <c r="AJ36" s="10">
        <f t="shared" si="13"/>
        <v>20.532816529311841</v>
      </c>
      <c r="AK36" s="10">
        <f t="shared" si="13"/>
        <v>21.101605523034571</v>
      </c>
      <c r="AL36" s="10">
        <f t="shared" si="13"/>
        <v>21.624323239711927</v>
      </c>
      <c r="AM36" s="10">
        <f t="shared" si="13"/>
        <v>24.32897304033083</v>
      </c>
      <c r="AN36" s="10">
        <f t="shared" si="13"/>
        <v>26.187678255515987</v>
      </c>
      <c r="AO36" s="10">
        <f t="shared" si="13"/>
        <v>26.187678255515987</v>
      </c>
      <c r="AP36" s="10">
        <f t="shared" si="13"/>
        <v>26.187678255515987</v>
      </c>
      <c r="AQ36" s="10"/>
      <c r="AR36" s="10"/>
      <c r="AS36" s="10"/>
      <c r="AT36" s="10"/>
      <c r="AU36" s="10"/>
      <c r="AV36" s="10"/>
    </row>
    <row r="37" spans="1:48">
      <c r="A37" s="312" t="s">
        <v>16</v>
      </c>
      <c r="B37" s="312" t="str">
        <f>[12]RES!B29</f>
        <v>LN</v>
      </c>
      <c r="C37" s="312" t="str">
        <f>[12]RES!A29</f>
        <v>Low Income Non-Electrified</v>
      </c>
      <c r="D37" s="312"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2" t="s">
        <v>16</v>
      </c>
      <c r="B38" s="312" t="str">
        <f>[12]RES!B30</f>
        <v>MN</v>
      </c>
      <c r="C38" s="312" t="str">
        <f>[12]RES!A30</f>
        <v>Middle Income Non-Electrified</v>
      </c>
      <c r="D38" s="312"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2" t="s">
        <v>16</v>
      </c>
      <c r="B39" s="227"/>
      <c r="J39" s="42"/>
      <c r="K39" s="186">
        <f>SUM(K34:K38)</f>
        <v>53.104386458423335</v>
      </c>
      <c r="L39" s="186"/>
    </row>
    <row r="40" spans="1:48" ht="18" thickBot="1">
      <c r="A40" s="312" t="s">
        <v>16</v>
      </c>
      <c r="B40" s="227"/>
      <c r="C40" s="37" t="s">
        <v>60</v>
      </c>
    </row>
    <row r="41" spans="1:48" ht="15.75" thickTop="1">
      <c r="A41" s="312" t="s">
        <v>16</v>
      </c>
    </row>
    <row r="42" spans="1:48" ht="15.75" thickBot="1">
      <c r="A42" s="312" t="s">
        <v>16</v>
      </c>
      <c r="C42" s="311" t="s">
        <v>58</v>
      </c>
      <c r="D42" s="311"/>
      <c r="E42" s="7">
        <v>2012</v>
      </c>
      <c r="F42" s="7">
        <v>2020</v>
      </c>
      <c r="G42" s="7">
        <v>2030</v>
      </c>
      <c r="H42" s="7">
        <v>2040</v>
      </c>
      <c r="I42" s="7">
        <v>2050</v>
      </c>
    </row>
    <row r="43" spans="1:48">
      <c r="A43" s="312" t="s">
        <v>16</v>
      </c>
      <c r="C43" s="312"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2" t="s">
        <v>16</v>
      </c>
      <c r="C44" s="312"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2" t="s">
        <v>16</v>
      </c>
      <c r="C45" s="312" t="s">
        <v>50</v>
      </c>
      <c r="E45" s="10">
        <f t="shared" si="16"/>
        <v>1</v>
      </c>
      <c r="F45" s="10">
        <f t="shared" si="16"/>
        <v>0.99921096731572434</v>
      </c>
      <c r="G45" s="10">
        <f t="shared" si="16"/>
        <v>1.3629062614551473</v>
      </c>
      <c r="H45" s="10">
        <f t="shared" si="16"/>
        <v>1.8098009838192406</v>
      </c>
      <c r="I45" s="10">
        <f t="shared" si="16"/>
        <v>2.0904022175169907</v>
      </c>
      <c r="J45" s="51" cm="1">
        <f t="array" ref="J45">INDEX(Drivers!$C$37:$AG$37,1,J21)/Drivers!$C$37</f>
        <v>1</v>
      </c>
      <c r="K45" s="51" cm="1">
        <f t="array" ref="K45">INDEX(Drivers!$C$37:$AG$37,1,K21)/Drivers!$C$37</f>
        <v>1.0290422887134598</v>
      </c>
      <c r="L45" s="51" cm="1">
        <f t="array" ref="L45">INDEX(Drivers!$C$37:$AG$37,1,L21)/Drivers!$C$37</f>
        <v>1.0452868351525577</v>
      </c>
      <c r="M45" s="51" cm="1">
        <f t="array" ref="M45">INDEX(Drivers!$C$37:$AG$37,1,M21)/Drivers!$C$37</f>
        <v>1.0565585612531561</v>
      </c>
      <c r="N45" s="51" cm="1">
        <f t="array" ref="N45">INDEX(Drivers!$C$37:$AG$37,1,N21)/Drivers!$C$37</f>
        <v>1.0602052961680555</v>
      </c>
      <c r="O45" s="51" cm="1">
        <f t="array" ref="O45">INDEX(Drivers!$C$37:$AG$37,1,O21)/Drivers!$C$37</f>
        <v>1.0761183212512533</v>
      </c>
      <c r="P45" s="51" cm="1">
        <f t="array" ref="P45">INDEX(Drivers!$C$37:$AG$37,1,P21)/Drivers!$C$37</f>
        <v>1.0860639619282522</v>
      </c>
      <c r="Q45" s="51" cm="1">
        <f t="array" ref="Q45">INDEX(Drivers!$C$37:$AG$37,1,Q21)/Drivers!$C$37</f>
        <v>1.0814226629456527</v>
      </c>
      <c r="R45" s="51" cm="1">
        <f t="array" ref="R45">INDEX(Drivers!$C$37:$AG$37,1,R21)/Drivers!$C$37</f>
        <v>0.99921096731572434</v>
      </c>
      <c r="S45" s="51" cm="1">
        <f t="array" ref="S45">INDEX(Drivers!$C$37:$AG$37,1,S21)/Drivers!$C$37</f>
        <v>1.0262912970075739</v>
      </c>
      <c r="T45" s="51" cm="1">
        <f t="array" ref="T45">INDEX(Drivers!$C$37:$AG$37,1,T21)/Drivers!$C$37</f>
        <v>1.0533716266994235</v>
      </c>
      <c r="U45" s="51" cm="1">
        <f t="array" ref="U45">INDEX(Drivers!$C$37:$AG$37,1,U21)/Drivers!$C$37</f>
        <v>1.2423605798786312</v>
      </c>
      <c r="V45" s="51" cm="1">
        <f t="array" ref="V45">INDEX(Drivers!$C$37:$AG$37,1,V21)/Drivers!$C$37</f>
        <v>1.2650548198451941</v>
      </c>
      <c r="W45" s="51" cm="1">
        <f t="array" ref="W45">INDEX(Drivers!$C$37:$AG$37,1,W21)/Drivers!$C$37</f>
        <v>1.2828207362262298</v>
      </c>
      <c r="X45" s="51" cm="1">
        <f t="array" ref="X45">INDEX(Drivers!$C$37:$AG$37,1,X21)/Drivers!$C$37</f>
        <v>1.3005866526072658</v>
      </c>
      <c r="Y45" s="51" cm="1">
        <f t="array" ref="Y45">INDEX(Drivers!$C$37:$AG$37,1,Y21)/Drivers!$C$37</f>
        <v>1.3149856087953617</v>
      </c>
      <c r="Z45" s="51" cm="1">
        <f t="array" ref="Z45">INDEX(Drivers!$C$37:$AG$37,1,Z21)/Drivers!$C$37</f>
        <v>1.3199042443918847</v>
      </c>
      <c r="AA45" s="51" cm="1">
        <f t="array" ref="AA45">INDEX(Drivers!$C$37:$AG$37,1,AA21)/Drivers!$C$37</f>
        <v>1.3406108788323685</v>
      </c>
      <c r="AB45" s="51" cm="1">
        <f t="array" ref="AB45">INDEX(Drivers!$C$37:$AG$37,1,AB21)/Drivers!$C$37</f>
        <v>1.3629062614551473</v>
      </c>
      <c r="AC45" s="51" cm="1">
        <f t="array" ref="AC45">INDEX(Drivers!$C$37:$AG$37,1,AC21)/Drivers!$C$37</f>
        <v>1.3900181621386145</v>
      </c>
      <c r="AD45" s="51" cm="1">
        <f t="array" ref="AD45">INDEX(Drivers!$C$37:$AG$37,1,AD21)/Drivers!$C$37</f>
        <v>1.4244926658771051</v>
      </c>
      <c r="AE45" s="51" cm="1">
        <f t="array" ref="AE45">INDEX(Drivers!$C$37:$AG$37,1,AE21)/Drivers!$C$37</f>
        <v>1.4608647460977868</v>
      </c>
      <c r="AF45" s="51" cm="1">
        <f t="array" ref="AF45">INDEX(Drivers!$C$37:$AG$37,1,AF21)/Drivers!$C$37</f>
        <v>1.5021827286432445</v>
      </c>
      <c r="AG45" s="51" cm="1">
        <f t="array" ref="AG45">INDEX(Drivers!$C$37:$AG$37,1,AG21)/Drivers!$C$37</f>
        <v>1.5197332674316701</v>
      </c>
      <c r="AH45" s="51" cm="1">
        <f t="array" ref="AH45">INDEX(Drivers!$C$37:$AG$37,1,AH21)/Drivers!$C$37</f>
        <v>1.5346762275865444</v>
      </c>
      <c r="AI45" s="51" cm="1">
        <f t="array" ref="AI45">INDEX(Drivers!$C$37:$AG$37,1,AI21)/Drivers!$C$37</f>
        <v>1.5656645305114989</v>
      </c>
      <c r="AJ45" s="51" cm="1">
        <f t="array" ref="AJ45">INDEX(Drivers!$C$37:$AG$37,1,AJ21)/Drivers!$C$37</f>
        <v>1.5885119163845063</v>
      </c>
      <c r="AK45" s="51" cm="1">
        <f t="array" ref="AK45">INDEX(Drivers!$C$37:$AG$37,1,AK21)/Drivers!$C$37</f>
        <v>1.6201765493570137</v>
      </c>
      <c r="AL45" s="51" cm="1">
        <f t="array" ref="AL45">INDEX(Drivers!$C$37:$AG$37,1,AL21)/Drivers!$C$37</f>
        <v>1.8098009838192406</v>
      </c>
      <c r="AM45" s="51" cm="1">
        <f t="array" ref="AM45">INDEX(Drivers!$C$37:$AG$37,1,AM21)/Drivers!$C$37</f>
        <v>1.9832632804744355</v>
      </c>
      <c r="AN45" s="51" cm="1">
        <f t="array" ref="AN45">INDEX(Drivers!$C$37:$AG$37,1,AN21)/Drivers!$C$37</f>
        <v>2.0904022175169907</v>
      </c>
      <c r="AO45" s="36">
        <f>AN45</f>
        <v>2.0904022175169907</v>
      </c>
      <c r="AP45" s="36">
        <f>AO45</f>
        <v>2.0904022175169907</v>
      </c>
      <c r="AQ45" s="36"/>
      <c r="AR45" s="36"/>
      <c r="AS45" s="10"/>
      <c r="AT45" s="10"/>
      <c r="AU45" s="10"/>
      <c r="AV45" s="10"/>
    </row>
    <row r="46" spans="1:48">
      <c r="A46" s="312" t="s">
        <v>16</v>
      </c>
      <c r="H46" s="109">
        <f>I46^(1/40)-1</f>
        <v>1.8604865795038394E-2</v>
      </c>
      <c r="I46" s="186">
        <f>I45/E45</f>
        <v>2.0904022175169907</v>
      </c>
      <c r="L46" s="24"/>
    </row>
    <row r="47" spans="1:48" ht="15.75" thickBot="1">
      <c r="A47" s="312" t="s">
        <v>16</v>
      </c>
      <c r="C47" s="311" t="s">
        <v>213</v>
      </c>
      <c r="D47" s="311"/>
      <c r="E47" s="7">
        <v>2012</v>
      </c>
      <c r="F47" s="7">
        <v>2020</v>
      </c>
      <c r="G47" s="7">
        <v>2030</v>
      </c>
      <c r="H47" s="7">
        <v>2040</v>
      </c>
      <c r="I47" s="7">
        <v>2050</v>
      </c>
    </row>
    <row r="48" spans="1:48">
      <c r="A48" s="312" t="s">
        <v>16</v>
      </c>
      <c r="C48" s="312"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2" t="s">
        <v>16</v>
      </c>
      <c r="C49" s="312"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2" t="s">
        <v>16</v>
      </c>
      <c r="C50" s="312" t="s">
        <v>50</v>
      </c>
      <c r="E50" s="80"/>
      <c r="F50" s="59">
        <f t="shared" si="17"/>
        <v>-9.8663149271871475E-5</v>
      </c>
      <c r="G50" s="59">
        <f t="shared" si="17"/>
        <v>3.1527663705081421E-2</v>
      </c>
      <c r="H50" s="59">
        <f t="shared" si="17"/>
        <v>2.8765717238547373E-2</v>
      </c>
      <c r="I50" s="59">
        <f t="shared" si="17"/>
        <v>1.4518343102418951E-2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2" t="s">
        <v>16</v>
      </c>
      <c r="L51" s="24"/>
    </row>
    <row r="52" spans="1:47" ht="18" thickBot="1">
      <c r="A52" s="312" t="s">
        <v>16</v>
      </c>
      <c r="C52" s="37" t="s">
        <v>294</v>
      </c>
    </row>
    <row r="53" spans="1:47" ht="15.75" thickTop="1">
      <c r="A53" s="312" t="s">
        <v>16</v>
      </c>
      <c r="D53" s="312" t="s">
        <v>52</v>
      </c>
      <c r="E53" s="312">
        <v>100</v>
      </c>
      <c r="F53" s="312">
        <v>150</v>
      </c>
      <c r="G53" s="312">
        <v>200</v>
      </c>
      <c r="H53" s="40"/>
      <c r="J53" s="312"/>
    </row>
    <row r="54" spans="1:47">
      <c r="A54" s="312" t="s">
        <v>16</v>
      </c>
      <c r="B54" s="312">
        <f>[12]RES!$B32</f>
        <v>0</v>
      </c>
      <c r="C54" s="312" t="str">
        <f>[12]RES!A32</f>
        <v>USE the names but not the numbers in the greyed out stuff, all the balance numbers are taken directly from the energy balance sheet</v>
      </c>
      <c r="E54" s="312">
        <v>0.3</v>
      </c>
      <c r="F54" s="12">
        <v>0.25</v>
      </c>
      <c r="G54" s="12">
        <v>0.2</v>
      </c>
      <c r="H54" s="40"/>
      <c r="J54" s="312"/>
    </row>
    <row r="55" spans="1:47">
      <c r="A55" s="312" t="s">
        <v>16</v>
      </c>
      <c r="B55" s="312" t="str">
        <f>[12]RES!$B33</f>
        <v>Demand</v>
      </c>
      <c r="C55" s="312" t="str">
        <f>[12]RES!A33</f>
        <v>End use demands</v>
      </c>
      <c r="E55" s="312">
        <v>0.1</v>
      </c>
      <c r="F55" s="12">
        <v>0.1</v>
      </c>
      <c r="G55" s="12">
        <v>0.1</v>
      </c>
      <c r="H55" s="40"/>
      <c r="J55" s="312"/>
    </row>
    <row r="56" spans="1:47">
      <c r="A56" s="312" t="s">
        <v>16</v>
      </c>
      <c r="B56" s="312" t="str">
        <f>[12]RES!$B34</f>
        <v>L</v>
      </c>
      <c r="C56" s="312" t="str">
        <f>[12]RES!A34</f>
        <v>Lighting</v>
      </c>
      <c r="E56" s="312">
        <v>0.5</v>
      </c>
      <c r="F56" s="12">
        <v>0.4</v>
      </c>
      <c r="G56" s="12">
        <v>0.3</v>
      </c>
      <c r="H56" s="40"/>
      <c r="J56" s="312"/>
    </row>
    <row r="57" spans="1:47">
      <c r="A57" s="312" t="s">
        <v>16</v>
      </c>
      <c r="B57" s="312" t="str">
        <f>[12]RES!$B35</f>
        <v>K</v>
      </c>
      <c r="C57" s="312" t="str">
        <f>[12]RES!A35</f>
        <v>Cooking</v>
      </c>
      <c r="E57" s="312">
        <v>0.3</v>
      </c>
      <c r="F57" s="12">
        <v>0.25</v>
      </c>
      <c r="G57" s="12">
        <v>0.2</v>
      </c>
      <c r="H57" s="40"/>
      <c r="J57" s="312"/>
    </row>
    <row r="58" spans="1:47">
      <c r="A58" s="312" t="s">
        <v>16</v>
      </c>
      <c r="B58" s="312" t="str">
        <f>[12]RES!$B36</f>
        <v>H</v>
      </c>
      <c r="C58" s="312" t="str">
        <f>[12]RES!A36</f>
        <v>Space Heating</v>
      </c>
      <c r="E58" s="312">
        <v>0.2</v>
      </c>
      <c r="F58" s="12">
        <v>0.15</v>
      </c>
      <c r="G58" s="12">
        <v>0.1</v>
      </c>
      <c r="H58" s="40"/>
      <c r="J58" s="312"/>
    </row>
    <row r="59" spans="1:47">
      <c r="A59" s="312" t="s">
        <v>16</v>
      </c>
      <c r="B59" s="312" t="str">
        <f>[12]RES!$B37</f>
        <v>WG</v>
      </c>
      <c r="C59" s="312" t="str">
        <f>[12]RES!A37</f>
        <v>Water Heating Geyser</v>
      </c>
      <c r="E59" s="312">
        <v>0.5</v>
      </c>
      <c r="F59" s="12">
        <v>0.4</v>
      </c>
      <c r="G59" s="12">
        <v>0.3</v>
      </c>
      <c r="H59" s="40"/>
      <c r="J59" s="312"/>
    </row>
    <row r="60" spans="1:47">
      <c r="A60" s="312" t="s">
        <v>16</v>
      </c>
      <c r="B60" s="312" t="str">
        <f>[12]RES!$B38</f>
        <v>W</v>
      </c>
      <c r="C60" s="312" t="str">
        <f>[12]RES!A38</f>
        <v>Water Heating</v>
      </c>
      <c r="E60" s="312">
        <v>0</v>
      </c>
      <c r="F60" s="12">
        <v>0</v>
      </c>
      <c r="G60" s="12">
        <v>0</v>
      </c>
      <c r="H60" s="40"/>
      <c r="J60" s="312"/>
    </row>
    <row r="61" spans="1:47">
      <c r="A61" s="312" t="s">
        <v>16</v>
      </c>
      <c r="B61" s="227"/>
    </row>
    <row r="62" spans="1:47">
      <c r="A62" s="312" t="s">
        <v>16</v>
      </c>
      <c r="C62" s="5" t="str">
        <f>C52</f>
        <v>High Income Household Elasticities</v>
      </c>
    </row>
    <row r="63" spans="1:47">
      <c r="A63" s="312" t="s">
        <v>16</v>
      </c>
      <c r="C63" s="312"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0.39900078903268427</v>
      </c>
      <c r="G63" s="186">
        <f t="shared" si="19"/>
        <v>0.39863709373854483</v>
      </c>
      <c r="H63" s="186">
        <f t="shared" si="19"/>
        <v>0.39819019901618075</v>
      </c>
      <c r="I63" s="186">
        <f t="shared" si="19"/>
        <v>0.39790959778248297</v>
      </c>
      <c r="J63" s="312" cm="1">
        <f t="array" ref="J63">IF(J$7=-1,K63,IF(J$7=99,I63,IF(J$7=0,INDEX($E63:$I63,0,J$5),(INDEX($E63:$I63,0,J$7+1)-INDEX($E63:$I63,0,J$7))/(INDEX($E$4:$I$4,0,J$7+1)-INDEX($E$4:$I$4,0,J$7))+I63)))</f>
        <v>0.39899999999999997</v>
      </c>
      <c r="K63" s="312" cm="1">
        <f t="array" ref="K63">IF(K$7=-1,L63,IF(K$7=99,J63,IF(K$7=0,INDEX($E63:$I63,0,K$5),(INDEX($E63:$I63,0,K$7+1)-INDEX($E63:$I63,0,K$7))/(INDEX($E$4:$I$4,0,K$7+1)-INDEX($E$4:$I$4,0,K$7))+J63)))</f>
        <v>0.39900009862908548</v>
      </c>
      <c r="L63" s="312" cm="1">
        <f t="array" ref="L63">IF(L$7=-1,M63,IF(L$7=99,K63,IF(L$7=0,INDEX($E63:$I63,0,L$5),(INDEX($E63:$I63,0,L$7+1)-INDEX($E63:$I63,0,L$7))/(INDEX($E$4:$I$4,0,L$7+1)-INDEX($E$4:$I$4,0,L$7))+K63)))</f>
        <v>0.39900019725817104</v>
      </c>
      <c r="M63" s="312" cm="1">
        <f t="array" ref="M63">IF(M$7=-1,N63,IF(M$7=99,L63,IF(M$7=0,INDEX($E63:$I63,0,M$5),(INDEX($E63:$I63,0,M$7+1)-INDEX($E63:$I63,0,M$7))/(INDEX($E$4:$I$4,0,M$7+1)-INDEX($E$4:$I$4,0,M$7))+L63)))</f>
        <v>0.39900029588725661</v>
      </c>
      <c r="N63" s="312" cm="1">
        <f t="array" ref="N63">IF(N$7=-1,O63,IF(N$7=99,M63,IF(N$7=0,INDEX($E63:$I63,0,N$5),(INDEX($E63:$I63,0,N$7+1)-INDEX($E63:$I63,0,N$7))/(INDEX($E$4:$I$4,0,N$7+1)-INDEX($E$4:$I$4,0,N$7))+M63)))</f>
        <v>0.39900039451634217</v>
      </c>
      <c r="O63" s="312" cm="1">
        <f t="array" ref="O63">IF(O$7=-1,P63,IF(O$7=99,N63,IF(O$7=0,INDEX($E63:$I63,0,O$5),(INDEX($E63:$I63,0,O$7+1)-INDEX($E63:$I63,0,O$7))/(INDEX($E$4:$I$4,0,O$7+1)-INDEX($E$4:$I$4,0,O$7))+N63)))</f>
        <v>0.39900049314542774</v>
      </c>
      <c r="P63" s="312" cm="1">
        <f t="array" ref="P63">IF(P$7=-1,Q63,IF(P$7=99,O63,IF(P$7=0,INDEX($E63:$I63,0,P$5),(INDEX($E63:$I63,0,P$7+1)-INDEX($E63:$I63,0,P$7))/(INDEX($E$4:$I$4,0,P$7+1)-INDEX($E$4:$I$4,0,P$7))+O63)))</f>
        <v>0.3990005917745133</v>
      </c>
      <c r="Q63" s="312" cm="1">
        <f t="array" ref="Q63">IF(Q$7=-1,R63,IF(Q$7=99,P63,IF(Q$7=0,INDEX($E63:$I63,0,Q$5),(INDEX($E63:$I63,0,Q$7+1)-INDEX($E63:$I63,0,Q$7))/(INDEX($E$4:$I$4,0,Q$7+1)-INDEX($E$4:$I$4,0,Q$7))+P63)))</f>
        <v>0.39900069040359887</v>
      </c>
      <c r="R63" s="312" cm="1">
        <f t="array" ref="R63">IF(R$7=-1,S63,IF(R$7=99,Q63,IF(R$7=0,INDEX($E63:$I63,0,R$5),(INDEX($E63:$I63,0,R$7+1)-INDEX($E63:$I63,0,R$7))/(INDEX($E$4:$I$4,0,R$7+1)-INDEX($E$4:$I$4,0,R$7))+Q63)))</f>
        <v>0.39900078903268427</v>
      </c>
      <c r="S63" s="312" cm="1">
        <f t="array" ref="S63">IF(S$7=-1,T63,IF(S$7=99,R63,IF(S$7=0,INDEX($E63:$I63,0,S$5),(INDEX($E63:$I63,0,S$7+1)-INDEX($E63:$I63,0,S$7))/(INDEX($E$4:$I$4,0,S$7+1)-INDEX($E$4:$I$4,0,S$7))+R63)))</f>
        <v>0.39896441950327033</v>
      </c>
      <c r="T63" s="312" cm="1">
        <f t="array" ref="T63">IF(T$7=-1,U63,IF(T$7=99,S63,IF(T$7=0,INDEX($E63:$I63,0,T$5),(INDEX($E63:$I63,0,T$7+1)-INDEX($E63:$I63,0,T$7))/(INDEX($E$4:$I$4,0,T$7+1)-INDEX($E$4:$I$4,0,T$7))+S63)))</f>
        <v>0.39892804997385639</v>
      </c>
      <c r="U63" s="312" cm="1">
        <f t="array" ref="U63">IF(U$7=-1,V63,IF(U$7=99,T63,IF(U$7=0,INDEX($E63:$I63,0,U$5),(INDEX($E63:$I63,0,U$7+1)-INDEX($E63:$I63,0,U$7))/(INDEX($E$4:$I$4,0,U$7+1)-INDEX($E$4:$I$4,0,U$7))+T63)))</f>
        <v>0.39889168044444245</v>
      </c>
      <c r="V63" s="312" cm="1">
        <f t="array" ref="V63">IF(V$7=-1,W63,IF(V$7=99,U63,IF(V$7=0,INDEX($E63:$I63,0,V$5),(INDEX($E63:$I63,0,V$7+1)-INDEX($E63:$I63,0,V$7))/(INDEX($E$4:$I$4,0,V$7+1)-INDEX($E$4:$I$4,0,V$7))+U63)))</f>
        <v>0.39885531091502852</v>
      </c>
      <c r="W63" s="312" cm="1">
        <f t="array" ref="W63">IF(W$7=-1,X63,IF(W$7=99,V63,IF(W$7=0,INDEX($E63:$I63,0,W$5),(INDEX($E63:$I63,0,W$7+1)-INDEX($E63:$I63,0,W$7))/(INDEX($E$4:$I$4,0,W$7+1)-INDEX($E$4:$I$4,0,W$7))+V63)))</f>
        <v>0.39881894138561458</v>
      </c>
      <c r="X63" s="312" cm="1">
        <f t="array" ref="X63">IF(X$7=-1,Y63,IF(X$7=99,W63,IF(X$7=0,INDEX($E63:$I63,0,X$5),(INDEX($E63:$I63,0,X$7+1)-INDEX($E63:$I63,0,X$7))/(INDEX($E$4:$I$4,0,X$7+1)-INDEX($E$4:$I$4,0,X$7))+W63)))</f>
        <v>0.39878257185620064</v>
      </c>
      <c r="Y63" s="312" cm="1">
        <f t="array" ref="Y63">IF(Y$7=-1,Z63,IF(Y$7=99,X63,IF(Y$7=0,INDEX($E63:$I63,0,Y$5),(INDEX($E63:$I63,0,Y$7+1)-INDEX($E63:$I63,0,Y$7))/(INDEX($E$4:$I$4,0,Y$7+1)-INDEX($E$4:$I$4,0,Y$7))+X63)))</f>
        <v>0.3987462023267867</v>
      </c>
      <c r="Z63" s="312" cm="1">
        <f t="array" ref="Z63">IF(Z$7=-1,AA63,IF(Z$7=99,Y63,IF(Z$7=0,INDEX($E63:$I63,0,Z$5),(INDEX($E63:$I63,0,Z$7+1)-INDEX($E63:$I63,0,Z$7))/(INDEX($E$4:$I$4,0,Z$7+1)-INDEX($E$4:$I$4,0,Z$7))+Y63)))</f>
        <v>0.39870983279737277</v>
      </c>
      <c r="AA63" s="312" cm="1">
        <f t="array" ref="AA63">IF(AA$7=-1,AB63,IF(AA$7=99,Z63,IF(AA$7=0,INDEX($E63:$I63,0,AA$5),(INDEX($E63:$I63,0,AA$7+1)-INDEX($E63:$I63,0,AA$7))/(INDEX($E$4:$I$4,0,AA$7+1)-INDEX($E$4:$I$4,0,AA$7))+Z63)))</f>
        <v>0.39867346326795883</v>
      </c>
      <c r="AB63" s="312" cm="1">
        <f t="array" ref="AB63">IF(AB$7=-1,AC63,IF(AB$7=99,AA63,IF(AB$7=0,INDEX($E63:$I63,0,AB$5),(INDEX($E63:$I63,0,AB$7+1)-INDEX($E63:$I63,0,AB$7))/(INDEX($E$4:$I$4,0,AB$7+1)-INDEX($E$4:$I$4,0,AB$7))+AA63)))</f>
        <v>0.39863709373854483</v>
      </c>
      <c r="AC63" s="312" cm="1">
        <f t="array" ref="AC63">IF(AC$7=-1,AD63,IF(AC$7=99,AB63,IF(AC$7=0,INDEX($E63:$I63,0,AC$5),(INDEX($E63:$I63,0,AC$7+1)-INDEX($E63:$I63,0,AC$7))/(INDEX($E$4:$I$4,0,AC$7+1)-INDEX($E$4:$I$4,0,AC$7))+AB63)))</f>
        <v>0.39859240426630843</v>
      </c>
      <c r="AD63" s="312" cm="1">
        <f t="array" ref="AD63">IF(AD$7=-1,AE63,IF(AD$7=99,AC63,IF(AD$7=0,INDEX($E63:$I63,0,AD$5),(INDEX($E63:$I63,0,AD$7+1)-INDEX($E63:$I63,0,AD$7))/(INDEX($E$4:$I$4,0,AD$7+1)-INDEX($E$4:$I$4,0,AD$7))+AC63)))</f>
        <v>0.39854771479407203</v>
      </c>
      <c r="AE63" s="312" cm="1">
        <f t="array" ref="AE63">IF(AE$7=-1,AF63,IF(AE$7=99,AD63,IF(AE$7=0,INDEX($E63:$I63,0,AE$5),(INDEX($E63:$I63,0,AE$7+1)-INDEX($E63:$I63,0,AE$7))/(INDEX($E$4:$I$4,0,AE$7+1)-INDEX($E$4:$I$4,0,AE$7))+AD63)))</f>
        <v>0.39850302532183562</v>
      </c>
      <c r="AF63" s="312" cm="1">
        <f t="array" ref="AF63">IF(AF$7=-1,AG63,IF(AF$7=99,AE63,IF(AF$7=0,INDEX($E63:$I63,0,AF$5),(INDEX($E63:$I63,0,AF$7+1)-INDEX($E63:$I63,0,AF$7))/(INDEX($E$4:$I$4,0,AF$7+1)-INDEX($E$4:$I$4,0,AF$7))+AE63)))</f>
        <v>0.39845833584959922</v>
      </c>
      <c r="AG63" s="312" cm="1">
        <f t="array" ref="AG63">IF(AG$7=-1,AH63,IF(AG$7=99,AF63,IF(AG$7=0,INDEX($E63:$I63,0,AG$5),(INDEX($E63:$I63,0,AG$7+1)-INDEX($E63:$I63,0,AG$7))/(INDEX($E$4:$I$4,0,AG$7+1)-INDEX($E$4:$I$4,0,AG$7))+AF63)))</f>
        <v>0.39841364637736282</v>
      </c>
      <c r="AH63" s="312" cm="1">
        <f t="array" ref="AH63">IF(AH$7=-1,AI63,IF(AH$7=99,AG63,IF(AH$7=0,INDEX($E63:$I63,0,AH$5),(INDEX($E63:$I63,0,AH$7+1)-INDEX($E63:$I63,0,AH$7))/(INDEX($E$4:$I$4,0,AH$7+1)-INDEX($E$4:$I$4,0,AH$7))+AG63)))</f>
        <v>0.39836895690512641</v>
      </c>
      <c r="AI63" s="312" cm="1">
        <f t="array" ref="AI63">IF(AI$7=-1,AJ63,IF(AI$7=99,AH63,IF(AI$7=0,INDEX($E63:$I63,0,AI$5),(INDEX($E63:$I63,0,AI$7+1)-INDEX($E63:$I63,0,AI$7))/(INDEX($E$4:$I$4,0,AI$7+1)-INDEX($E$4:$I$4,0,AI$7))+AH63)))</f>
        <v>0.39832426743289001</v>
      </c>
      <c r="AJ63" s="312" cm="1">
        <f t="array" ref="AJ63">IF(AJ$7=-1,AK63,IF(AJ$7=99,AI63,IF(AJ$7=0,INDEX($E63:$I63,0,AJ$5),(INDEX($E63:$I63,0,AJ$7+1)-INDEX($E63:$I63,0,AJ$7))/(INDEX($E$4:$I$4,0,AJ$7+1)-INDEX($E$4:$I$4,0,AJ$7))+AI63)))</f>
        <v>0.39827957796065361</v>
      </c>
      <c r="AK63" s="312" cm="1">
        <f t="array" ref="AK63">IF(AK$7=-1,AL63,IF(AK$7=99,AJ63,IF(AK$7=0,INDEX($E63:$I63,0,AK$5),(INDEX($E63:$I63,0,AK$7+1)-INDEX($E63:$I63,0,AK$7))/(INDEX($E$4:$I$4,0,AK$7+1)-INDEX($E$4:$I$4,0,AK$7))+AJ63)))</f>
        <v>0.3982348884884172</v>
      </c>
      <c r="AL63" s="312" cm="1">
        <f t="array" ref="AL63">IF(AL$7=-1,AM63,IF(AL$7=99,AK63,IF(AL$7=0,INDEX($E63:$I63,0,AL$5),(INDEX($E63:$I63,0,AL$7+1)-INDEX($E63:$I63,0,AL$7))/(INDEX($E$4:$I$4,0,AL$7+1)-INDEX($E$4:$I$4,0,AL$7))+AK63)))</f>
        <v>0.39819019901618075</v>
      </c>
      <c r="AM63" s="312" cm="1">
        <f t="array" ref="AM63">IF(AM$7=-1,AN63,IF(AM$7=99,AL63,IF(AM$7=0,INDEX($E63:$I63,0,AM$5),(INDEX($E63:$I63,0,AM$7+1)-INDEX($E63:$I63,0,AM$7))/(INDEX($E$4:$I$4,0,AM$7+1)-INDEX($E$4:$I$4,0,AM$7))+AL63)))</f>
        <v>0.39816213889281099</v>
      </c>
      <c r="AN63" s="312" cm="1">
        <f t="array" ref="AN63">IF(AN$7=-1,AO63,IF(AN$7=99,AM63,IF(AN$7=0,INDEX($E63:$I63,0,AN$5),(INDEX($E63:$I63,0,AN$7+1)-INDEX($E63:$I63,0,AN$7))/(INDEX($E$4:$I$4,0,AN$7+1)-INDEX($E$4:$I$4,0,AN$7))+AM63)))</f>
        <v>0.39790959778248297</v>
      </c>
      <c r="AO63" s="312" cm="1">
        <f t="array" ref="AO63">IF(AO$7=-1,AP63,IF(AO$7=99,AN63,IF(AO$7=0,INDEX($E63:$I63,0,AO$5),(INDEX($E63:$I63,0,AO$7+1)-INDEX($E63:$I63,0,AO$7))/(INDEX($E$4:$I$4,0,AO$7+1)-INDEX($E$4:$I$4,0,AO$7))+AN63)))</f>
        <v>0.39790959778248297</v>
      </c>
      <c r="AP63" s="312" cm="1">
        <f t="array" ref="AP63">IF(AP$7=-1,AQ63,IF(AP$7=99,AO63,IF(AP$7=0,INDEX($E63:$I63,0,AP$5),(INDEX($E63:$I63,0,AP$7+1)-INDEX($E63:$I63,0,AP$7))/(INDEX($E$4:$I$4,0,AP$7+1)-INDEX($E$4:$I$4,0,AP$7))+AO63)))</f>
        <v>0.39790959778248297</v>
      </c>
    </row>
    <row r="64" spans="1:47">
      <c r="A64" s="312" t="s">
        <v>16</v>
      </c>
      <c r="C64" s="312"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2" cm="1">
        <f t="array" ref="J64">IF(J$7=-1,K64,IF(J$7=99,I64,IF(J$7=0,INDEX($E64:$I64,0,J$5),(INDEX($E64:$I64,0,J$7+1)-INDEX($E64:$I64,0,J$7))/(INDEX($E$4:$I$4,0,J$7+1)-INDEX($E$4:$I$4,0,J$7))+I64)))</f>
        <v>0.10000000000000002</v>
      </c>
      <c r="K64" s="312" cm="1">
        <f t="array" ref="K64">IF(K$7=-1,L64,IF(K$7=99,J64,IF(K$7=0,INDEX($E64:$I64,0,K$5),(INDEX($E64:$I64,0,K$7+1)-INDEX($E64:$I64,0,K$7))/(INDEX($E$4:$I$4,0,K$7+1)-INDEX($E$4:$I$4,0,K$7))+J64)))</f>
        <v>0.10000000000000002</v>
      </c>
      <c r="L64" s="312" cm="1">
        <f t="array" ref="L64">IF(L$7=-1,M64,IF(L$7=99,K64,IF(L$7=0,INDEX($E64:$I64,0,L$5),(INDEX($E64:$I64,0,L$7+1)-INDEX($E64:$I64,0,L$7))/(INDEX($E$4:$I$4,0,L$7+1)-INDEX($E$4:$I$4,0,L$7))+K64)))</f>
        <v>0.10000000000000002</v>
      </c>
      <c r="M64" s="312" cm="1">
        <f t="array" ref="M64">IF(M$7=-1,N64,IF(M$7=99,L64,IF(M$7=0,INDEX($E64:$I64,0,M$5),(INDEX($E64:$I64,0,M$7+1)-INDEX($E64:$I64,0,M$7))/(INDEX($E$4:$I$4,0,M$7+1)-INDEX($E$4:$I$4,0,M$7))+L64)))</f>
        <v>0.10000000000000002</v>
      </c>
      <c r="N64" s="312" cm="1">
        <f t="array" ref="N64">IF(N$7=-1,O64,IF(N$7=99,M64,IF(N$7=0,INDEX($E64:$I64,0,N$5),(INDEX($E64:$I64,0,N$7+1)-INDEX($E64:$I64,0,N$7))/(INDEX($E$4:$I$4,0,N$7+1)-INDEX($E$4:$I$4,0,N$7))+M64)))</f>
        <v>0.10000000000000002</v>
      </c>
      <c r="O64" s="312" cm="1">
        <f t="array" ref="O64">IF(O$7=-1,P64,IF(O$7=99,N64,IF(O$7=0,INDEX($E64:$I64,0,O$5),(INDEX($E64:$I64,0,O$7+1)-INDEX($E64:$I64,0,O$7))/(INDEX($E$4:$I$4,0,O$7+1)-INDEX($E$4:$I$4,0,O$7))+N64)))</f>
        <v>0.10000000000000002</v>
      </c>
      <c r="P64" s="312" cm="1">
        <f t="array" ref="P64">IF(P$7=-1,Q64,IF(P$7=99,O64,IF(P$7=0,INDEX($E64:$I64,0,P$5),(INDEX($E64:$I64,0,P$7+1)-INDEX($E64:$I64,0,P$7))/(INDEX($E$4:$I$4,0,P$7+1)-INDEX($E$4:$I$4,0,P$7))+O64)))</f>
        <v>0.10000000000000002</v>
      </c>
      <c r="Q64" s="312" cm="1">
        <f t="array" ref="Q64">IF(Q$7=-1,R64,IF(Q$7=99,P64,IF(Q$7=0,INDEX($E64:$I64,0,Q$5),(INDEX($E64:$I64,0,Q$7+1)-INDEX($E64:$I64,0,Q$7))/(INDEX($E$4:$I$4,0,Q$7+1)-INDEX($E$4:$I$4,0,Q$7))+P64)))</f>
        <v>0.10000000000000002</v>
      </c>
      <c r="R64" s="312" cm="1">
        <f t="array" ref="R64">IF(R$7=-1,S64,IF(R$7=99,Q64,IF(R$7=0,INDEX($E64:$I64,0,R$5),(INDEX($E64:$I64,0,R$7+1)-INDEX($E64:$I64,0,R$7))/(INDEX($E$4:$I$4,0,R$7+1)-INDEX($E$4:$I$4,0,R$7))+Q64)))</f>
        <v>0.10000000000000002</v>
      </c>
      <c r="S64" s="312" cm="1">
        <f t="array" ref="S64">IF(S$7=-1,T64,IF(S$7=99,R64,IF(S$7=0,INDEX($E64:$I64,0,S$5),(INDEX($E64:$I64,0,S$7+1)-INDEX($E64:$I64,0,S$7))/(INDEX($E$4:$I$4,0,S$7+1)-INDEX($E$4:$I$4,0,S$7))+R64)))</f>
        <v>0.10000000000000002</v>
      </c>
      <c r="T64" s="312" cm="1">
        <f t="array" ref="T64">IF(T$7=-1,U64,IF(T$7=99,S64,IF(T$7=0,INDEX($E64:$I64,0,T$5),(INDEX($E64:$I64,0,T$7+1)-INDEX($E64:$I64,0,T$7))/(INDEX($E$4:$I$4,0,T$7+1)-INDEX($E$4:$I$4,0,T$7))+S64)))</f>
        <v>0.10000000000000002</v>
      </c>
      <c r="U64" s="312" cm="1">
        <f t="array" ref="U64">IF(U$7=-1,V64,IF(U$7=99,T64,IF(U$7=0,INDEX($E64:$I64,0,U$5),(INDEX($E64:$I64,0,U$7+1)-INDEX($E64:$I64,0,U$7))/(INDEX($E$4:$I$4,0,U$7+1)-INDEX($E$4:$I$4,0,U$7))+T64)))</f>
        <v>0.10000000000000002</v>
      </c>
      <c r="V64" s="312" cm="1">
        <f t="array" ref="V64">IF(V$7=-1,W64,IF(V$7=99,U64,IF(V$7=0,INDEX($E64:$I64,0,V$5),(INDEX($E64:$I64,0,V$7+1)-INDEX($E64:$I64,0,V$7))/(INDEX($E$4:$I$4,0,V$7+1)-INDEX($E$4:$I$4,0,V$7))+U64)))</f>
        <v>0.10000000000000002</v>
      </c>
      <c r="W64" s="312" cm="1">
        <f t="array" ref="W64">IF(W$7=-1,X64,IF(W$7=99,V64,IF(W$7=0,INDEX($E64:$I64,0,W$5),(INDEX($E64:$I64,0,W$7+1)-INDEX($E64:$I64,0,W$7))/(INDEX($E$4:$I$4,0,W$7+1)-INDEX($E$4:$I$4,0,W$7))+V64)))</f>
        <v>0.10000000000000002</v>
      </c>
      <c r="X64" s="312" cm="1">
        <f t="array" ref="X64">IF(X$7=-1,Y64,IF(X$7=99,W64,IF(X$7=0,INDEX($E64:$I64,0,X$5),(INDEX($E64:$I64,0,X$7+1)-INDEX($E64:$I64,0,X$7))/(INDEX($E$4:$I$4,0,X$7+1)-INDEX($E$4:$I$4,0,X$7))+W64)))</f>
        <v>0.10000000000000002</v>
      </c>
      <c r="Y64" s="312" cm="1">
        <f t="array" ref="Y64">IF(Y$7=-1,Z64,IF(Y$7=99,X64,IF(Y$7=0,INDEX($E64:$I64,0,Y$5),(INDEX($E64:$I64,0,Y$7+1)-INDEX($E64:$I64,0,Y$7))/(INDEX($E$4:$I$4,0,Y$7+1)-INDEX($E$4:$I$4,0,Y$7))+X64)))</f>
        <v>0.10000000000000002</v>
      </c>
      <c r="Z64" s="312" cm="1">
        <f t="array" ref="Z64">IF(Z$7=-1,AA64,IF(Z$7=99,Y64,IF(Z$7=0,INDEX($E64:$I64,0,Z$5),(INDEX($E64:$I64,0,Z$7+1)-INDEX($E64:$I64,0,Z$7))/(INDEX($E$4:$I$4,0,Z$7+1)-INDEX($E$4:$I$4,0,Z$7))+Y64)))</f>
        <v>0.10000000000000002</v>
      </c>
      <c r="AA64" s="312" cm="1">
        <f t="array" ref="AA64">IF(AA$7=-1,AB64,IF(AA$7=99,Z64,IF(AA$7=0,INDEX($E64:$I64,0,AA$5),(INDEX($E64:$I64,0,AA$7+1)-INDEX($E64:$I64,0,AA$7))/(INDEX($E$4:$I$4,0,AA$7+1)-INDEX($E$4:$I$4,0,AA$7))+Z64)))</f>
        <v>0.10000000000000002</v>
      </c>
      <c r="AB64" s="312" cm="1">
        <f t="array" ref="AB64">IF(AB$7=-1,AC64,IF(AB$7=99,AA64,IF(AB$7=0,INDEX($E64:$I64,0,AB$5),(INDEX($E64:$I64,0,AB$7+1)-INDEX($E64:$I64,0,AB$7))/(INDEX($E$4:$I$4,0,AB$7+1)-INDEX($E$4:$I$4,0,AB$7))+AA64)))</f>
        <v>0.10000000000000002</v>
      </c>
      <c r="AC64" s="312" cm="1">
        <f t="array" ref="AC64">IF(AC$7=-1,AD64,IF(AC$7=99,AB64,IF(AC$7=0,INDEX($E64:$I64,0,AC$5),(INDEX($E64:$I64,0,AC$7+1)-INDEX($E64:$I64,0,AC$7))/(INDEX($E$4:$I$4,0,AC$7+1)-INDEX($E$4:$I$4,0,AC$7))+AB64)))</f>
        <v>0.10000000000000002</v>
      </c>
      <c r="AD64" s="312" cm="1">
        <f t="array" ref="AD64">IF(AD$7=-1,AE64,IF(AD$7=99,AC64,IF(AD$7=0,INDEX($E64:$I64,0,AD$5),(INDEX($E64:$I64,0,AD$7+1)-INDEX($E64:$I64,0,AD$7))/(INDEX($E$4:$I$4,0,AD$7+1)-INDEX($E$4:$I$4,0,AD$7))+AC64)))</f>
        <v>0.10000000000000002</v>
      </c>
      <c r="AE64" s="312" cm="1">
        <f t="array" ref="AE64">IF(AE$7=-1,AF64,IF(AE$7=99,AD64,IF(AE$7=0,INDEX($E64:$I64,0,AE$5),(INDEX($E64:$I64,0,AE$7+1)-INDEX($E64:$I64,0,AE$7))/(INDEX($E$4:$I$4,0,AE$7+1)-INDEX($E$4:$I$4,0,AE$7))+AD64)))</f>
        <v>0.10000000000000002</v>
      </c>
      <c r="AF64" s="312" cm="1">
        <f t="array" ref="AF64">IF(AF$7=-1,AG64,IF(AF$7=99,AE64,IF(AF$7=0,INDEX($E64:$I64,0,AF$5),(INDEX($E64:$I64,0,AF$7+1)-INDEX($E64:$I64,0,AF$7))/(INDEX($E$4:$I$4,0,AF$7+1)-INDEX($E$4:$I$4,0,AF$7))+AE64)))</f>
        <v>0.10000000000000002</v>
      </c>
      <c r="AG64" s="312" cm="1">
        <f t="array" ref="AG64">IF(AG$7=-1,AH64,IF(AG$7=99,AF64,IF(AG$7=0,INDEX($E64:$I64,0,AG$5),(INDEX($E64:$I64,0,AG$7+1)-INDEX($E64:$I64,0,AG$7))/(INDEX($E$4:$I$4,0,AG$7+1)-INDEX($E$4:$I$4,0,AG$7))+AF64)))</f>
        <v>0.10000000000000002</v>
      </c>
      <c r="AH64" s="312" cm="1">
        <f t="array" ref="AH64">IF(AH$7=-1,AI64,IF(AH$7=99,AG64,IF(AH$7=0,INDEX($E64:$I64,0,AH$5),(INDEX($E64:$I64,0,AH$7+1)-INDEX($E64:$I64,0,AH$7))/(INDEX($E$4:$I$4,0,AH$7+1)-INDEX($E$4:$I$4,0,AH$7))+AG64)))</f>
        <v>0.10000000000000002</v>
      </c>
      <c r="AI64" s="312" cm="1">
        <f t="array" ref="AI64">IF(AI$7=-1,AJ64,IF(AI$7=99,AH64,IF(AI$7=0,INDEX($E64:$I64,0,AI$5),(INDEX($E64:$I64,0,AI$7+1)-INDEX($E64:$I64,0,AI$7))/(INDEX($E$4:$I$4,0,AI$7+1)-INDEX($E$4:$I$4,0,AI$7))+AH64)))</f>
        <v>0.10000000000000002</v>
      </c>
      <c r="AJ64" s="312" cm="1">
        <f t="array" ref="AJ64">IF(AJ$7=-1,AK64,IF(AJ$7=99,AI64,IF(AJ$7=0,INDEX($E64:$I64,0,AJ$5),(INDEX($E64:$I64,0,AJ$7+1)-INDEX($E64:$I64,0,AJ$7))/(INDEX($E$4:$I$4,0,AJ$7+1)-INDEX($E$4:$I$4,0,AJ$7))+AI64)))</f>
        <v>0.10000000000000002</v>
      </c>
      <c r="AK64" s="312" cm="1">
        <f t="array" ref="AK64">IF(AK$7=-1,AL64,IF(AK$7=99,AJ64,IF(AK$7=0,INDEX($E64:$I64,0,AK$5),(INDEX($E64:$I64,0,AK$7+1)-INDEX($E64:$I64,0,AK$7))/(INDEX($E$4:$I$4,0,AK$7+1)-INDEX($E$4:$I$4,0,AK$7))+AJ64)))</f>
        <v>0.10000000000000002</v>
      </c>
      <c r="AL64" s="312" cm="1">
        <f t="array" ref="AL64">IF(AL$7=-1,AM64,IF(AL$7=99,AK64,IF(AL$7=0,INDEX($E64:$I64,0,AL$5),(INDEX($E64:$I64,0,AL$7+1)-INDEX($E64:$I64,0,AL$7))/(INDEX($E$4:$I$4,0,AL$7+1)-INDEX($E$4:$I$4,0,AL$7))+AK64)))</f>
        <v>0.10000000000000002</v>
      </c>
      <c r="AM64" s="312" cm="1">
        <f t="array" ref="AM64">IF(AM$7=-1,AN64,IF(AM$7=99,AL64,IF(AM$7=0,INDEX($E64:$I64,0,AM$5),(INDEX($E64:$I64,0,AM$7+1)-INDEX($E64:$I64,0,AM$7))/(INDEX($E$4:$I$4,0,AM$7+1)-INDEX($E$4:$I$4,0,AM$7))+AL64)))</f>
        <v>0.10000000000000002</v>
      </c>
      <c r="AN64" s="312" cm="1">
        <f t="array" ref="AN64">IF(AN$7=-1,AO64,IF(AN$7=99,AM64,IF(AN$7=0,INDEX($E64:$I64,0,AN$5),(INDEX($E64:$I64,0,AN$7+1)-INDEX($E64:$I64,0,AN$7))/(INDEX($E$4:$I$4,0,AN$7+1)-INDEX($E$4:$I$4,0,AN$7))+AM64)))</f>
        <v>0.10000000000000002</v>
      </c>
      <c r="AO64" s="312" cm="1">
        <f t="array" ref="AO64">IF(AO$7=-1,AP64,IF(AO$7=99,AN64,IF(AO$7=0,INDEX($E64:$I64,0,AO$5),(INDEX($E64:$I64,0,AO$7+1)-INDEX($E64:$I64,0,AO$7))/(INDEX($E$4:$I$4,0,AO$7+1)-INDEX($E$4:$I$4,0,AO$7))+AN64)))</f>
        <v>0.10000000000000002</v>
      </c>
      <c r="AP64" s="312" cm="1">
        <f t="array" ref="AP64">IF(AP$7=-1,AQ64,IF(AP$7=99,AO64,IF(AP$7=0,INDEX($E64:$I64,0,AP$5),(INDEX($E64:$I64,0,AP$7+1)-INDEX($E64:$I64,0,AP$7))/(INDEX($E$4:$I$4,0,AP$7+1)-INDEX($E$4:$I$4,0,AP$7))+AO64)))</f>
        <v>0.10000000000000002</v>
      </c>
    </row>
    <row r="65" spans="1:42">
      <c r="A65" s="312" t="s">
        <v>16</v>
      </c>
      <c r="C65" s="312" t="str">
        <f t="shared" si="18"/>
        <v>Lighting</v>
      </c>
      <c r="E65" s="186">
        <f t="shared" si="19"/>
        <v>0.69799999999999995</v>
      </c>
      <c r="F65" s="186">
        <f t="shared" si="19"/>
        <v>0.69800157806536856</v>
      </c>
      <c r="G65" s="186">
        <f t="shared" si="19"/>
        <v>0.69727418747708969</v>
      </c>
      <c r="H65" s="186">
        <f t="shared" si="19"/>
        <v>0.69638039803236151</v>
      </c>
      <c r="I65" s="186">
        <f t="shared" si="19"/>
        <v>0.69581919556496596</v>
      </c>
      <c r="J65" s="312" cm="1">
        <f t="array" ref="J65">IF(J$7=-1,K65,IF(J$7=99,I65,IF(J$7=0,INDEX($E65:$I65,0,J$5),(INDEX($E65:$I65,0,J$7+1)-INDEX($E65:$I65,0,J$7))/(INDEX($E$4:$I$4,0,J$7+1)-INDEX($E$4:$I$4,0,J$7))+I65)))</f>
        <v>0.69799999999999995</v>
      </c>
      <c r="K65" s="312" cm="1">
        <f t="array" ref="K65">IF(K$7=-1,L65,IF(K$7=99,J65,IF(K$7=0,INDEX($E65:$I65,0,K$5),(INDEX($E65:$I65,0,K$7+1)-INDEX($E65:$I65,0,K$7))/(INDEX($E$4:$I$4,0,K$7+1)-INDEX($E$4:$I$4,0,K$7))+J65)))</f>
        <v>0.69800019725817108</v>
      </c>
      <c r="L65" s="312" cm="1">
        <f t="array" ref="L65">IF(L$7=-1,M65,IF(L$7=99,K65,IF(L$7=0,INDEX($E65:$I65,0,L$5),(INDEX($E65:$I65,0,L$7+1)-INDEX($E65:$I65,0,L$7))/(INDEX($E$4:$I$4,0,L$7+1)-INDEX($E$4:$I$4,0,L$7))+K65)))</f>
        <v>0.69800039451634222</v>
      </c>
      <c r="M65" s="312" cm="1">
        <f t="array" ref="M65">IF(M$7=-1,N65,IF(M$7=99,L65,IF(M$7=0,INDEX($E65:$I65,0,M$5),(INDEX($E65:$I65,0,M$7+1)-INDEX($E65:$I65,0,M$7))/(INDEX($E$4:$I$4,0,M$7+1)-INDEX($E$4:$I$4,0,M$7))+L65)))</f>
        <v>0.69800059177451335</v>
      </c>
      <c r="N65" s="312" cm="1">
        <f t="array" ref="N65">IF(N$7=-1,O65,IF(N$7=99,M65,IF(N$7=0,INDEX($E65:$I65,0,N$5),(INDEX($E65:$I65,0,N$7+1)-INDEX($E65:$I65,0,N$7))/(INDEX($E$4:$I$4,0,N$7+1)-INDEX($E$4:$I$4,0,N$7))+M65)))</f>
        <v>0.69800078903268448</v>
      </c>
      <c r="O65" s="312" cm="1">
        <f t="array" ref="O65">IF(O$7=-1,P65,IF(O$7=99,N65,IF(O$7=0,INDEX($E65:$I65,0,O$5),(INDEX($E65:$I65,0,O$7+1)-INDEX($E65:$I65,0,O$7))/(INDEX($E$4:$I$4,0,O$7+1)-INDEX($E$4:$I$4,0,O$7))+N65)))</f>
        <v>0.69800098629085561</v>
      </c>
      <c r="P65" s="312" cm="1">
        <f t="array" ref="P65">IF(P$7=-1,Q65,IF(P$7=99,O65,IF(P$7=0,INDEX($E65:$I65,0,P$5),(INDEX($E65:$I65,0,P$7+1)-INDEX($E65:$I65,0,P$7))/(INDEX($E$4:$I$4,0,P$7+1)-INDEX($E$4:$I$4,0,P$7))+O65)))</f>
        <v>0.69800118354902674</v>
      </c>
      <c r="Q65" s="312" cm="1">
        <f t="array" ref="Q65">IF(Q$7=-1,R65,IF(Q$7=99,P65,IF(Q$7=0,INDEX($E65:$I65,0,Q$5),(INDEX($E65:$I65,0,Q$7+1)-INDEX($E65:$I65,0,Q$7))/(INDEX($E$4:$I$4,0,Q$7+1)-INDEX($E$4:$I$4,0,Q$7))+P65)))</f>
        <v>0.69800138080719787</v>
      </c>
      <c r="R65" s="312" cm="1">
        <f t="array" ref="R65">IF(R$7=-1,S65,IF(R$7=99,Q65,IF(R$7=0,INDEX($E65:$I65,0,R$5),(INDEX($E65:$I65,0,R$7+1)-INDEX($E65:$I65,0,R$7))/(INDEX($E$4:$I$4,0,R$7+1)-INDEX($E$4:$I$4,0,R$7))+Q65)))</f>
        <v>0.69800157806536856</v>
      </c>
      <c r="S65" s="312" cm="1">
        <f t="array" ref="S65">IF(S$7=-1,T65,IF(S$7=99,R65,IF(S$7=0,INDEX($E65:$I65,0,S$5),(INDEX($E65:$I65,0,S$7+1)-INDEX($E65:$I65,0,S$7))/(INDEX($E$4:$I$4,0,S$7+1)-INDEX($E$4:$I$4,0,S$7))+R65)))</f>
        <v>0.69792883900654068</v>
      </c>
      <c r="T65" s="312" cm="1">
        <f t="array" ref="T65">IF(T$7=-1,U65,IF(T$7=99,S65,IF(T$7=0,INDEX($E65:$I65,0,T$5),(INDEX($E65:$I65,0,T$7+1)-INDEX($E65:$I65,0,T$7))/(INDEX($E$4:$I$4,0,T$7+1)-INDEX($E$4:$I$4,0,T$7))+S65)))</f>
        <v>0.6978560999477128</v>
      </c>
      <c r="U65" s="312" cm="1">
        <f t="array" ref="U65">IF(U$7=-1,V65,IF(U$7=99,T65,IF(U$7=0,INDEX($E65:$I65,0,U$5),(INDEX($E65:$I65,0,U$7+1)-INDEX($E65:$I65,0,U$7))/(INDEX($E$4:$I$4,0,U$7+1)-INDEX($E$4:$I$4,0,U$7))+T65)))</f>
        <v>0.69778336088888493</v>
      </c>
      <c r="V65" s="312" cm="1">
        <f t="array" ref="V65">IF(V$7=-1,W65,IF(V$7=99,U65,IF(V$7=0,INDEX($E65:$I65,0,V$5),(INDEX($E65:$I65,0,V$7+1)-INDEX($E65:$I65,0,V$7))/(INDEX($E$4:$I$4,0,V$7+1)-INDEX($E$4:$I$4,0,V$7))+U65)))</f>
        <v>0.69771062183005705</v>
      </c>
      <c r="W65" s="312" cm="1">
        <f t="array" ref="W65">IF(W$7=-1,X65,IF(W$7=99,V65,IF(W$7=0,INDEX($E65:$I65,0,W$5),(INDEX($E65:$I65,0,W$7+1)-INDEX($E65:$I65,0,W$7))/(INDEX($E$4:$I$4,0,W$7+1)-INDEX($E$4:$I$4,0,W$7))+V65)))</f>
        <v>0.69763788277122918</v>
      </c>
      <c r="X65" s="312" cm="1">
        <f t="array" ref="X65">IF(X$7=-1,Y65,IF(X$7=99,W65,IF(X$7=0,INDEX($E65:$I65,0,X$5),(INDEX($E65:$I65,0,X$7+1)-INDEX($E65:$I65,0,X$7))/(INDEX($E$4:$I$4,0,X$7+1)-INDEX($E$4:$I$4,0,X$7))+W65)))</f>
        <v>0.6975651437124013</v>
      </c>
      <c r="Y65" s="312" cm="1">
        <f t="array" ref="Y65">IF(Y$7=-1,Z65,IF(Y$7=99,X65,IF(Y$7=0,INDEX($E65:$I65,0,Y$5),(INDEX($E65:$I65,0,Y$7+1)-INDEX($E65:$I65,0,Y$7))/(INDEX($E$4:$I$4,0,Y$7+1)-INDEX($E$4:$I$4,0,Y$7))+X65)))</f>
        <v>0.69749240465357343</v>
      </c>
      <c r="Z65" s="312" cm="1">
        <f t="array" ref="Z65">IF(Z$7=-1,AA65,IF(Z$7=99,Y65,IF(Z$7=0,INDEX($E65:$I65,0,Z$5),(INDEX($E65:$I65,0,Z$7+1)-INDEX($E65:$I65,0,Z$7))/(INDEX($E$4:$I$4,0,Z$7+1)-INDEX($E$4:$I$4,0,Z$7))+Y65)))</f>
        <v>0.69741966559474555</v>
      </c>
      <c r="AA65" s="312" cm="1">
        <f t="array" ref="AA65">IF(AA$7=-1,AB65,IF(AA$7=99,Z65,IF(AA$7=0,INDEX($E65:$I65,0,AA$5),(INDEX($E65:$I65,0,AA$7+1)-INDEX($E65:$I65,0,AA$7))/(INDEX($E$4:$I$4,0,AA$7+1)-INDEX($E$4:$I$4,0,AA$7))+Z65)))</f>
        <v>0.69734692653591768</v>
      </c>
      <c r="AB65" s="312" cm="1">
        <f t="array" ref="AB65">IF(AB$7=-1,AC65,IF(AB$7=99,AA65,IF(AB$7=0,INDEX($E65:$I65,0,AB$5),(INDEX($E65:$I65,0,AB$7+1)-INDEX($E65:$I65,0,AB$7))/(INDEX($E$4:$I$4,0,AB$7+1)-INDEX($E$4:$I$4,0,AB$7))+AA65)))</f>
        <v>0.69727418747708969</v>
      </c>
      <c r="AC65" s="312" cm="1">
        <f t="array" ref="AC65">IF(AC$7=-1,AD65,IF(AC$7=99,AB65,IF(AC$7=0,INDEX($E65:$I65,0,AC$5),(INDEX($E65:$I65,0,AC$7+1)-INDEX($E65:$I65,0,AC$7))/(INDEX($E$4:$I$4,0,AC$7+1)-INDEX($E$4:$I$4,0,AC$7))+AB65)))</f>
        <v>0.69718480853261688</v>
      </c>
      <c r="AD65" s="312" cm="1">
        <f t="array" ref="AD65">IF(AD$7=-1,AE65,IF(AD$7=99,AC65,IF(AD$7=0,INDEX($E65:$I65,0,AD$5),(INDEX($E65:$I65,0,AD$7+1)-INDEX($E65:$I65,0,AD$7))/(INDEX($E$4:$I$4,0,AD$7+1)-INDEX($E$4:$I$4,0,AD$7))+AC65)))</f>
        <v>0.69709542958814408</v>
      </c>
      <c r="AE65" s="312" cm="1">
        <f t="array" ref="AE65">IF(AE$7=-1,AF65,IF(AE$7=99,AD65,IF(AE$7=0,INDEX($E65:$I65,0,AE$5),(INDEX($E65:$I65,0,AE$7+1)-INDEX($E65:$I65,0,AE$7))/(INDEX($E$4:$I$4,0,AE$7+1)-INDEX($E$4:$I$4,0,AE$7))+AD65)))</f>
        <v>0.69700605064367127</v>
      </c>
      <c r="AF65" s="312" cm="1">
        <f t="array" ref="AF65">IF(AF$7=-1,AG65,IF(AF$7=99,AE65,IF(AF$7=0,INDEX($E65:$I65,0,AF$5),(INDEX($E65:$I65,0,AF$7+1)-INDEX($E65:$I65,0,AF$7))/(INDEX($E$4:$I$4,0,AF$7+1)-INDEX($E$4:$I$4,0,AF$7))+AE65)))</f>
        <v>0.69691667169919846</v>
      </c>
      <c r="AG65" s="312" cm="1">
        <f t="array" ref="AG65">IF(AG$7=-1,AH65,IF(AG$7=99,AF65,IF(AG$7=0,INDEX($E65:$I65,0,AG$5),(INDEX($E65:$I65,0,AG$7+1)-INDEX($E65:$I65,0,AG$7))/(INDEX($E$4:$I$4,0,AG$7+1)-INDEX($E$4:$I$4,0,AG$7))+AF65)))</f>
        <v>0.69682729275472566</v>
      </c>
      <c r="AH65" s="312" cm="1">
        <f t="array" ref="AH65">IF(AH$7=-1,AI65,IF(AH$7=99,AG65,IF(AH$7=0,INDEX($E65:$I65,0,AH$5),(INDEX($E65:$I65,0,AH$7+1)-INDEX($E65:$I65,0,AH$7))/(INDEX($E$4:$I$4,0,AH$7+1)-INDEX($E$4:$I$4,0,AH$7))+AG65)))</f>
        <v>0.69673791381025285</v>
      </c>
      <c r="AI65" s="312" cm="1">
        <f t="array" ref="AI65">IF(AI$7=-1,AJ65,IF(AI$7=99,AH65,IF(AI$7=0,INDEX($E65:$I65,0,AI$5),(INDEX($E65:$I65,0,AI$7+1)-INDEX($E65:$I65,0,AI$7))/(INDEX($E$4:$I$4,0,AI$7+1)-INDEX($E$4:$I$4,0,AI$7))+AH65)))</f>
        <v>0.69664853486578004</v>
      </c>
      <c r="AJ65" s="312" cm="1">
        <f t="array" ref="AJ65">IF(AJ$7=-1,AK65,IF(AJ$7=99,AI65,IF(AJ$7=0,INDEX($E65:$I65,0,AJ$5),(INDEX($E65:$I65,0,AJ$7+1)-INDEX($E65:$I65,0,AJ$7))/(INDEX($E$4:$I$4,0,AJ$7+1)-INDEX($E$4:$I$4,0,AJ$7))+AI65)))</f>
        <v>0.69655915592130724</v>
      </c>
      <c r="AK65" s="312" cm="1">
        <f t="array" ref="AK65">IF(AK$7=-1,AL65,IF(AK$7=99,AJ65,IF(AK$7=0,INDEX($E65:$I65,0,AK$5),(INDEX($E65:$I65,0,AK$7+1)-INDEX($E65:$I65,0,AK$7))/(INDEX($E$4:$I$4,0,AK$7+1)-INDEX($E$4:$I$4,0,AK$7))+AJ65)))</f>
        <v>0.69646977697683443</v>
      </c>
      <c r="AL65" s="312" cm="1">
        <f t="array" ref="AL65">IF(AL$7=-1,AM65,IF(AL$7=99,AK65,IF(AL$7=0,INDEX($E65:$I65,0,AL$5),(INDEX($E65:$I65,0,AL$7+1)-INDEX($E65:$I65,0,AL$7))/(INDEX($E$4:$I$4,0,AL$7+1)-INDEX($E$4:$I$4,0,AL$7))+AK65)))</f>
        <v>0.69638039803236151</v>
      </c>
      <c r="AM65" s="312" cm="1">
        <f t="array" ref="AM65">IF(AM$7=-1,AN65,IF(AM$7=99,AL65,IF(AM$7=0,INDEX($E65:$I65,0,AM$5),(INDEX($E65:$I65,0,AM$7+1)-INDEX($E65:$I65,0,AM$7))/(INDEX($E$4:$I$4,0,AM$7+1)-INDEX($E$4:$I$4,0,AM$7))+AL65)))</f>
        <v>0.696324277785622</v>
      </c>
      <c r="AN65" s="312" cm="1">
        <f t="array" ref="AN65">IF(AN$7=-1,AO65,IF(AN$7=99,AM65,IF(AN$7=0,INDEX($E65:$I65,0,AN$5),(INDEX($E65:$I65,0,AN$7+1)-INDEX($E65:$I65,0,AN$7))/(INDEX($E$4:$I$4,0,AN$7+1)-INDEX($E$4:$I$4,0,AN$7))+AM65)))</f>
        <v>0.69581919556496596</v>
      </c>
      <c r="AO65" s="312" cm="1">
        <f t="array" ref="AO65">IF(AO$7=-1,AP65,IF(AO$7=99,AN65,IF(AO$7=0,INDEX($E65:$I65,0,AO$5),(INDEX($E65:$I65,0,AO$7+1)-INDEX($E65:$I65,0,AO$7))/(INDEX($E$4:$I$4,0,AO$7+1)-INDEX($E$4:$I$4,0,AO$7))+AN65)))</f>
        <v>0.69581919556496596</v>
      </c>
      <c r="AP65" s="312" cm="1">
        <f t="array" ref="AP65">IF(AP$7=-1,AQ65,IF(AP$7=99,AO65,IF(AP$7=0,INDEX($E65:$I65,0,AP$5),(INDEX($E65:$I65,0,AP$7+1)-INDEX($E65:$I65,0,AP$7))/(INDEX($E$4:$I$4,0,AP$7+1)-INDEX($E$4:$I$4,0,AP$7))+AO65)))</f>
        <v>0.69581919556496596</v>
      </c>
    </row>
    <row r="66" spans="1:42">
      <c r="A66" s="312" t="s">
        <v>16</v>
      </c>
      <c r="C66" s="312" t="str">
        <f t="shared" si="18"/>
        <v>Cooking</v>
      </c>
      <c r="E66" s="186">
        <f t="shared" si="19"/>
        <v>0.39899999999999997</v>
      </c>
      <c r="F66" s="186">
        <f t="shared" si="19"/>
        <v>0.39900078903268427</v>
      </c>
      <c r="G66" s="186">
        <f t="shared" si="19"/>
        <v>0.39863709373854483</v>
      </c>
      <c r="H66" s="186">
        <f t="shared" si="19"/>
        <v>0.39819019901618075</v>
      </c>
      <c r="I66" s="186">
        <f t="shared" si="19"/>
        <v>0.39790959778248297</v>
      </c>
      <c r="J66" s="312" cm="1">
        <f t="array" ref="J66">IF(J$7=-1,K66,IF(J$7=99,I66,IF(J$7=0,INDEX($E66:$I66,0,J$5),(INDEX($E66:$I66,0,J$7+1)-INDEX($E66:$I66,0,J$7))/(INDEX($E$4:$I$4,0,J$7+1)-INDEX($E$4:$I$4,0,J$7))+I66)))</f>
        <v>0.39899999999999997</v>
      </c>
      <c r="K66" s="312" cm="1">
        <f t="array" ref="K66">IF(K$7=-1,L66,IF(K$7=99,J66,IF(K$7=0,INDEX($E66:$I66,0,K$5),(INDEX($E66:$I66,0,K$7+1)-INDEX($E66:$I66,0,K$7))/(INDEX($E$4:$I$4,0,K$7+1)-INDEX($E$4:$I$4,0,K$7))+J66)))</f>
        <v>0.39900009862908548</v>
      </c>
      <c r="L66" s="312" cm="1">
        <f t="array" ref="L66">IF(L$7=-1,M66,IF(L$7=99,K66,IF(L$7=0,INDEX($E66:$I66,0,L$5),(INDEX($E66:$I66,0,L$7+1)-INDEX($E66:$I66,0,L$7))/(INDEX($E$4:$I$4,0,L$7+1)-INDEX($E$4:$I$4,0,L$7))+K66)))</f>
        <v>0.39900019725817104</v>
      </c>
      <c r="M66" s="312" cm="1">
        <f t="array" ref="M66">IF(M$7=-1,N66,IF(M$7=99,L66,IF(M$7=0,INDEX($E66:$I66,0,M$5),(INDEX($E66:$I66,0,M$7+1)-INDEX($E66:$I66,0,M$7))/(INDEX($E$4:$I$4,0,M$7+1)-INDEX($E$4:$I$4,0,M$7))+L66)))</f>
        <v>0.39900029588725661</v>
      </c>
      <c r="N66" s="312" cm="1">
        <f t="array" ref="N66">IF(N$7=-1,O66,IF(N$7=99,M66,IF(N$7=0,INDEX($E66:$I66,0,N$5),(INDEX($E66:$I66,0,N$7+1)-INDEX($E66:$I66,0,N$7))/(INDEX($E$4:$I$4,0,N$7+1)-INDEX($E$4:$I$4,0,N$7))+M66)))</f>
        <v>0.39900039451634217</v>
      </c>
      <c r="O66" s="312" cm="1">
        <f t="array" ref="O66">IF(O$7=-1,P66,IF(O$7=99,N66,IF(O$7=0,INDEX($E66:$I66,0,O$5),(INDEX($E66:$I66,0,O$7+1)-INDEX($E66:$I66,0,O$7))/(INDEX($E$4:$I$4,0,O$7+1)-INDEX($E$4:$I$4,0,O$7))+N66)))</f>
        <v>0.39900049314542774</v>
      </c>
      <c r="P66" s="312" cm="1">
        <f t="array" ref="P66">IF(P$7=-1,Q66,IF(P$7=99,O66,IF(P$7=0,INDEX($E66:$I66,0,P$5),(INDEX($E66:$I66,0,P$7+1)-INDEX($E66:$I66,0,P$7))/(INDEX($E$4:$I$4,0,P$7+1)-INDEX($E$4:$I$4,0,P$7))+O66)))</f>
        <v>0.3990005917745133</v>
      </c>
      <c r="Q66" s="312" cm="1">
        <f t="array" ref="Q66">IF(Q$7=-1,R66,IF(Q$7=99,P66,IF(Q$7=0,INDEX($E66:$I66,0,Q$5),(INDEX($E66:$I66,0,Q$7+1)-INDEX($E66:$I66,0,Q$7))/(INDEX($E$4:$I$4,0,Q$7+1)-INDEX($E$4:$I$4,0,Q$7))+P66)))</f>
        <v>0.39900069040359887</v>
      </c>
      <c r="R66" s="312" cm="1">
        <f t="array" ref="R66">IF(R$7=-1,S66,IF(R$7=99,Q66,IF(R$7=0,INDEX($E66:$I66,0,R$5),(INDEX($E66:$I66,0,R$7+1)-INDEX($E66:$I66,0,R$7))/(INDEX($E$4:$I$4,0,R$7+1)-INDEX($E$4:$I$4,0,R$7))+Q66)))</f>
        <v>0.39900078903268427</v>
      </c>
      <c r="S66" s="312" cm="1">
        <f t="array" ref="S66">IF(S$7=-1,T66,IF(S$7=99,R66,IF(S$7=0,INDEX($E66:$I66,0,S$5),(INDEX($E66:$I66,0,S$7+1)-INDEX($E66:$I66,0,S$7))/(INDEX($E$4:$I$4,0,S$7+1)-INDEX($E$4:$I$4,0,S$7))+R66)))</f>
        <v>0.39896441950327033</v>
      </c>
      <c r="T66" s="312" cm="1">
        <f t="array" ref="T66">IF(T$7=-1,U66,IF(T$7=99,S66,IF(T$7=0,INDEX($E66:$I66,0,T$5),(INDEX($E66:$I66,0,T$7+1)-INDEX($E66:$I66,0,T$7))/(INDEX($E$4:$I$4,0,T$7+1)-INDEX($E$4:$I$4,0,T$7))+S66)))</f>
        <v>0.39892804997385639</v>
      </c>
      <c r="U66" s="312" cm="1">
        <f t="array" ref="U66">IF(U$7=-1,V66,IF(U$7=99,T66,IF(U$7=0,INDEX($E66:$I66,0,U$5),(INDEX($E66:$I66,0,U$7+1)-INDEX($E66:$I66,0,U$7))/(INDEX($E$4:$I$4,0,U$7+1)-INDEX($E$4:$I$4,0,U$7))+T66)))</f>
        <v>0.39889168044444245</v>
      </c>
      <c r="V66" s="312" cm="1">
        <f t="array" ref="V66">IF(V$7=-1,W66,IF(V$7=99,U66,IF(V$7=0,INDEX($E66:$I66,0,V$5),(INDEX($E66:$I66,0,V$7+1)-INDEX($E66:$I66,0,V$7))/(INDEX($E$4:$I$4,0,V$7+1)-INDEX($E$4:$I$4,0,V$7))+U66)))</f>
        <v>0.39885531091502852</v>
      </c>
      <c r="W66" s="312" cm="1">
        <f t="array" ref="W66">IF(W$7=-1,X66,IF(W$7=99,V66,IF(W$7=0,INDEX($E66:$I66,0,W$5),(INDEX($E66:$I66,0,W$7+1)-INDEX($E66:$I66,0,W$7))/(INDEX($E$4:$I$4,0,W$7+1)-INDEX($E$4:$I$4,0,W$7))+V66)))</f>
        <v>0.39881894138561458</v>
      </c>
      <c r="X66" s="312" cm="1">
        <f t="array" ref="X66">IF(X$7=-1,Y66,IF(X$7=99,W66,IF(X$7=0,INDEX($E66:$I66,0,X$5),(INDEX($E66:$I66,0,X$7+1)-INDEX($E66:$I66,0,X$7))/(INDEX($E$4:$I$4,0,X$7+1)-INDEX($E$4:$I$4,0,X$7))+W66)))</f>
        <v>0.39878257185620064</v>
      </c>
      <c r="Y66" s="312" cm="1">
        <f t="array" ref="Y66">IF(Y$7=-1,Z66,IF(Y$7=99,X66,IF(Y$7=0,INDEX($E66:$I66,0,Y$5),(INDEX($E66:$I66,0,Y$7+1)-INDEX($E66:$I66,0,Y$7))/(INDEX($E$4:$I$4,0,Y$7+1)-INDEX($E$4:$I$4,0,Y$7))+X66)))</f>
        <v>0.3987462023267867</v>
      </c>
      <c r="Z66" s="312" cm="1">
        <f t="array" ref="Z66">IF(Z$7=-1,AA66,IF(Z$7=99,Y66,IF(Z$7=0,INDEX($E66:$I66,0,Z$5),(INDEX($E66:$I66,0,Z$7+1)-INDEX($E66:$I66,0,Z$7))/(INDEX($E$4:$I$4,0,Z$7+1)-INDEX($E$4:$I$4,0,Z$7))+Y66)))</f>
        <v>0.39870983279737277</v>
      </c>
      <c r="AA66" s="312" cm="1">
        <f t="array" ref="AA66">IF(AA$7=-1,AB66,IF(AA$7=99,Z66,IF(AA$7=0,INDEX($E66:$I66,0,AA$5),(INDEX($E66:$I66,0,AA$7+1)-INDEX($E66:$I66,0,AA$7))/(INDEX($E$4:$I$4,0,AA$7+1)-INDEX($E$4:$I$4,0,AA$7))+Z66)))</f>
        <v>0.39867346326795883</v>
      </c>
      <c r="AB66" s="312" cm="1">
        <f t="array" ref="AB66">IF(AB$7=-1,AC66,IF(AB$7=99,AA66,IF(AB$7=0,INDEX($E66:$I66,0,AB$5),(INDEX($E66:$I66,0,AB$7+1)-INDEX($E66:$I66,0,AB$7))/(INDEX($E$4:$I$4,0,AB$7+1)-INDEX($E$4:$I$4,0,AB$7))+AA66)))</f>
        <v>0.39863709373854483</v>
      </c>
      <c r="AC66" s="312" cm="1">
        <f t="array" ref="AC66">IF(AC$7=-1,AD66,IF(AC$7=99,AB66,IF(AC$7=0,INDEX($E66:$I66,0,AC$5),(INDEX($E66:$I66,0,AC$7+1)-INDEX($E66:$I66,0,AC$7))/(INDEX($E$4:$I$4,0,AC$7+1)-INDEX($E$4:$I$4,0,AC$7))+AB66)))</f>
        <v>0.39859240426630843</v>
      </c>
      <c r="AD66" s="312" cm="1">
        <f t="array" ref="AD66">IF(AD$7=-1,AE66,IF(AD$7=99,AC66,IF(AD$7=0,INDEX($E66:$I66,0,AD$5),(INDEX($E66:$I66,0,AD$7+1)-INDEX($E66:$I66,0,AD$7))/(INDEX($E$4:$I$4,0,AD$7+1)-INDEX($E$4:$I$4,0,AD$7))+AC66)))</f>
        <v>0.39854771479407203</v>
      </c>
      <c r="AE66" s="312" cm="1">
        <f t="array" ref="AE66">IF(AE$7=-1,AF66,IF(AE$7=99,AD66,IF(AE$7=0,INDEX($E66:$I66,0,AE$5),(INDEX($E66:$I66,0,AE$7+1)-INDEX($E66:$I66,0,AE$7))/(INDEX($E$4:$I$4,0,AE$7+1)-INDEX($E$4:$I$4,0,AE$7))+AD66)))</f>
        <v>0.39850302532183562</v>
      </c>
      <c r="AF66" s="312" cm="1">
        <f t="array" ref="AF66">IF(AF$7=-1,AG66,IF(AF$7=99,AE66,IF(AF$7=0,INDEX($E66:$I66,0,AF$5),(INDEX($E66:$I66,0,AF$7+1)-INDEX($E66:$I66,0,AF$7))/(INDEX($E$4:$I$4,0,AF$7+1)-INDEX($E$4:$I$4,0,AF$7))+AE66)))</f>
        <v>0.39845833584959922</v>
      </c>
      <c r="AG66" s="312" cm="1">
        <f t="array" ref="AG66">IF(AG$7=-1,AH66,IF(AG$7=99,AF66,IF(AG$7=0,INDEX($E66:$I66,0,AG$5),(INDEX($E66:$I66,0,AG$7+1)-INDEX($E66:$I66,0,AG$7))/(INDEX($E$4:$I$4,0,AG$7+1)-INDEX($E$4:$I$4,0,AG$7))+AF66)))</f>
        <v>0.39841364637736282</v>
      </c>
      <c r="AH66" s="312" cm="1">
        <f t="array" ref="AH66">IF(AH$7=-1,AI66,IF(AH$7=99,AG66,IF(AH$7=0,INDEX($E66:$I66,0,AH$5),(INDEX($E66:$I66,0,AH$7+1)-INDEX($E66:$I66,0,AH$7))/(INDEX($E$4:$I$4,0,AH$7+1)-INDEX($E$4:$I$4,0,AH$7))+AG66)))</f>
        <v>0.39836895690512641</v>
      </c>
      <c r="AI66" s="312" cm="1">
        <f t="array" ref="AI66">IF(AI$7=-1,AJ66,IF(AI$7=99,AH66,IF(AI$7=0,INDEX($E66:$I66,0,AI$5),(INDEX($E66:$I66,0,AI$7+1)-INDEX($E66:$I66,0,AI$7))/(INDEX($E$4:$I$4,0,AI$7+1)-INDEX($E$4:$I$4,0,AI$7))+AH66)))</f>
        <v>0.39832426743289001</v>
      </c>
      <c r="AJ66" s="312" cm="1">
        <f t="array" ref="AJ66">IF(AJ$7=-1,AK66,IF(AJ$7=99,AI66,IF(AJ$7=0,INDEX($E66:$I66,0,AJ$5),(INDEX($E66:$I66,0,AJ$7+1)-INDEX($E66:$I66,0,AJ$7))/(INDEX($E$4:$I$4,0,AJ$7+1)-INDEX($E$4:$I$4,0,AJ$7))+AI66)))</f>
        <v>0.39827957796065361</v>
      </c>
      <c r="AK66" s="312" cm="1">
        <f t="array" ref="AK66">IF(AK$7=-1,AL66,IF(AK$7=99,AJ66,IF(AK$7=0,INDEX($E66:$I66,0,AK$5),(INDEX($E66:$I66,0,AK$7+1)-INDEX($E66:$I66,0,AK$7))/(INDEX($E$4:$I$4,0,AK$7+1)-INDEX($E$4:$I$4,0,AK$7))+AJ66)))</f>
        <v>0.3982348884884172</v>
      </c>
      <c r="AL66" s="312" cm="1">
        <f t="array" ref="AL66">IF(AL$7=-1,AM66,IF(AL$7=99,AK66,IF(AL$7=0,INDEX($E66:$I66,0,AL$5),(INDEX($E66:$I66,0,AL$7+1)-INDEX($E66:$I66,0,AL$7))/(INDEX($E$4:$I$4,0,AL$7+1)-INDEX($E$4:$I$4,0,AL$7))+AK66)))</f>
        <v>0.39819019901618075</v>
      </c>
      <c r="AM66" s="312" cm="1">
        <f t="array" ref="AM66">IF(AM$7=-1,AN66,IF(AM$7=99,AL66,IF(AM$7=0,INDEX($E66:$I66,0,AM$5),(INDEX($E66:$I66,0,AM$7+1)-INDEX($E66:$I66,0,AM$7))/(INDEX($E$4:$I$4,0,AM$7+1)-INDEX($E$4:$I$4,0,AM$7))+AL66)))</f>
        <v>0.39816213889281099</v>
      </c>
      <c r="AN66" s="312" cm="1">
        <f t="array" ref="AN66">IF(AN$7=-1,AO66,IF(AN$7=99,AM66,IF(AN$7=0,INDEX($E66:$I66,0,AN$5),(INDEX($E66:$I66,0,AN$7+1)-INDEX($E66:$I66,0,AN$7))/(INDEX($E$4:$I$4,0,AN$7+1)-INDEX($E$4:$I$4,0,AN$7))+AM66)))</f>
        <v>0.39790959778248297</v>
      </c>
      <c r="AO66" s="312" cm="1">
        <f t="array" ref="AO66">IF(AO$7=-1,AP66,IF(AO$7=99,AN66,IF(AO$7=0,INDEX($E66:$I66,0,AO$5),(INDEX($E66:$I66,0,AO$7+1)-INDEX($E66:$I66,0,AO$7))/(INDEX($E$4:$I$4,0,AO$7+1)-INDEX($E$4:$I$4,0,AO$7))+AN66)))</f>
        <v>0.39790959778248297</v>
      </c>
      <c r="AP66" s="312" cm="1">
        <f t="array" ref="AP66">IF(AP$7=-1,AQ66,IF(AP$7=99,AO66,IF(AP$7=0,INDEX($E66:$I66,0,AP$5),(INDEX($E66:$I66,0,AP$7+1)-INDEX($E66:$I66,0,AP$7))/(INDEX($E$4:$I$4,0,AP$7+1)-INDEX($E$4:$I$4,0,AP$7))+AO66)))</f>
        <v>0.39790959778248297</v>
      </c>
    </row>
    <row r="67" spans="1:42">
      <c r="A67" s="312" t="s">
        <v>16</v>
      </c>
      <c r="C67" s="312" t="str">
        <f t="shared" si="18"/>
        <v>Space Heating</v>
      </c>
      <c r="E67" s="186">
        <f t="shared" si="19"/>
        <v>0.29899999999999999</v>
      </c>
      <c r="F67" s="186">
        <f t="shared" si="19"/>
        <v>0.29900078903268429</v>
      </c>
      <c r="G67" s="186">
        <f t="shared" si="19"/>
        <v>0.29863709373854486</v>
      </c>
      <c r="H67" s="186">
        <f t="shared" si="19"/>
        <v>0.29819019901618077</v>
      </c>
      <c r="I67" s="186">
        <f t="shared" si="19"/>
        <v>0.29790959778248299</v>
      </c>
      <c r="J67" s="312" cm="1">
        <f t="array" ref="J67">IF(J$7=-1,K67,IF(J$7=99,I67,IF(J$7=0,INDEX($E67:$I67,0,J$5),(INDEX($E67:$I67,0,J$7+1)-INDEX($E67:$I67,0,J$7))/(INDEX($E$4:$I$4,0,J$7+1)-INDEX($E$4:$I$4,0,J$7))+I67)))</f>
        <v>0.29899999999999999</v>
      </c>
      <c r="K67" s="312" cm="1">
        <f t="array" ref="K67">IF(K$7=-1,L67,IF(K$7=99,J67,IF(K$7=0,INDEX($E67:$I67,0,K$5),(INDEX($E67:$I67,0,K$7+1)-INDEX($E67:$I67,0,K$7))/(INDEX($E$4:$I$4,0,K$7+1)-INDEX($E$4:$I$4,0,K$7))+J67)))</f>
        <v>0.2990000986290855</v>
      </c>
      <c r="L67" s="312" cm="1">
        <f t="array" ref="L67">IF(L$7=-1,M67,IF(L$7=99,K67,IF(L$7=0,INDEX($E67:$I67,0,L$5),(INDEX($E67:$I67,0,L$7+1)-INDEX($E67:$I67,0,L$7))/(INDEX($E$4:$I$4,0,L$7+1)-INDEX($E$4:$I$4,0,L$7))+K67)))</f>
        <v>0.29900019725817106</v>
      </c>
      <c r="M67" s="312" cm="1">
        <f t="array" ref="M67">IF(M$7=-1,N67,IF(M$7=99,L67,IF(M$7=0,INDEX($E67:$I67,0,M$5),(INDEX($E67:$I67,0,M$7+1)-INDEX($E67:$I67,0,M$7))/(INDEX($E$4:$I$4,0,M$7+1)-INDEX($E$4:$I$4,0,M$7))+L67)))</f>
        <v>0.29900029588725663</v>
      </c>
      <c r="N67" s="312" cm="1">
        <f t="array" ref="N67">IF(N$7=-1,O67,IF(N$7=99,M67,IF(N$7=0,INDEX($E67:$I67,0,N$5),(INDEX($E67:$I67,0,N$7+1)-INDEX($E67:$I67,0,N$7))/(INDEX($E$4:$I$4,0,N$7+1)-INDEX($E$4:$I$4,0,N$7))+M67)))</f>
        <v>0.29900039451634219</v>
      </c>
      <c r="O67" s="312" cm="1">
        <f t="array" ref="O67">IF(O$7=-1,P67,IF(O$7=99,N67,IF(O$7=0,INDEX($E67:$I67,0,O$5),(INDEX($E67:$I67,0,O$7+1)-INDEX($E67:$I67,0,O$7))/(INDEX($E$4:$I$4,0,O$7+1)-INDEX($E$4:$I$4,0,O$7))+N67)))</f>
        <v>0.29900049314542776</v>
      </c>
      <c r="P67" s="312" cm="1">
        <f t="array" ref="P67">IF(P$7=-1,Q67,IF(P$7=99,O67,IF(P$7=0,INDEX($E67:$I67,0,P$5),(INDEX($E67:$I67,0,P$7+1)-INDEX($E67:$I67,0,P$7))/(INDEX($E$4:$I$4,0,P$7+1)-INDEX($E$4:$I$4,0,P$7))+O67)))</f>
        <v>0.29900059177451332</v>
      </c>
      <c r="Q67" s="312" cm="1">
        <f t="array" ref="Q67">IF(Q$7=-1,R67,IF(Q$7=99,P67,IF(Q$7=0,INDEX($E67:$I67,0,Q$5),(INDEX($E67:$I67,0,Q$7+1)-INDEX($E67:$I67,0,Q$7))/(INDEX($E$4:$I$4,0,Q$7+1)-INDEX($E$4:$I$4,0,Q$7))+P67)))</f>
        <v>0.29900069040359889</v>
      </c>
      <c r="R67" s="312" cm="1">
        <f t="array" ref="R67">IF(R$7=-1,S67,IF(R$7=99,Q67,IF(R$7=0,INDEX($E67:$I67,0,R$5),(INDEX($E67:$I67,0,R$7+1)-INDEX($E67:$I67,0,R$7))/(INDEX($E$4:$I$4,0,R$7+1)-INDEX($E$4:$I$4,0,R$7))+Q67)))</f>
        <v>0.29900078903268429</v>
      </c>
      <c r="S67" s="312" cm="1">
        <f t="array" ref="S67">IF(S$7=-1,T67,IF(S$7=99,R67,IF(S$7=0,INDEX($E67:$I67,0,S$5),(INDEX($E67:$I67,0,S$7+1)-INDEX($E67:$I67,0,S$7))/(INDEX($E$4:$I$4,0,S$7+1)-INDEX($E$4:$I$4,0,S$7))+R67)))</f>
        <v>0.29896441950327035</v>
      </c>
      <c r="T67" s="312" cm="1">
        <f t="array" ref="T67">IF(T$7=-1,U67,IF(T$7=99,S67,IF(T$7=0,INDEX($E67:$I67,0,T$5),(INDEX($E67:$I67,0,T$7+1)-INDEX($E67:$I67,0,T$7))/(INDEX($E$4:$I$4,0,T$7+1)-INDEX($E$4:$I$4,0,T$7))+S67)))</f>
        <v>0.29892804997385641</v>
      </c>
      <c r="U67" s="312" cm="1">
        <f t="array" ref="U67">IF(U$7=-1,V67,IF(U$7=99,T67,IF(U$7=0,INDEX($E67:$I67,0,U$5),(INDEX($E67:$I67,0,U$7+1)-INDEX($E67:$I67,0,U$7))/(INDEX($E$4:$I$4,0,U$7+1)-INDEX($E$4:$I$4,0,U$7))+T67)))</f>
        <v>0.29889168044444248</v>
      </c>
      <c r="V67" s="312" cm="1">
        <f t="array" ref="V67">IF(V$7=-1,W67,IF(V$7=99,U67,IF(V$7=0,INDEX($E67:$I67,0,V$5),(INDEX($E67:$I67,0,V$7+1)-INDEX($E67:$I67,0,V$7))/(INDEX($E$4:$I$4,0,V$7+1)-INDEX($E$4:$I$4,0,V$7))+U67)))</f>
        <v>0.29885531091502854</v>
      </c>
      <c r="W67" s="312" cm="1">
        <f t="array" ref="W67">IF(W$7=-1,X67,IF(W$7=99,V67,IF(W$7=0,INDEX($E67:$I67,0,W$5),(INDEX($E67:$I67,0,W$7+1)-INDEX($E67:$I67,0,W$7))/(INDEX($E$4:$I$4,0,W$7+1)-INDEX($E$4:$I$4,0,W$7))+V67)))</f>
        <v>0.2988189413856146</v>
      </c>
      <c r="X67" s="312" cm="1">
        <f t="array" ref="X67">IF(X$7=-1,Y67,IF(X$7=99,W67,IF(X$7=0,INDEX($E67:$I67,0,X$5),(INDEX($E67:$I67,0,X$7+1)-INDEX($E67:$I67,0,X$7))/(INDEX($E$4:$I$4,0,X$7+1)-INDEX($E$4:$I$4,0,X$7))+W67)))</f>
        <v>0.29878257185620066</v>
      </c>
      <c r="Y67" s="312" cm="1">
        <f t="array" ref="Y67">IF(Y$7=-1,Z67,IF(Y$7=99,X67,IF(Y$7=0,INDEX($E67:$I67,0,Y$5),(INDEX($E67:$I67,0,Y$7+1)-INDEX($E67:$I67,0,Y$7))/(INDEX($E$4:$I$4,0,Y$7+1)-INDEX($E$4:$I$4,0,Y$7))+X67)))</f>
        <v>0.29874620232678673</v>
      </c>
      <c r="Z67" s="312" cm="1">
        <f t="array" ref="Z67">IF(Z$7=-1,AA67,IF(Z$7=99,Y67,IF(Z$7=0,INDEX($E67:$I67,0,Z$5),(INDEX($E67:$I67,0,Z$7+1)-INDEX($E67:$I67,0,Z$7))/(INDEX($E$4:$I$4,0,Z$7+1)-INDEX($E$4:$I$4,0,Z$7))+Y67)))</f>
        <v>0.29870983279737279</v>
      </c>
      <c r="AA67" s="312" cm="1">
        <f t="array" ref="AA67">IF(AA$7=-1,AB67,IF(AA$7=99,Z67,IF(AA$7=0,INDEX($E67:$I67,0,AA$5),(INDEX($E67:$I67,0,AA$7+1)-INDEX($E67:$I67,0,AA$7))/(INDEX($E$4:$I$4,0,AA$7+1)-INDEX($E$4:$I$4,0,AA$7))+Z67)))</f>
        <v>0.29867346326795885</v>
      </c>
      <c r="AB67" s="312" cm="1">
        <f t="array" ref="AB67">IF(AB$7=-1,AC67,IF(AB$7=99,AA67,IF(AB$7=0,INDEX($E67:$I67,0,AB$5),(INDEX($E67:$I67,0,AB$7+1)-INDEX($E67:$I67,0,AB$7))/(INDEX($E$4:$I$4,0,AB$7+1)-INDEX($E$4:$I$4,0,AB$7))+AA67)))</f>
        <v>0.29863709373854486</v>
      </c>
      <c r="AC67" s="312" cm="1">
        <f t="array" ref="AC67">IF(AC$7=-1,AD67,IF(AC$7=99,AB67,IF(AC$7=0,INDEX($E67:$I67,0,AC$5),(INDEX($E67:$I67,0,AC$7+1)-INDEX($E67:$I67,0,AC$7))/(INDEX($E$4:$I$4,0,AC$7+1)-INDEX($E$4:$I$4,0,AC$7))+AB67)))</f>
        <v>0.29859240426630845</v>
      </c>
      <c r="AD67" s="312" cm="1">
        <f t="array" ref="AD67">IF(AD$7=-1,AE67,IF(AD$7=99,AC67,IF(AD$7=0,INDEX($E67:$I67,0,AD$5),(INDEX($E67:$I67,0,AD$7+1)-INDEX($E67:$I67,0,AD$7))/(INDEX($E$4:$I$4,0,AD$7+1)-INDEX($E$4:$I$4,0,AD$7))+AC67)))</f>
        <v>0.29854771479407205</v>
      </c>
      <c r="AE67" s="312" cm="1">
        <f t="array" ref="AE67">IF(AE$7=-1,AF67,IF(AE$7=99,AD67,IF(AE$7=0,INDEX($E67:$I67,0,AE$5),(INDEX($E67:$I67,0,AE$7+1)-INDEX($E67:$I67,0,AE$7))/(INDEX($E$4:$I$4,0,AE$7+1)-INDEX($E$4:$I$4,0,AE$7))+AD67)))</f>
        <v>0.29850302532183565</v>
      </c>
      <c r="AF67" s="312" cm="1">
        <f t="array" ref="AF67">IF(AF$7=-1,AG67,IF(AF$7=99,AE67,IF(AF$7=0,INDEX($E67:$I67,0,AF$5),(INDEX($E67:$I67,0,AF$7+1)-INDEX($E67:$I67,0,AF$7))/(INDEX($E$4:$I$4,0,AF$7+1)-INDEX($E$4:$I$4,0,AF$7))+AE67)))</f>
        <v>0.29845833584959924</v>
      </c>
      <c r="AG67" s="312" cm="1">
        <f t="array" ref="AG67">IF(AG$7=-1,AH67,IF(AG$7=99,AF67,IF(AG$7=0,INDEX($E67:$I67,0,AG$5),(INDEX($E67:$I67,0,AG$7+1)-INDEX($E67:$I67,0,AG$7))/(INDEX($E$4:$I$4,0,AG$7+1)-INDEX($E$4:$I$4,0,AG$7))+AF67)))</f>
        <v>0.29841364637736284</v>
      </c>
      <c r="AH67" s="312" cm="1">
        <f t="array" ref="AH67">IF(AH$7=-1,AI67,IF(AH$7=99,AG67,IF(AH$7=0,INDEX($E67:$I67,0,AH$5),(INDEX($E67:$I67,0,AH$7+1)-INDEX($E67:$I67,0,AH$7))/(INDEX($E$4:$I$4,0,AH$7+1)-INDEX($E$4:$I$4,0,AH$7))+AG67)))</f>
        <v>0.29836895690512644</v>
      </c>
      <c r="AI67" s="312" cm="1">
        <f t="array" ref="AI67">IF(AI$7=-1,AJ67,IF(AI$7=99,AH67,IF(AI$7=0,INDEX($E67:$I67,0,AI$5),(INDEX($E67:$I67,0,AI$7+1)-INDEX($E67:$I67,0,AI$7))/(INDEX($E$4:$I$4,0,AI$7+1)-INDEX($E$4:$I$4,0,AI$7))+AH67)))</f>
        <v>0.29832426743289003</v>
      </c>
      <c r="AJ67" s="312" cm="1">
        <f t="array" ref="AJ67">IF(AJ$7=-1,AK67,IF(AJ$7=99,AI67,IF(AJ$7=0,INDEX($E67:$I67,0,AJ$5),(INDEX($E67:$I67,0,AJ$7+1)-INDEX($E67:$I67,0,AJ$7))/(INDEX($E$4:$I$4,0,AJ$7+1)-INDEX($E$4:$I$4,0,AJ$7))+AI67)))</f>
        <v>0.29827957796065363</v>
      </c>
      <c r="AK67" s="312" cm="1">
        <f t="array" ref="AK67">IF(AK$7=-1,AL67,IF(AK$7=99,AJ67,IF(AK$7=0,INDEX($E67:$I67,0,AK$5),(INDEX($E67:$I67,0,AK$7+1)-INDEX($E67:$I67,0,AK$7))/(INDEX($E$4:$I$4,0,AK$7+1)-INDEX($E$4:$I$4,0,AK$7))+AJ67)))</f>
        <v>0.29823488848841723</v>
      </c>
      <c r="AL67" s="312" cm="1">
        <f t="array" ref="AL67">IF(AL$7=-1,AM67,IF(AL$7=99,AK67,IF(AL$7=0,INDEX($E67:$I67,0,AL$5),(INDEX($E67:$I67,0,AL$7+1)-INDEX($E67:$I67,0,AL$7))/(INDEX($E$4:$I$4,0,AL$7+1)-INDEX($E$4:$I$4,0,AL$7))+AK67)))</f>
        <v>0.29819019901618077</v>
      </c>
      <c r="AM67" s="312" cm="1">
        <f t="array" ref="AM67">IF(AM$7=-1,AN67,IF(AM$7=99,AL67,IF(AM$7=0,INDEX($E67:$I67,0,AM$5),(INDEX($E67:$I67,0,AM$7+1)-INDEX($E67:$I67,0,AM$7))/(INDEX($E$4:$I$4,0,AM$7+1)-INDEX($E$4:$I$4,0,AM$7))+AL67)))</f>
        <v>0.29816213889281101</v>
      </c>
      <c r="AN67" s="312" cm="1">
        <f t="array" ref="AN67">IF(AN$7=-1,AO67,IF(AN$7=99,AM67,IF(AN$7=0,INDEX($E67:$I67,0,AN$5),(INDEX($E67:$I67,0,AN$7+1)-INDEX($E67:$I67,0,AN$7))/(INDEX($E$4:$I$4,0,AN$7+1)-INDEX($E$4:$I$4,0,AN$7))+AM67)))</f>
        <v>0.29790959778248299</v>
      </c>
      <c r="AO67" s="312" cm="1">
        <f t="array" ref="AO67">IF(AO$7=-1,AP67,IF(AO$7=99,AN67,IF(AO$7=0,INDEX($E67:$I67,0,AO$5),(INDEX($E67:$I67,0,AO$7+1)-INDEX($E67:$I67,0,AO$7))/(INDEX($E$4:$I$4,0,AO$7+1)-INDEX($E$4:$I$4,0,AO$7))+AN67)))</f>
        <v>0.29790959778248299</v>
      </c>
      <c r="AP67" s="312" cm="1">
        <f t="array" ref="AP67">IF(AP$7=-1,AQ67,IF(AP$7=99,AO67,IF(AP$7=0,INDEX($E67:$I67,0,AP$5),(INDEX($E67:$I67,0,AP$7+1)-INDEX($E67:$I67,0,AP$7))/(INDEX($E$4:$I$4,0,AP$7+1)-INDEX($E$4:$I$4,0,AP$7))+AO67)))</f>
        <v>0.29790959778248299</v>
      </c>
    </row>
    <row r="68" spans="1:42">
      <c r="A68" s="312" t="s">
        <v>16</v>
      </c>
      <c r="C68" s="312" t="str">
        <f t="shared" si="18"/>
        <v>Water Heating Geyser</v>
      </c>
      <c r="E68" s="186">
        <f t="shared" si="19"/>
        <v>0.69799999999999995</v>
      </c>
      <c r="F68" s="186">
        <f t="shared" si="19"/>
        <v>0.69800157806536856</v>
      </c>
      <c r="G68" s="186">
        <f t="shared" si="19"/>
        <v>0.69727418747708969</v>
      </c>
      <c r="H68" s="186">
        <f t="shared" si="19"/>
        <v>0.69638039803236151</v>
      </c>
      <c r="I68" s="186">
        <f t="shared" si="19"/>
        <v>0.69581919556496596</v>
      </c>
      <c r="J68" s="312" cm="1">
        <f t="array" ref="J68">IF(J$7=-1,K68,IF(J$7=99,I68,IF(J$7=0,INDEX($E68:$I68,0,J$5),(INDEX($E68:$I68,0,J$7+1)-INDEX($E68:$I68,0,J$7))/(INDEX($E$4:$I$4,0,J$7+1)-INDEX($E$4:$I$4,0,J$7))+I68)))</f>
        <v>0.69799999999999995</v>
      </c>
      <c r="K68" s="312" cm="1">
        <f t="array" ref="K68">IF(K$7=-1,L68,IF(K$7=99,J68,IF(K$7=0,INDEX($E68:$I68,0,K$5),(INDEX($E68:$I68,0,K$7+1)-INDEX($E68:$I68,0,K$7))/(INDEX($E$4:$I$4,0,K$7+1)-INDEX($E$4:$I$4,0,K$7))+J68)))</f>
        <v>0.69800019725817108</v>
      </c>
      <c r="L68" s="312" cm="1">
        <f t="array" ref="L68">IF(L$7=-1,M68,IF(L$7=99,K68,IF(L$7=0,INDEX($E68:$I68,0,L$5),(INDEX($E68:$I68,0,L$7+1)-INDEX($E68:$I68,0,L$7))/(INDEX($E$4:$I$4,0,L$7+1)-INDEX($E$4:$I$4,0,L$7))+K68)))</f>
        <v>0.69800039451634222</v>
      </c>
      <c r="M68" s="312" cm="1">
        <f t="array" ref="M68">IF(M$7=-1,N68,IF(M$7=99,L68,IF(M$7=0,INDEX($E68:$I68,0,M$5),(INDEX($E68:$I68,0,M$7+1)-INDEX($E68:$I68,0,M$7))/(INDEX($E$4:$I$4,0,M$7+1)-INDEX($E$4:$I$4,0,M$7))+L68)))</f>
        <v>0.69800059177451335</v>
      </c>
      <c r="N68" s="312" cm="1">
        <f t="array" ref="N68">IF(N$7=-1,O68,IF(N$7=99,M68,IF(N$7=0,INDEX($E68:$I68,0,N$5),(INDEX($E68:$I68,0,N$7+1)-INDEX($E68:$I68,0,N$7))/(INDEX($E$4:$I$4,0,N$7+1)-INDEX($E$4:$I$4,0,N$7))+M68)))</f>
        <v>0.69800078903268448</v>
      </c>
      <c r="O68" s="312" cm="1">
        <f t="array" ref="O68">IF(O$7=-1,P68,IF(O$7=99,N68,IF(O$7=0,INDEX($E68:$I68,0,O$5),(INDEX($E68:$I68,0,O$7+1)-INDEX($E68:$I68,0,O$7))/(INDEX($E$4:$I$4,0,O$7+1)-INDEX($E$4:$I$4,0,O$7))+N68)))</f>
        <v>0.69800098629085561</v>
      </c>
      <c r="P68" s="312" cm="1">
        <f t="array" ref="P68">IF(P$7=-1,Q68,IF(P$7=99,O68,IF(P$7=0,INDEX($E68:$I68,0,P$5),(INDEX($E68:$I68,0,P$7+1)-INDEX($E68:$I68,0,P$7))/(INDEX($E$4:$I$4,0,P$7+1)-INDEX($E$4:$I$4,0,P$7))+O68)))</f>
        <v>0.69800118354902674</v>
      </c>
      <c r="Q68" s="312" cm="1">
        <f t="array" ref="Q68">IF(Q$7=-1,R68,IF(Q$7=99,P68,IF(Q$7=0,INDEX($E68:$I68,0,Q$5),(INDEX($E68:$I68,0,Q$7+1)-INDEX($E68:$I68,0,Q$7))/(INDEX($E$4:$I$4,0,Q$7+1)-INDEX($E$4:$I$4,0,Q$7))+P68)))</f>
        <v>0.69800138080719787</v>
      </c>
      <c r="R68" s="312" cm="1">
        <f t="array" ref="R68">IF(R$7=-1,S68,IF(R$7=99,Q68,IF(R$7=0,INDEX($E68:$I68,0,R$5),(INDEX($E68:$I68,0,R$7+1)-INDEX($E68:$I68,0,R$7))/(INDEX($E$4:$I$4,0,R$7+1)-INDEX($E$4:$I$4,0,R$7))+Q68)))</f>
        <v>0.69800157806536856</v>
      </c>
      <c r="S68" s="312" cm="1">
        <f t="array" ref="S68">IF(S$7=-1,T68,IF(S$7=99,R68,IF(S$7=0,INDEX($E68:$I68,0,S$5),(INDEX($E68:$I68,0,S$7+1)-INDEX($E68:$I68,0,S$7))/(INDEX($E$4:$I$4,0,S$7+1)-INDEX($E$4:$I$4,0,S$7))+R68)))</f>
        <v>0.69792883900654068</v>
      </c>
      <c r="T68" s="312" cm="1">
        <f t="array" ref="T68">IF(T$7=-1,U68,IF(T$7=99,S68,IF(T$7=0,INDEX($E68:$I68,0,T$5),(INDEX($E68:$I68,0,T$7+1)-INDEX($E68:$I68,0,T$7))/(INDEX($E$4:$I$4,0,T$7+1)-INDEX($E$4:$I$4,0,T$7))+S68)))</f>
        <v>0.6978560999477128</v>
      </c>
      <c r="U68" s="312" cm="1">
        <f t="array" ref="U68">IF(U$7=-1,V68,IF(U$7=99,T68,IF(U$7=0,INDEX($E68:$I68,0,U$5),(INDEX($E68:$I68,0,U$7+1)-INDEX($E68:$I68,0,U$7))/(INDEX($E$4:$I$4,0,U$7+1)-INDEX($E$4:$I$4,0,U$7))+T68)))</f>
        <v>0.69778336088888493</v>
      </c>
      <c r="V68" s="312" cm="1">
        <f t="array" ref="V68">IF(V$7=-1,W68,IF(V$7=99,U68,IF(V$7=0,INDEX($E68:$I68,0,V$5),(INDEX($E68:$I68,0,V$7+1)-INDEX($E68:$I68,0,V$7))/(INDEX($E$4:$I$4,0,V$7+1)-INDEX($E$4:$I$4,0,V$7))+U68)))</f>
        <v>0.69771062183005705</v>
      </c>
      <c r="W68" s="312" cm="1">
        <f t="array" ref="W68">IF(W$7=-1,X68,IF(W$7=99,V68,IF(W$7=0,INDEX($E68:$I68,0,W$5),(INDEX($E68:$I68,0,W$7+1)-INDEX($E68:$I68,0,W$7))/(INDEX($E$4:$I$4,0,W$7+1)-INDEX($E$4:$I$4,0,W$7))+V68)))</f>
        <v>0.69763788277122918</v>
      </c>
      <c r="X68" s="312" cm="1">
        <f t="array" ref="X68">IF(X$7=-1,Y68,IF(X$7=99,W68,IF(X$7=0,INDEX($E68:$I68,0,X$5),(INDEX($E68:$I68,0,X$7+1)-INDEX($E68:$I68,0,X$7))/(INDEX($E$4:$I$4,0,X$7+1)-INDEX($E$4:$I$4,0,X$7))+W68)))</f>
        <v>0.6975651437124013</v>
      </c>
      <c r="Y68" s="312" cm="1">
        <f t="array" ref="Y68">IF(Y$7=-1,Z68,IF(Y$7=99,X68,IF(Y$7=0,INDEX($E68:$I68,0,Y$5),(INDEX($E68:$I68,0,Y$7+1)-INDEX($E68:$I68,0,Y$7))/(INDEX($E$4:$I$4,0,Y$7+1)-INDEX($E$4:$I$4,0,Y$7))+X68)))</f>
        <v>0.69749240465357343</v>
      </c>
      <c r="Z68" s="312" cm="1">
        <f t="array" ref="Z68">IF(Z$7=-1,AA68,IF(Z$7=99,Y68,IF(Z$7=0,INDEX($E68:$I68,0,Z$5),(INDEX($E68:$I68,0,Z$7+1)-INDEX($E68:$I68,0,Z$7))/(INDEX($E$4:$I$4,0,Z$7+1)-INDEX($E$4:$I$4,0,Z$7))+Y68)))</f>
        <v>0.69741966559474555</v>
      </c>
      <c r="AA68" s="312" cm="1">
        <f t="array" ref="AA68">IF(AA$7=-1,AB68,IF(AA$7=99,Z68,IF(AA$7=0,INDEX($E68:$I68,0,AA$5),(INDEX($E68:$I68,0,AA$7+1)-INDEX($E68:$I68,0,AA$7))/(INDEX($E$4:$I$4,0,AA$7+1)-INDEX($E$4:$I$4,0,AA$7))+Z68)))</f>
        <v>0.69734692653591768</v>
      </c>
      <c r="AB68" s="312" cm="1">
        <f t="array" ref="AB68">IF(AB$7=-1,AC68,IF(AB$7=99,AA68,IF(AB$7=0,INDEX($E68:$I68,0,AB$5),(INDEX($E68:$I68,0,AB$7+1)-INDEX($E68:$I68,0,AB$7))/(INDEX($E$4:$I$4,0,AB$7+1)-INDEX($E$4:$I$4,0,AB$7))+AA68)))</f>
        <v>0.69727418747708969</v>
      </c>
      <c r="AC68" s="312" cm="1">
        <f t="array" ref="AC68">IF(AC$7=-1,AD68,IF(AC$7=99,AB68,IF(AC$7=0,INDEX($E68:$I68,0,AC$5),(INDEX($E68:$I68,0,AC$7+1)-INDEX($E68:$I68,0,AC$7))/(INDEX($E$4:$I$4,0,AC$7+1)-INDEX($E$4:$I$4,0,AC$7))+AB68)))</f>
        <v>0.69718480853261688</v>
      </c>
      <c r="AD68" s="312" cm="1">
        <f t="array" ref="AD68">IF(AD$7=-1,AE68,IF(AD$7=99,AC68,IF(AD$7=0,INDEX($E68:$I68,0,AD$5),(INDEX($E68:$I68,0,AD$7+1)-INDEX($E68:$I68,0,AD$7))/(INDEX($E$4:$I$4,0,AD$7+1)-INDEX($E$4:$I$4,0,AD$7))+AC68)))</f>
        <v>0.69709542958814408</v>
      </c>
      <c r="AE68" s="312" cm="1">
        <f t="array" ref="AE68">IF(AE$7=-1,AF68,IF(AE$7=99,AD68,IF(AE$7=0,INDEX($E68:$I68,0,AE$5),(INDEX($E68:$I68,0,AE$7+1)-INDEX($E68:$I68,0,AE$7))/(INDEX($E$4:$I$4,0,AE$7+1)-INDEX($E$4:$I$4,0,AE$7))+AD68)))</f>
        <v>0.69700605064367127</v>
      </c>
      <c r="AF68" s="312" cm="1">
        <f t="array" ref="AF68">IF(AF$7=-1,AG68,IF(AF$7=99,AE68,IF(AF$7=0,INDEX($E68:$I68,0,AF$5),(INDEX($E68:$I68,0,AF$7+1)-INDEX($E68:$I68,0,AF$7))/(INDEX($E$4:$I$4,0,AF$7+1)-INDEX($E$4:$I$4,0,AF$7))+AE68)))</f>
        <v>0.69691667169919846</v>
      </c>
      <c r="AG68" s="312" cm="1">
        <f t="array" ref="AG68">IF(AG$7=-1,AH68,IF(AG$7=99,AF68,IF(AG$7=0,INDEX($E68:$I68,0,AG$5),(INDEX($E68:$I68,0,AG$7+1)-INDEX($E68:$I68,0,AG$7))/(INDEX($E$4:$I$4,0,AG$7+1)-INDEX($E$4:$I$4,0,AG$7))+AF68)))</f>
        <v>0.69682729275472566</v>
      </c>
      <c r="AH68" s="312" cm="1">
        <f t="array" ref="AH68">IF(AH$7=-1,AI68,IF(AH$7=99,AG68,IF(AH$7=0,INDEX($E68:$I68,0,AH$5),(INDEX($E68:$I68,0,AH$7+1)-INDEX($E68:$I68,0,AH$7))/(INDEX($E$4:$I$4,0,AH$7+1)-INDEX($E$4:$I$4,0,AH$7))+AG68)))</f>
        <v>0.69673791381025285</v>
      </c>
      <c r="AI68" s="312" cm="1">
        <f t="array" ref="AI68">IF(AI$7=-1,AJ68,IF(AI$7=99,AH68,IF(AI$7=0,INDEX($E68:$I68,0,AI$5),(INDEX($E68:$I68,0,AI$7+1)-INDEX($E68:$I68,0,AI$7))/(INDEX($E$4:$I$4,0,AI$7+1)-INDEX($E$4:$I$4,0,AI$7))+AH68)))</f>
        <v>0.69664853486578004</v>
      </c>
      <c r="AJ68" s="312" cm="1">
        <f t="array" ref="AJ68">IF(AJ$7=-1,AK68,IF(AJ$7=99,AI68,IF(AJ$7=0,INDEX($E68:$I68,0,AJ$5),(INDEX($E68:$I68,0,AJ$7+1)-INDEX($E68:$I68,0,AJ$7))/(INDEX($E$4:$I$4,0,AJ$7+1)-INDEX($E$4:$I$4,0,AJ$7))+AI68)))</f>
        <v>0.69655915592130724</v>
      </c>
      <c r="AK68" s="312" cm="1">
        <f t="array" ref="AK68">IF(AK$7=-1,AL68,IF(AK$7=99,AJ68,IF(AK$7=0,INDEX($E68:$I68,0,AK$5),(INDEX($E68:$I68,0,AK$7+1)-INDEX($E68:$I68,0,AK$7))/(INDEX($E$4:$I$4,0,AK$7+1)-INDEX($E$4:$I$4,0,AK$7))+AJ68)))</f>
        <v>0.69646977697683443</v>
      </c>
      <c r="AL68" s="312" cm="1">
        <f t="array" ref="AL68">IF(AL$7=-1,AM68,IF(AL$7=99,AK68,IF(AL$7=0,INDEX($E68:$I68,0,AL$5),(INDEX($E68:$I68,0,AL$7+1)-INDEX($E68:$I68,0,AL$7))/(INDEX($E$4:$I$4,0,AL$7+1)-INDEX($E$4:$I$4,0,AL$7))+AK68)))</f>
        <v>0.69638039803236151</v>
      </c>
      <c r="AM68" s="312" cm="1">
        <f t="array" ref="AM68">IF(AM$7=-1,AN68,IF(AM$7=99,AL68,IF(AM$7=0,INDEX($E68:$I68,0,AM$5),(INDEX($E68:$I68,0,AM$7+1)-INDEX($E68:$I68,0,AM$7))/(INDEX($E$4:$I$4,0,AM$7+1)-INDEX($E$4:$I$4,0,AM$7))+AL68)))</f>
        <v>0.696324277785622</v>
      </c>
      <c r="AN68" s="312" cm="1">
        <f t="array" ref="AN68">IF(AN$7=-1,AO68,IF(AN$7=99,AM68,IF(AN$7=0,INDEX($E68:$I68,0,AN$5),(INDEX($E68:$I68,0,AN$7+1)-INDEX($E68:$I68,0,AN$7))/(INDEX($E$4:$I$4,0,AN$7+1)-INDEX($E$4:$I$4,0,AN$7))+AM68)))</f>
        <v>0.69581919556496596</v>
      </c>
      <c r="AO68" s="312" cm="1">
        <f t="array" ref="AO68">IF(AO$7=-1,AP68,IF(AO$7=99,AN68,IF(AO$7=0,INDEX($E68:$I68,0,AO$5),(INDEX($E68:$I68,0,AO$7+1)-INDEX($E68:$I68,0,AO$7))/(INDEX($E$4:$I$4,0,AO$7+1)-INDEX($E$4:$I$4,0,AO$7))+AN68)))</f>
        <v>0.69581919556496596</v>
      </c>
      <c r="AP68" s="312" cm="1">
        <f t="array" ref="AP68">IF(AP$7=-1,AQ68,IF(AP$7=99,AO68,IF(AP$7=0,INDEX($E68:$I68,0,AP$5),(INDEX($E68:$I68,0,AP$7+1)-INDEX($E68:$I68,0,AP$7))/(INDEX($E$4:$I$4,0,AP$7+1)-INDEX($E$4:$I$4,0,AP$7))+AO68)))</f>
        <v>0.69581919556496596</v>
      </c>
    </row>
    <row r="69" spans="1:42">
      <c r="A69" s="312" t="s">
        <v>16</v>
      </c>
      <c r="C69" s="312" t="str">
        <f t="shared" si="18"/>
        <v>Water Heating</v>
      </c>
      <c r="E69" s="186">
        <f t="shared" si="19"/>
        <v>0</v>
      </c>
      <c r="F69" s="186">
        <f t="shared" si="19"/>
        <v>0</v>
      </c>
      <c r="G69" s="186">
        <f t="shared" si="19"/>
        <v>0</v>
      </c>
      <c r="H69" s="186">
        <f t="shared" si="19"/>
        <v>0</v>
      </c>
      <c r="I69" s="186">
        <f t="shared" si="19"/>
        <v>0</v>
      </c>
      <c r="J69" s="312" cm="1">
        <f t="array" ref="J69">IF(J$7=-1,K69,IF(J$7=99,I69,IF(J$7=0,INDEX($E69:$I69,0,J$5),(INDEX($E69:$I69,0,J$7+1)-INDEX($E69:$I69,0,J$7))/(INDEX($E$4:$I$4,0,J$7+1)-INDEX($E$4:$I$4,0,J$7))+I69)))</f>
        <v>0</v>
      </c>
      <c r="K69" s="312" cm="1">
        <f t="array" ref="K69">IF(K$7=-1,L69,IF(K$7=99,J69,IF(K$7=0,INDEX($E69:$I69,0,K$5),(INDEX($E69:$I69,0,K$7+1)-INDEX($E69:$I69,0,K$7))/(INDEX($E$4:$I$4,0,K$7+1)-INDEX($E$4:$I$4,0,K$7))+J69)))</f>
        <v>0</v>
      </c>
      <c r="L69" s="312" cm="1">
        <f t="array" ref="L69">IF(L$7=-1,M69,IF(L$7=99,K69,IF(L$7=0,INDEX($E69:$I69,0,L$5),(INDEX($E69:$I69,0,L$7+1)-INDEX($E69:$I69,0,L$7))/(INDEX($E$4:$I$4,0,L$7+1)-INDEX($E$4:$I$4,0,L$7))+K69)))</f>
        <v>0</v>
      </c>
      <c r="M69" s="312" cm="1">
        <f t="array" ref="M69">IF(M$7=-1,N69,IF(M$7=99,L69,IF(M$7=0,INDEX($E69:$I69,0,M$5),(INDEX($E69:$I69,0,M$7+1)-INDEX($E69:$I69,0,M$7))/(INDEX($E$4:$I$4,0,M$7+1)-INDEX($E$4:$I$4,0,M$7))+L69)))</f>
        <v>0</v>
      </c>
      <c r="N69" s="312" cm="1">
        <f t="array" ref="N69">IF(N$7=-1,O69,IF(N$7=99,M69,IF(N$7=0,INDEX($E69:$I69,0,N$5),(INDEX($E69:$I69,0,N$7+1)-INDEX($E69:$I69,0,N$7))/(INDEX($E$4:$I$4,0,N$7+1)-INDEX($E$4:$I$4,0,N$7))+M69)))</f>
        <v>0</v>
      </c>
      <c r="O69" s="312" cm="1">
        <f t="array" ref="O69">IF(O$7=-1,P69,IF(O$7=99,N69,IF(O$7=0,INDEX($E69:$I69,0,O$5),(INDEX($E69:$I69,0,O$7+1)-INDEX($E69:$I69,0,O$7))/(INDEX($E$4:$I$4,0,O$7+1)-INDEX($E$4:$I$4,0,O$7))+N69)))</f>
        <v>0</v>
      </c>
      <c r="P69" s="312" cm="1">
        <f t="array" ref="P69">IF(P$7=-1,Q69,IF(P$7=99,O69,IF(P$7=0,INDEX($E69:$I69,0,P$5),(INDEX($E69:$I69,0,P$7+1)-INDEX($E69:$I69,0,P$7))/(INDEX($E$4:$I$4,0,P$7+1)-INDEX($E$4:$I$4,0,P$7))+O69)))</f>
        <v>0</v>
      </c>
      <c r="Q69" s="312" cm="1">
        <f t="array" ref="Q69">IF(Q$7=-1,R69,IF(Q$7=99,P69,IF(Q$7=0,INDEX($E69:$I69,0,Q$5),(INDEX($E69:$I69,0,Q$7+1)-INDEX($E69:$I69,0,Q$7))/(INDEX($E$4:$I$4,0,Q$7+1)-INDEX($E$4:$I$4,0,Q$7))+P69)))</f>
        <v>0</v>
      </c>
      <c r="R69" s="312" cm="1">
        <f t="array" ref="R69">IF(R$7=-1,S69,IF(R$7=99,Q69,IF(R$7=0,INDEX($E69:$I69,0,R$5),(INDEX($E69:$I69,0,R$7+1)-INDEX($E69:$I69,0,R$7))/(INDEX($E$4:$I$4,0,R$7+1)-INDEX($E$4:$I$4,0,R$7))+Q69)))</f>
        <v>0</v>
      </c>
      <c r="S69" s="312" cm="1">
        <f t="array" ref="S69">IF(S$7=-1,T69,IF(S$7=99,R69,IF(S$7=0,INDEX($E69:$I69,0,S$5),(INDEX($E69:$I69,0,S$7+1)-INDEX($E69:$I69,0,S$7))/(INDEX($E$4:$I$4,0,S$7+1)-INDEX($E$4:$I$4,0,S$7))+R69)))</f>
        <v>0</v>
      </c>
      <c r="T69" s="312" cm="1">
        <f t="array" ref="T69">IF(T$7=-1,U69,IF(T$7=99,S69,IF(T$7=0,INDEX($E69:$I69,0,T$5),(INDEX($E69:$I69,0,T$7+1)-INDEX($E69:$I69,0,T$7))/(INDEX($E$4:$I$4,0,T$7+1)-INDEX($E$4:$I$4,0,T$7))+S69)))</f>
        <v>0</v>
      </c>
      <c r="U69" s="312" cm="1">
        <f t="array" ref="U69">IF(U$7=-1,V69,IF(U$7=99,T69,IF(U$7=0,INDEX($E69:$I69,0,U$5),(INDEX($E69:$I69,0,U$7+1)-INDEX($E69:$I69,0,U$7))/(INDEX($E$4:$I$4,0,U$7+1)-INDEX($E$4:$I$4,0,U$7))+T69)))</f>
        <v>0</v>
      </c>
      <c r="V69" s="312" cm="1">
        <f t="array" ref="V69">IF(V$7=-1,W69,IF(V$7=99,U69,IF(V$7=0,INDEX($E69:$I69,0,V$5),(INDEX($E69:$I69,0,V$7+1)-INDEX($E69:$I69,0,V$7))/(INDEX($E$4:$I$4,0,V$7+1)-INDEX($E$4:$I$4,0,V$7))+U69)))</f>
        <v>0</v>
      </c>
      <c r="W69" s="312" cm="1">
        <f t="array" ref="W69">IF(W$7=-1,X69,IF(W$7=99,V69,IF(W$7=0,INDEX($E69:$I69,0,W$5),(INDEX($E69:$I69,0,W$7+1)-INDEX($E69:$I69,0,W$7))/(INDEX($E$4:$I$4,0,W$7+1)-INDEX($E$4:$I$4,0,W$7))+V69)))</f>
        <v>0</v>
      </c>
      <c r="X69" s="312" cm="1">
        <f t="array" ref="X69">IF(X$7=-1,Y69,IF(X$7=99,W69,IF(X$7=0,INDEX($E69:$I69,0,X$5),(INDEX($E69:$I69,0,X$7+1)-INDEX($E69:$I69,0,X$7))/(INDEX($E$4:$I$4,0,X$7+1)-INDEX($E$4:$I$4,0,X$7))+W69)))</f>
        <v>0</v>
      </c>
      <c r="Y69" s="312" cm="1">
        <f t="array" ref="Y69">IF(Y$7=-1,Z69,IF(Y$7=99,X69,IF(Y$7=0,INDEX($E69:$I69,0,Y$5),(INDEX($E69:$I69,0,Y$7+1)-INDEX($E69:$I69,0,Y$7))/(INDEX($E$4:$I$4,0,Y$7+1)-INDEX($E$4:$I$4,0,Y$7))+X69)))</f>
        <v>0</v>
      </c>
      <c r="Z69" s="312" cm="1">
        <f t="array" ref="Z69">IF(Z$7=-1,AA69,IF(Z$7=99,Y69,IF(Z$7=0,INDEX($E69:$I69,0,Z$5),(INDEX($E69:$I69,0,Z$7+1)-INDEX($E69:$I69,0,Z$7))/(INDEX($E$4:$I$4,0,Z$7+1)-INDEX($E$4:$I$4,0,Z$7))+Y69)))</f>
        <v>0</v>
      </c>
      <c r="AA69" s="312" cm="1">
        <f t="array" ref="AA69">IF(AA$7=-1,AB69,IF(AA$7=99,Z69,IF(AA$7=0,INDEX($E69:$I69,0,AA$5),(INDEX($E69:$I69,0,AA$7+1)-INDEX($E69:$I69,0,AA$7))/(INDEX($E$4:$I$4,0,AA$7+1)-INDEX($E$4:$I$4,0,AA$7))+Z69)))</f>
        <v>0</v>
      </c>
      <c r="AB69" s="312" cm="1">
        <f t="array" ref="AB69">IF(AB$7=-1,AC69,IF(AB$7=99,AA69,IF(AB$7=0,INDEX($E69:$I69,0,AB$5),(INDEX($E69:$I69,0,AB$7+1)-INDEX($E69:$I69,0,AB$7))/(INDEX($E$4:$I$4,0,AB$7+1)-INDEX($E$4:$I$4,0,AB$7))+AA69)))</f>
        <v>0</v>
      </c>
      <c r="AC69" s="312" cm="1">
        <f t="array" ref="AC69">IF(AC$7=-1,AD69,IF(AC$7=99,AB69,IF(AC$7=0,INDEX($E69:$I69,0,AC$5),(INDEX($E69:$I69,0,AC$7+1)-INDEX($E69:$I69,0,AC$7))/(INDEX($E$4:$I$4,0,AC$7+1)-INDEX($E$4:$I$4,0,AC$7))+AB69)))</f>
        <v>0</v>
      </c>
      <c r="AD69" s="312" cm="1">
        <f t="array" ref="AD69">IF(AD$7=-1,AE69,IF(AD$7=99,AC69,IF(AD$7=0,INDEX($E69:$I69,0,AD$5),(INDEX($E69:$I69,0,AD$7+1)-INDEX($E69:$I69,0,AD$7))/(INDEX($E$4:$I$4,0,AD$7+1)-INDEX($E$4:$I$4,0,AD$7))+AC69)))</f>
        <v>0</v>
      </c>
      <c r="AE69" s="312" cm="1">
        <f t="array" ref="AE69">IF(AE$7=-1,AF69,IF(AE$7=99,AD69,IF(AE$7=0,INDEX($E69:$I69,0,AE$5),(INDEX($E69:$I69,0,AE$7+1)-INDEX($E69:$I69,0,AE$7))/(INDEX($E$4:$I$4,0,AE$7+1)-INDEX($E$4:$I$4,0,AE$7))+AD69)))</f>
        <v>0</v>
      </c>
      <c r="AF69" s="312" cm="1">
        <f t="array" ref="AF69">IF(AF$7=-1,AG69,IF(AF$7=99,AE69,IF(AF$7=0,INDEX($E69:$I69,0,AF$5),(INDEX($E69:$I69,0,AF$7+1)-INDEX($E69:$I69,0,AF$7))/(INDEX($E$4:$I$4,0,AF$7+1)-INDEX($E$4:$I$4,0,AF$7))+AE69)))</f>
        <v>0</v>
      </c>
      <c r="AG69" s="312" cm="1">
        <f t="array" ref="AG69">IF(AG$7=-1,AH69,IF(AG$7=99,AF69,IF(AG$7=0,INDEX($E69:$I69,0,AG$5),(INDEX($E69:$I69,0,AG$7+1)-INDEX($E69:$I69,0,AG$7))/(INDEX($E$4:$I$4,0,AG$7+1)-INDEX($E$4:$I$4,0,AG$7))+AF69)))</f>
        <v>0</v>
      </c>
      <c r="AH69" s="312" cm="1">
        <f t="array" ref="AH69">IF(AH$7=-1,AI69,IF(AH$7=99,AG69,IF(AH$7=0,INDEX($E69:$I69,0,AH$5),(INDEX($E69:$I69,0,AH$7+1)-INDEX($E69:$I69,0,AH$7))/(INDEX($E$4:$I$4,0,AH$7+1)-INDEX($E$4:$I$4,0,AH$7))+AG69)))</f>
        <v>0</v>
      </c>
      <c r="AI69" s="312" cm="1">
        <f t="array" ref="AI69">IF(AI$7=-1,AJ69,IF(AI$7=99,AH69,IF(AI$7=0,INDEX($E69:$I69,0,AI$5),(INDEX($E69:$I69,0,AI$7+1)-INDEX($E69:$I69,0,AI$7))/(INDEX($E$4:$I$4,0,AI$7+1)-INDEX($E$4:$I$4,0,AI$7))+AH69)))</f>
        <v>0</v>
      </c>
      <c r="AJ69" s="312" cm="1">
        <f t="array" ref="AJ69">IF(AJ$7=-1,AK69,IF(AJ$7=99,AI69,IF(AJ$7=0,INDEX($E69:$I69,0,AJ$5),(INDEX($E69:$I69,0,AJ$7+1)-INDEX($E69:$I69,0,AJ$7))/(INDEX($E$4:$I$4,0,AJ$7+1)-INDEX($E$4:$I$4,0,AJ$7))+AI69)))</f>
        <v>0</v>
      </c>
      <c r="AK69" s="312" cm="1">
        <f t="array" ref="AK69">IF(AK$7=-1,AL69,IF(AK$7=99,AJ69,IF(AK$7=0,INDEX($E69:$I69,0,AK$5),(INDEX($E69:$I69,0,AK$7+1)-INDEX($E69:$I69,0,AK$7))/(INDEX($E$4:$I$4,0,AK$7+1)-INDEX($E$4:$I$4,0,AK$7))+AJ69)))</f>
        <v>0</v>
      </c>
      <c r="AL69" s="312" cm="1">
        <f t="array" ref="AL69">IF(AL$7=-1,AM69,IF(AL$7=99,AK69,IF(AL$7=0,INDEX($E69:$I69,0,AL$5),(INDEX($E69:$I69,0,AL$7+1)-INDEX($E69:$I69,0,AL$7))/(INDEX($E$4:$I$4,0,AL$7+1)-INDEX($E$4:$I$4,0,AL$7))+AK69)))</f>
        <v>0</v>
      </c>
      <c r="AM69" s="312" cm="1">
        <f t="array" ref="AM69">IF(AM$7=-1,AN69,IF(AM$7=99,AL69,IF(AM$7=0,INDEX($E69:$I69,0,AM$5),(INDEX($E69:$I69,0,AM$7+1)-INDEX($E69:$I69,0,AM$7))/(INDEX($E$4:$I$4,0,AM$7+1)-INDEX($E$4:$I$4,0,AM$7))+AL69)))</f>
        <v>0</v>
      </c>
      <c r="AN69" s="312" cm="1">
        <f t="array" ref="AN69">IF(AN$7=-1,AO69,IF(AN$7=99,AM69,IF(AN$7=0,INDEX($E69:$I69,0,AN$5),(INDEX($E69:$I69,0,AN$7+1)-INDEX($E69:$I69,0,AN$7))/(INDEX($E$4:$I$4,0,AN$7+1)-INDEX($E$4:$I$4,0,AN$7))+AM69)))</f>
        <v>0</v>
      </c>
      <c r="AO69" s="312" cm="1">
        <f t="array" ref="AO69">IF(AO$7=-1,AP69,IF(AO$7=99,AN69,IF(AO$7=0,INDEX($E69:$I69,0,AO$5),(INDEX($E69:$I69,0,AO$7+1)-INDEX($E69:$I69,0,AO$7))/(INDEX($E$4:$I$4,0,AO$7+1)-INDEX($E$4:$I$4,0,AO$7))+AN69)))</f>
        <v>0</v>
      </c>
      <c r="AP69" s="312" cm="1">
        <f t="array" ref="AP69">IF(AP$7=-1,AQ69,IF(AP$7=99,AO69,IF(AP$7=0,INDEX($E69:$I69,0,AP$5),(INDEX($E69:$I69,0,AP$7+1)-INDEX($E69:$I69,0,AP$7))/(INDEX($E$4:$I$4,0,AP$7+1)-INDEX($E$4:$I$4,0,AP$7))+AO69)))</f>
        <v>0</v>
      </c>
    </row>
    <row r="70" spans="1:42">
      <c r="A70" s="312" t="s">
        <v>16</v>
      </c>
    </row>
    <row r="71" spans="1:42">
      <c r="A71" s="312" t="s">
        <v>16</v>
      </c>
      <c r="C71" s="207" t="s">
        <v>546</v>
      </c>
      <c r="D71" s="208" t="s">
        <v>547</v>
      </c>
      <c r="E71" s="209"/>
      <c r="F71" s="209"/>
      <c r="G71" s="209"/>
      <c r="H71" s="209"/>
      <c r="I71" s="209"/>
      <c r="J71" s="208"/>
      <c r="K71" s="208"/>
      <c r="L71" s="208"/>
      <c r="M71" s="208"/>
      <c r="N71" s="208"/>
    </row>
    <row r="72" spans="1:42">
      <c r="A72" s="312" t="s">
        <v>16</v>
      </c>
      <c r="E72" s="186"/>
      <c r="F72" s="186"/>
      <c r="G72" s="186"/>
      <c r="H72" s="186"/>
      <c r="I72" s="186"/>
      <c r="J72" s="312"/>
    </row>
    <row r="73" spans="1:42">
      <c r="A73" s="312" t="s">
        <v>16</v>
      </c>
      <c r="E73" s="186"/>
      <c r="F73" s="186"/>
      <c r="G73" s="186"/>
      <c r="H73" s="186"/>
      <c r="I73" s="186"/>
      <c r="J73" s="312">
        <f t="shared" ref="J73:AP73" si="20">J97</f>
        <v>2012</v>
      </c>
      <c r="K73" s="312">
        <f t="shared" si="20"/>
        <v>2013</v>
      </c>
      <c r="L73" s="312">
        <f t="shared" si="20"/>
        <v>2014</v>
      </c>
      <c r="M73" s="312">
        <f t="shared" si="20"/>
        <v>2015</v>
      </c>
      <c r="N73" s="312">
        <f t="shared" si="20"/>
        <v>2016</v>
      </c>
      <c r="O73" s="312">
        <f t="shared" si="20"/>
        <v>2017</v>
      </c>
      <c r="P73" s="312">
        <f t="shared" si="20"/>
        <v>2018</v>
      </c>
      <c r="Q73" s="312">
        <f t="shared" si="20"/>
        <v>2019</v>
      </c>
      <c r="R73" s="312">
        <f t="shared" si="20"/>
        <v>2020</v>
      </c>
      <c r="S73" s="312">
        <f t="shared" si="20"/>
        <v>2021</v>
      </c>
      <c r="T73" s="312">
        <f t="shared" si="20"/>
        <v>2022</v>
      </c>
      <c r="U73" s="312">
        <f t="shared" si="20"/>
        <v>2023</v>
      </c>
      <c r="V73" s="312">
        <f t="shared" si="20"/>
        <v>2024</v>
      </c>
      <c r="W73" s="312">
        <f t="shared" si="20"/>
        <v>2025</v>
      </c>
      <c r="X73" s="312">
        <f t="shared" si="20"/>
        <v>2026</v>
      </c>
      <c r="Y73" s="312">
        <f t="shared" si="20"/>
        <v>2027</v>
      </c>
      <c r="Z73" s="312">
        <f t="shared" si="20"/>
        <v>2028</v>
      </c>
      <c r="AA73" s="312">
        <f t="shared" si="20"/>
        <v>2029</v>
      </c>
      <c r="AB73" s="312">
        <f t="shared" si="20"/>
        <v>2030</v>
      </c>
      <c r="AC73" s="312">
        <f t="shared" si="20"/>
        <v>2031</v>
      </c>
      <c r="AD73" s="312">
        <f t="shared" si="20"/>
        <v>2032</v>
      </c>
      <c r="AE73" s="312">
        <f t="shared" si="20"/>
        <v>2033</v>
      </c>
      <c r="AF73" s="312">
        <f t="shared" si="20"/>
        <v>2034</v>
      </c>
      <c r="AG73" s="312">
        <f t="shared" si="20"/>
        <v>2035</v>
      </c>
      <c r="AH73" s="312">
        <f t="shared" si="20"/>
        <v>2036</v>
      </c>
      <c r="AI73" s="312">
        <f t="shared" si="20"/>
        <v>2037</v>
      </c>
      <c r="AJ73" s="312">
        <f t="shared" si="20"/>
        <v>2038</v>
      </c>
      <c r="AK73" s="312">
        <f t="shared" si="20"/>
        <v>2039</v>
      </c>
      <c r="AL73" s="312">
        <f t="shared" si="20"/>
        <v>2040</v>
      </c>
      <c r="AM73" s="312">
        <f t="shared" si="20"/>
        <v>2045</v>
      </c>
      <c r="AN73" s="312">
        <f t="shared" si="20"/>
        <v>2050</v>
      </c>
      <c r="AO73" s="312">
        <f t="shared" si="20"/>
        <v>2060</v>
      </c>
      <c r="AP73" s="312">
        <f t="shared" si="20"/>
        <v>2070</v>
      </c>
    </row>
    <row r="74" spans="1:42">
      <c r="A74" s="312" t="s">
        <v>16</v>
      </c>
      <c r="C74" s="312"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25.548378626556126</v>
      </c>
      <c r="T74" s="186">
        <f t="shared" ca="1" si="21"/>
        <v>25.99035475493319</v>
      </c>
      <c r="U74" s="186">
        <f t="shared" ca="1" si="21"/>
        <v>26.408672630766617</v>
      </c>
      <c r="V74" s="186">
        <f t="shared" ca="1" si="21"/>
        <v>26.72778264626789</v>
      </c>
      <c r="W74" s="186">
        <f t="shared" ca="1" si="21"/>
        <v>27.060666566831195</v>
      </c>
      <c r="X74" s="186">
        <f t="shared" ca="1" si="21"/>
        <v>27.347093582364359</v>
      </c>
      <c r="Y74" s="186">
        <f t="shared" ca="1" si="21"/>
        <v>27.635619592466629</v>
      </c>
      <c r="Z74" s="186">
        <f t="shared" ca="1" si="21"/>
        <v>27.938138133382779</v>
      </c>
      <c r="AA74" s="186">
        <f t="shared" ca="1" si="21"/>
        <v>28.213309348220822</v>
      </c>
      <c r="AB74" s="186">
        <f t="shared" ca="1" si="21"/>
        <v>28.505178269731797</v>
      </c>
      <c r="AC74" s="186">
        <f t="shared" ca="1" si="21"/>
        <v>28.757120436659342</v>
      </c>
      <c r="AD74" s="186">
        <f t="shared" ca="1" si="21"/>
        <v>29.009281566994659</v>
      </c>
      <c r="AE74" s="186">
        <f t="shared" ca="1" si="21"/>
        <v>29.270779301365572</v>
      </c>
      <c r="AF74" s="186">
        <f t="shared" ca="1" si="21"/>
        <v>29.530264346595974</v>
      </c>
      <c r="AG74" s="186">
        <f t="shared" ca="1" si="21"/>
        <v>29.826224729656605</v>
      </c>
      <c r="AH74" s="186">
        <f t="shared" ca="1" si="21"/>
        <v>30.067365754090034</v>
      </c>
      <c r="AI74" s="186">
        <f t="shared" ca="1" si="21"/>
        <v>30.288280070423507</v>
      </c>
      <c r="AJ74" s="186">
        <f t="shared" ca="1" si="21"/>
        <v>30.533369106115511</v>
      </c>
      <c r="AK74" s="186">
        <f t="shared" ca="1" si="21"/>
        <v>30.761760571213074</v>
      </c>
      <c r="AL74" s="186">
        <f t="shared" ca="1" si="21"/>
        <v>31.008881545398978</v>
      </c>
      <c r="AM74" s="186">
        <f t="shared" ca="1" si="21"/>
        <v>32.032928450975263</v>
      </c>
      <c r="AN74" s="186">
        <f t="shared" ca="1" si="21"/>
        <v>32.938717740716648</v>
      </c>
      <c r="AO74" s="186">
        <f t="shared" ca="1" si="21"/>
        <v>32.938717740716648</v>
      </c>
      <c r="AP74" s="186">
        <f t="shared" ca="1" si="21"/>
        <v>32.938717740716648</v>
      </c>
    </row>
    <row r="75" spans="1:42">
      <c r="A75" s="312" t="s">
        <v>16</v>
      </c>
      <c r="C75" s="312" t="s">
        <v>549</v>
      </c>
      <c r="D75" s="186" t="s">
        <v>487</v>
      </c>
      <c r="E75" s="210">
        <f>IF(E78=1,0.2,IF(E78=2,0.13,IF(E78=3,0.2,0.2)))</f>
        <v>0.2</v>
      </c>
      <c r="F75" s="186"/>
      <c r="G75" s="186"/>
      <c r="H75" s="186"/>
      <c r="I75" s="186"/>
      <c r="J75" s="312"/>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2" t="s">
        <v>16</v>
      </c>
      <c r="D76" s="312" t="s">
        <v>488</v>
      </c>
      <c r="E76" s="210">
        <f>IF(E78=1,0.2,IF(E78=2,0.13,IF(E78=3,0.2,0.2)))</f>
        <v>0.2</v>
      </c>
      <c r="F76" s="186"/>
      <c r="G76" s="186"/>
      <c r="H76" s="186"/>
      <c r="I76" s="186"/>
      <c r="J76" s="312"/>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2" t="s">
        <v>16</v>
      </c>
      <c r="C77" s="312"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25.037411054025</v>
      </c>
      <c r="T77" s="186">
        <f t="shared" ca="1" si="26"/>
        <v>24.95074056473586</v>
      </c>
      <c r="U77" s="186">
        <f t="shared" ca="1" si="26"/>
        <v>24.824152272920621</v>
      </c>
      <c r="V77" s="186">
        <f t="shared" ca="1" si="26"/>
        <v>24.58956003456646</v>
      </c>
      <c r="W77" s="186">
        <f t="shared" ca="1" si="26"/>
        <v>24.354599910148078</v>
      </c>
      <c r="X77" s="186">
        <f t="shared" ca="1" si="26"/>
        <v>24.065442352480638</v>
      </c>
      <c r="Y77" s="186">
        <f t="shared" ca="1" si="26"/>
        <v>23.766632849521301</v>
      </c>
      <c r="Z77" s="186">
        <f t="shared" ca="1" si="26"/>
        <v>23.468036032041532</v>
      </c>
      <c r="AA77" s="186">
        <f t="shared" ca="1" si="26"/>
        <v>23.134913665541074</v>
      </c>
      <c r="AB77" s="186">
        <f t="shared" ca="1" si="26"/>
        <v>22.804142615785441</v>
      </c>
      <c r="AC77" s="186">
        <f t="shared" ca="1" si="26"/>
        <v>23.005696349327476</v>
      </c>
      <c r="AD77" s="186">
        <f t="shared" ca="1" si="26"/>
        <v>23.20742525359573</v>
      </c>
      <c r="AE77" s="186">
        <f t="shared" ca="1" si="26"/>
        <v>23.416623441092462</v>
      </c>
      <c r="AF77" s="186">
        <f t="shared" ca="1" si="26"/>
        <v>23.624211477276781</v>
      </c>
      <c r="AG77" s="186">
        <f t="shared" ca="1" si="26"/>
        <v>23.860979783725288</v>
      </c>
      <c r="AH77" s="186">
        <f t="shared" ca="1" si="26"/>
        <v>24.053892603272029</v>
      </c>
      <c r="AI77" s="186">
        <f t="shared" ca="1" si="26"/>
        <v>24.230624056338808</v>
      </c>
      <c r="AJ77" s="186">
        <f t="shared" ca="1" si="26"/>
        <v>24.426695284892411</v>
      </c>
      <c r="AK77" s="186">
        <f t="shared" ca="1" si="26"/>
        <v>24.609408456970463</v>
      </c>
      <c r="AL77" s="186">
        <f t="shared" ca="1" si="26"/>
        <v>24.807105236319185</v>
      </c>
      <c r="AM77" s="186">
        <f t="shared" ca="1" si="26"/>
        <v>25.626342760780211</v>
      </c>
      <c r="AN77" s="186">
        <f t="shared" ca="1" si="26"/>
        <v>26.350974192573322</v>
      </c>
      <c r="AO77" s="186">
        <f t="shared" ca="1" si="26"/>
        <v>26.350974192573322</v>
      </c>
      <c r="AP77" s="186">
        <f t="shared" ca="1" si="26"/>
        <v>26.350974192573322</v>
      </c>
    </row>
    <row r="78" spans="1:42">
      <c r="A78" s="312" t="s">
        <v>16</v>
      </c>
      <c r="D78" s="312" t="s">
        <v>551</v>
      </c>
      <c r="E78" s="211">
        <f>DriversGams!A164</f>
        <v>-1</v>
      </c>
      <c r="F78" s="335" t="s">
        <v>652</v>
      </c>
      <c r="G78" s="186" t="s">
        <v>41</v>
      </c>
    </row>
    <row r="79" spans="1:42">
      <c r="A79" s="312" t="s">
        <v>16</v>
      </c>
      <c r="B79" s="227"/>
      <c r="D79" s="186"/>
      <c r="F79" s="91">
        <v>1</v>
      </c>
      <c r="G79" s="91" t="s">
        <v>630</v>
      </c>
      <c r="O79" s="5"/>
    </row>
    <row r="80" spans="1:42">
      <c r="A80" s="312" t="s">
        <v>16</v>
      </c>
      <c r="B80" s="227"/>
      <c r="D80" s="186"/>
      <c r="F80" s="91">
        <v>2</v>
      </c>
      <c r="G80" s="91" t="s">
        <v>634</v>
      </c>
      <c r="J80" s="212">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2" t="s">
        <v>16</v>
      </c>
      <c r="B81" s="227"/>
      <c r="C81" s="312" t="s">
        <v>552</v>
      </c>
      <c r="D81" s="186" t="str">
        <f>D102</f>
        <v>RLEH</v>
      </c>
      <c r="F81" s="91">
        <v>3</v>
      </c>
      <c r="G81" s="177" t="s">
        <v>630</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11.759013001952868</v>
      </c>
      <c r="T81" s="24">
        <f t="shared" ca="1" si="29"/>
        <v>11.633736769090515</v>
      </c>
      <c r="U81" s="24">
        <f t="shared" ca="1" si="29"/>
        <v>11.557716303051874</v>
      </c>
      <c r="V81" s="24">
        <f t="shared" ca="1" si="29"/>
        <v>11.466812397397971</v>
      </c>
      <c r="W81" s="24">
        <f t="shared" ca="1" si="29"/>
        <v>11.368557880517498</v>
      </c>
      <c r="X81" s="24">
        <f t="shared" ca="1" si="29"/>
        <v>11.281420570874518</v>
      </c>
      <c r="Y81" s="24">
        <f t="shared" ca="1" si="29"/>
        <v>11.217790007797827</v>
      </c>
      <c r="Z81" s="24">
        <f t="shared" ca="1" si="29"/>
        <v>11.225611173950705</v>
      </c>
      <c r="AA81" s="24">
        <f t="shared" ca="1" si="29"/>
        <v>11.174453388828891</v>
      </c>
      <c r="AB81" s="24">
        <f t="shared" ca="1" si="29"/>
        <v>11.066835840673843</v>
      </c>
      <c r="AC81" s="24">
        <f t="shared" ca="1" si="29"/>
        <v>10.926845531443258</v>
      </c>
      <c r="AD81" s="24">
        <f t="shared" ca="1" si="29"/>
        <v>10.743996853736915</v>
      </c>
      <c r="AE81" s="24">
        <f t="shared" ca="1" si="29"/>
        <v>10.535838424120566</v>
      </c>
      <c r="AF81" s="24">
        <f t="shared" ca="1" si="29"/>
        <v>10.314284277886618</v>
      </c>
      <c r="AG81" s="24">
        <f t="shared" ca="1" si="29"/>
        <v>10.166091919308563</v>
      </c>
      <c r="AH81" s="24">
        <f t="shared" ca="1" si="29"/>
        <v>10.088858561422066</v>
      </c>
      <c r="AI81" s="24">
        <f t="shared" ca="1" si="29"/>
        <v>9.9638958530007216</v>
      </c>
      <c r="AJ81" s="24">
        <f t="shared" ca="1" si="29"/>
        <v>9.8298806047471281</v>
      </c>
      <c r="AK81" s="24">
        <f t="shared" ca="1" si="29"/>
        <v>9.7029910429646655</v>
      </c>
      <c r="AL81" s="24">
        <f t="shared" ca="1" si="29"/>
        <v>9.5679350996661192</v>
      </c>
      <c r="AM81" s="24">
        <f t="shared" ca="1" si="29"/>
        <v>8.8615394804390579</v>
      </c>
      <c r="AN81" s="24">
        <f t="shared" ca="1" si="29"/>
        <v>8.3893736300259594</v>
      </c>
      <c r="AO81" s="24">
        <f t="shared" ca="1" si="29"/>
        <v>8.3893736300259594</v>
      </c>
      <c r="AP81" s="24">
        <f t="shared" ca="1" si="29"/>
        <v>8.3893736300259594</v>
      </c>
      <c r="BB81" s="312">
        <v>1</v>
      </c>
    </row>
    <row r="82" spans="1:54">
      <c r="A82" s="312" t="s">
        <v>16</v>
      </c>
      <c r="B82" s="227"/>
      <c r="D82" s="186" t="str">
        <f>D113</f>
        <v>RMEH</v>
      </c>
      <c r="H82" s="312" t="s">
        <v>647</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9.8212447557166929</v>
      </c>
      <c r="T82" s="24">
        <f t="shared" ca="1" si="31"/>
        <v>10.342807491327035</v>
      </c>
      <c r="U82" s="24">
        <f t="shared" ca="1" si="31"/>
        <v>10.790930129368506</v>
      </c>
      <c r="V82" s="24">
        <f t="shared" ca="1" si="31"/>
        <v>11.010589200335682</v>
      </c>
      <c r="W82" s="24">
        <f t="shared" ca="1" si="31"/>
        <v>11.257549990529863</v>
      </c>
      <c r="X82" s="24">
        <f t="shared" ca="1" si="31"/>
        <v>11.468289756623749</v>
      </c>
      <c r="Y82" s="24">
        <f t="shared" ca="1" si="31"/>
        <v>11.67281281849451</v>
      </c>
      <c r="Z82" s="24">
        <f t="shared" ca="1" si="31"/>
        <v>11.885145149594772</v>
      </c>
      <c r="AA82" s="24">
        <f t="shared" ca="1" si="31"/>
        <v>12.046453737910646</v>
      </c>
      <c r="AB82" s="24">
        <f t="shared" ca="1" si="31"/>
        <v>12.256541579525594</v>
      </c>
      <c r="AC82" s="24">
        <f t="shared" ca="1" si="31"/>
        <v>12.444876430848362</v>
      </c>
      <c r="AD82" s="24">
        <f t="shared" ca="1" si="31"/>
        <v>12.641774017678433</v>
      </c>
      <c r="AE82" s="24">
        <f t="shared" ca="1" si="31"/>
        <v>12.863228844931497</v>
      </c>
      <c r="AF82" s="24">
        <f t="shared" ca="1" si="31"/>
        <v>13.080054567864721</v>
      </c>
      <c r="AG82" s="24">
        <f t="shared" ca="1" si="31"/>
        <v>13.35640907708539</v>
      </c>
      <c r="AH82" s="24">
        <f t="shared" ca="1" si="31"/>
        <v>13.54755187822777</v>
      </c>
      <c r="AI82" s="24">
        <f t="shared" ca="1" si="31"/>
        <v>13.70275894717032</v>
      </c>
      <c r="AJ82" s="24">
        <f t="shared" ca="1" si="31"/>
        <v>13.912810779853043</v>
      </c>
      <c r="AK82" s="24">
        <f t="shared" ca="1" si="31"/>
        <v>14.079980120136046</v>
      </c>
      <c r="AL82" s="24">
        <f t="shared" ca="1" si="31"/>
        <v>14.289282188803972</v>
      </c>
      <c r="AM82" s="24">
        <f t="shared" ca="1" si="31"/>
        <v>15.125234417093708</v>
      </c>
      <c r="AN82" s="24">
        <f t="shared" ca="1" si="31"/>
        <v>15.888472717130139</v>
      </c>
      <c r="AO82" s="24">
        <f t="shared" ca="1" si="31"/>
        <v>15.888472717130139</v>
      </c>
      <c r="AP82" s="24">
        <f t="shared" ca="1" si="31"/>
        <v>15.888472717130139</v>
      </c>
      <c r="BB82" s="312">
        <v>2</v>
      </c>
    </row>
    <row r="83" spans="1:54">
      <c r="A83" s="312" t="s">
        <v>16</v>
      </c>
      <c r="B83" s="227"/>
      <c r="D83" s="186" t="str">
        <f>D123</f>
        <v>RHEH</v>
      </c>
      <c r="H83" s="312" t="s">
        <v>646</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3.9681208688865661</v>
      </c>
      <c r="T83" s="24">
        <f t="shared" ca="1" si="33"/>
        <v>4.0138104945156412</v>
      </c>
      <c r="U83" s="24">
        <f t="shared" ca="1" si="33"/>
        <v>4.0600261983462351</v>
      </c>
      <c r="V83" s="24">
        <f t="shared" ca="1" si="33"/>
        <v>4.2503810485342362</v>
      </c>
      <c r="W83" s="24">
        <f t="shared" ca="1" si="33"/>
        <v>4.4345586957838341</v>
      </c>
      <c r="X83" s="24">
        <f t="shared" ca="1" si="33"/>
        <v>4.5973832548660907</v>
      </c>
      <c r="Y83" s="24">
        <f t="shared" ca="1" si="33"/>
        <v>4.7450167661742908</v>
      </c>
      <c r="Z83" s="24">
        <f t="shared" ca="1" si="33"/>
        <v>4.8273818098373011</v>
      </c>
      <c r="AA83" s="24">
        <f t="shared" ca="1" si="33"/>
        <v>4.992402221481286</v>
      </c>
      <c r="AB83" s="24">
        <f t="shared" ca="1" si="33"/>
        <v>5.1818008495323626</v>
      </c>
      <c r="AC83" s="24">
        <f t="shared" ca="1" si="33"/>
        <v>5.3853984743677215</v>
      </c>
      <c r="AD83" s="24">
        <f t="shared" ca="1" si="33"/>
        <v>5.6235106955793128</v>
      </c>
      <c r="AE83" s="24">
        <f t="shared" ca="1" si="33"/>
        <v>5.8717120323135097</v>
      </c>
      <c r="AF83" s="24">
        <f t="shared" ca="1" si="33"/>
        <v>6.1359255008446345</v>
      </c>
      <c r="AG83" s="24">
        <f t="shared" ca="1" si="33"/>
        <v>6.3037237332626548</v>
      </c>
      <c r="AH83" s="24">
        <f t="shared" ca="1" si="33"/>
        <v>6.4309553144401992</v>
      </c>
      <c r="AI83" s="24">
        <f t="shared" ca="1" si="33"/>
        <v>6.6216252702524656</v>
      </c>
      <c r="AJ83" s="24">
        <f t="shared" ca="1" si="33"/>
        <v>6.7906777215153404</v>
      </c>
      <c r="AK83" s="24">
        <f t="shared" ca="1" si="33"/>
        <v>6.9787894081123634</v>
      </c>
      <c r="AL83" s="24">
        <f t="shared" ca="1" si="33"/>
        <v>7.1516642569288909</v>
      </c>
      <c r="AM83" s="24">
        <f t="shared" ca="1" si="33"/>
        <v>8.0461545534425003</v>
      </c>
      <c r="AN83" s="24">
        <f t="shared" ca="1" si="33"/>
        <v>8.6608713935605497</v>
      </c>
      <c r="AO83" s="24">
        <f t="shared" ca="1" si="33"/>
        <v>8.6608713935605497</v>
      </c>
      <c r="AP83" s="24">
        <f t="shared" ca="1" si="33"/>
        <v>8.6608713935605497</v>
      </c>
      <c r="BB83" s="312">
        <v>3</v>
      </c>
    </row>
    <row r="84" spans="1:54">
      <c r="A84" s="312" t="s">
        <v>16</v>
      </c>
      <c r="B84" s="227"/>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10.109217006089141</v>
      </c>
      <c r="T84" s="24">
        <f t="shared" ca="1" si="35"/>
        <v>10.646072670286431</v>
      </c>
      <c r="U84" s="24">
        <f t="shared" ca="1" si="35"/>
        <v>11.107334873396223</v>
      </c>
      <c r="V84" s="24">
        <f t="shared" ca="1" si="35"/>
        <v>11.333434646998807</v>
      </c>
      <c r="W84" s="24">
        <f t="shared" ca="1" si="35"/>
        <v>11.587636663358806</v>
      </c>
      <c r="X84" s="24">
        <f t="shared" ca="1" si="35"/>
        <v>11.804555605941466</v>
      </c>
      <c r="Y84" s="24">
        <f t="shared" ca="1" si="35"/>
        <v>12.015075562080208</v>
      </c>
      <c r="Z84" s="24">
        <f t="shared" ca="1" si="35"/>
        <v>12.233633765840672</v>
      </c>
      <c r="AA84" s="24">
        <f t="shared" ca="1" si="35"/>
        <v>12.399672141300348</v>
      </c>
      <c r="AB84" s="24">
        <f t="shared" ca="1" si="35"/>
        <v>12.615920044091913</v>
      </c>
      <c r="AC84" s="24">
        <f t="shared" ca="1" si="35"/>
        <v>12.809777129337974</v>
      </c>
      <c r="AD84" s="24">
        <f t="shared" ca="1" si="35"/>
        <v>13.012448021139328</v>
      </c>
      <c r="AE84" s="24">
        <f t="shared" ca="1" si="35"/>
        <v>13.240396205043826</v>
      </c>
      <c r="AF84" s="24">
        <f t="shared" ca="1" si="35"/>
        <v>13.463579552995546</v>
      </c>
      <c r="AG84" s="24">
        <f t="shared" ca="1" si="35"/>
        <v>13.74803715219109</v>
      </c>
      <c r="AH84" s="24">
        <f t="shared" ca="1" si="35"/>
        <v>13.944784520163497</v>
      </c>
      <c r="AI84" s="24">
        <f t="shared" ca="1" si="35"/>
        <v>14.104542471405471</v>
      </c>
      <c r="AJ84" s="24">
        <f t="shared" ca="1" si="35"/>
        <v>14.320753309433956</v>
      </c>
      <c r="AK84" s="24">
        <f t="shared" ca="1" si="35"/>
        <v>14.492824282077413</v>
      </c>
      <c r="AL84" s="24">
        <f t="shared" ca="1" si="35"/>
        <v>14.708263371990718</v>
      </c>
      <c r="AM84" s="24">
        <f t="shared" ca="1" si="35"/>
        <v>15.568726856274184</v>
      </c>
      <c r="AN84" s="24">
        <f t="shared" ca="1" si="35"/>
        <v>16.354344341057434</v>
      </c>
      <c r="AO84" s="24">
        <f t="shared" ca="1" si="35"/>
        <v>16.354344341057434</v>
      </c>
      <c r="AP84" s="24">
        <f t="shared" ca="1" si="35"/>
        <v>16.354344341057434</v>
      </c>
      <c r="BB84" s="312">
        <v>4</v>
      </c>
    </row>
    <row r="85" spans="1:54">
      <c r="A85" s="312" t="s">
        <v>16</v>
      </c>
      <c r="B85" s="227"/>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11.307691705708709</v>
      </c>
      <c r="T85" s="24">
        <f t="shared" ca="1" si="37"/>
        <v>11.43789041130101</v>
      </c>
      <c r="U85" s="24">
        <f t="shared" ca="1" si="37"/>
        <v>11.569588247164901</v>
      </c>
      <c r="V85" s="24">
        <f t="shared" ca="1" si="37"/>
        <v>12.112029879295996</v>
      </c>
      <c r="W85" s="24">
        <f t="shared" ca="1" si="37"/>
        <v>12.636868744591345</v>
      </c>
      <c r="X85" s="24">
        <f t="shared" ca="1" si="37"/>
        <v>13.100859126199035</v>
      </c>
      <c r="Y85" s="24">
        <f t="shared" ca="1" si="37"/>
        <v>13.521560583252386</v>
      </c>
      <c r="Z85" s="24">
        <f t="shared" ca="1" si="37"/>
        <v>13.756270802986668</v>
      </c>
      <c r="AA85" s="24">
        <f t="shared" ca="1" si="37"/>
        <v>14.226518560470659</v>
      </c>
      <c r="AB85" s="24">
        <f t="shared" ca="1" si="37"/>
        <v>14.76623530959446</v>
      </c>
      <c r="AC85" s="24">
        <f t="shared" ca="1" si="37"/>
        <v>15.346414001152</v>
      </c>
      <c r="AD85" s="24">
        <f t="shared" ca="1" si="37"/>
        <v>16.024946656226515</v>
      </c>
      <c r="AE85" s="24">
        <f t="shared" ca="1" si="37"/>
        <v>16.732229596809574</v>
      </c>
      <c r="AF85" s="24">
        <f t="shared" ca="1" si="37"/>
        <v>17.485141250804691</v>
      </c>
      <c r="AG85" s="24">
        <f t="shared" ca="1" si="37"/>
        <v>17.963304780505396</v>
      </c>
      <c r="AH85" s="24">
        <f t="shared" ca="1" si="37"/>
        <v>18.325868206046721</v>
      </c>
      <c r="AI85" s="24">
        <f t="shared" ca="1" si="37"/>
        <v>18.869207773843502</v>
      </c>
      <c r="AJ85" s="24">
        <f t="shared" ca="1" si="37"/>
        <v>19.350945368069386</v>
      </c>
      <c r="AK85" s="24">
        <f t="shared" ca="1" si="37"/>
        <v>19.886994805211881</v>
      </c>
      <c r="AL85" s="24">
        <f t="shared" ca="1" si="37"/>
        <v>20.379624833045888</v>
      </c>
      <c r="AM85" s="24">
        <f t="shared" ca="1" si="37"/>
        <v>22.928594695841923</v>
      </c>
      <c r="AN85" s="24">
        <f t="shared" ca="1" si="37"/>
        <v>24.68031263590375</v>
      </c>
      <c r="AO85" s="24">
        <f t="shared" ca="1" si="37"/>
        <v>24.68031263590375</v>
      </c>
      <c r="AP85" s="24">
        <f t="shared" ca="1" si="37"/>
        <v>24.68031263590375</v>
      </c>
      <c r="BB85" s="312">
        <v>5</v>
      </c>
    </row>
    <row r="86" spans="1:54">
      <c r="A86" s="312" t="s">
        <v>16</v>
      </c>
      <c r="B86" s="227"/>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2" t="s">
        <v>16</v>
      </c>
      <c r="B87" s="227"/>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2" t="s">
        <v>16</v>
      </c>
      <c r="B88" s="227"/>
      <c r="J88" s="312"/>
      <c r="AR88" s="312" t="s">
        <v>653</v>
      </c>
    </row>
    <row r="89" spans="1:54">
      <c r="A89" s="312" t="s">
        <v>16</v>
      </c>
      <c r="B89" s="227"/>
      <c r="C89" s="312" t="s">
        <v>654</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11.523832741913809</v>
      </c>
      <c r="T89" s="186">
        <f t="shared" ca="1" si="39"/>
        <v>11.168387298326893</v>
      </c>
      <c r="U89" s="186">
        <f t="shared" ca="1" si="39"/>
        <v>10.864253324868761</v>
      </c>
      <c r="V89" s="186">
        <f t="shared" ca="1" si="39"/>
        <v>10.549467405606133</v>
      </c>
      <c r="W89" s="186">
        <f t="shared" ca="1" si="39"/>
        <v>10.231702092465749</v>
      </c>
      <c r="X89" s="186">
        <f t="shared" ca="1" si="39"/>
        <v>9.9276501023695758</v>
      </c>
      <c r="Y89" s="186">
        <f t="shared" ca="1" si="39"/>
        <v>9.6472994067061304</v>
      </c>
      <c r="Z89" s="186">
        <f t="shared" ca="1" si="39"/>
        <v>9.4295133861185914</v>
      </c>
      <c r="AA89" s="186">
        <f t="shared" ca="1" si="39"/>
        <v>9.1630517788396908</v>
      </c>
      <c r="AB89" s="186">
        <f t="shared" ca="1" si="39"/>
        <v>8.8534686725390745</v>
      </c>
      <c r="AC89" s="186">
        <f t="shared" ca="1" si="39"/>
        <v>8.7414764251546053</v>
      </c>
      <c r="AD89" s="186">
        <f t="shared" ca="1" si="39"/>
        <v>8.5951974829895317</v>
      </c>
      <c r="AE89" s="186">
        <f t="shared" ca="1" si="39"/>
        <v>8.4286707392964537</v>
      </c>
      <c r="AF89" s="186">
        <f t="shared" ca="1" si="39"/>
        <v>8.2514274223092947</v>
      </c>
      <c r="AG89" s="186">
        <f t="shared" ca="1" si="39"/>
        <v>8.1328735354468513</v>
      </c>
      <c r="AH89" s="186">
        <f t="shared" ca="1" si="39"/>
        <v>8.0710868491376537</v>
      </c>
      <c r="AI89" s="186">
        <f t="shared" ca="1" si="39"/>
        <v>7.9711166824005772</v>
      </c>
      <c r="AJ89" s="186">
        <f t="shared" ca="1" si="39"/>
        <v>7.8639044837977021</v>
      </c>
      <c r="AK89" s="186">
        <f t="shared" ca="1" si="39"/>
        <v>7.7623928343717328</v>
      </c>
      <c r="AL89" s="186">
        <f t="shared" ca="1" si="39"/>
        <v>7.6543480797328955</v>
      </c>
      <c r="AM89" s="186">
        <f t="shared" ca="1" si="39"/>
        <v>7.0892315843512463</v>
      </c>
      <c r="AN89" s="186">
        <f ca="1">(($M$81*(1-AN$75))+((AN81-$M$81)*(1-AN$76)))</f>
        <v>6.7114989040207673</v>
      </c>
      <c r="AO89" s="186">
        <f t="shared" ca="1" si="39"/>
        <v>6.7114989040207673</v>
      </c>
      <c r="AP89" s="186">
        <f t="shared" ca="1" si="39"/>
        <v>6.7114989040207673</v>
      </c>
      <c r="AR89" s="186">
        <v>5.6509347274363675</v>
      </c>
    </row>
    <row r="90" spans="1:54">
      <c r="A90" s="312" t="s">
        <v>16</v>
      </c>
      <c r="B90" s="227"/>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9.6248198606023596</v>
      </c>
      <c r="T90" s="186">
        <f t="shared" ca="1" si="40"/>
        <v>9.9290951916739534</v>
      </c>
      <c r="U90" s="186">
        <f t="shared" ca="1" si="40"/>
        <v>10.143474321606396</v>
      </c>
      <c r="V90" s="186">
        <f t="shared" ca="1" si="40"/>
        <v>10.129742064308827</v>
      </c>
      <c r="W90" s="186">
        <f t="shared" ca="1" si="40"/>
        <v>10.131794991476877</v>
      </c>
      <c r="X90" s="186">
        <f t="shared" ca="1" si="40"/>
        <v>10.092094985828899</v>
      </c>
      <c r="Y90" s="186">
        <f t="shared" ca="1" si="40"/>
        <v>10.038619023905278</v>
      </c>
      <c r="Z90" s="186">
        <f t="shared" ca="1" si="40"/>
        <v>9.9835219256596073</v>
      </c>
      <c r="AA90" s="186">
        <f t="shared" ca="1" si="40"/>
        <v>9.8780920650867312</v>
      </c>
      <c r="AB90" s="186">
        <f t="shared" ca="1" si="40"/>
        <v>9.805233263620476</v>
      </c>
      <c r="AC90" s="186">
        <f t="shared" ca="1" si="40"/>
        <v>9.9559011446786911</v>
      </c>
      <c r="AD90" s="186">
        <f t="shared" ca="1" si="40"/>
        <v>10.113419214142747</v>
      </c>
      <c r="AE90" s="186">
        <f t="shared" ca="1" si="40"/>
        <v>10.290583075945198</v>
      </c>
      <c r="AF90" s="186">
        <f t="shared" ca="1" si="40"/>
        <v>10.464043654291778</v>
      </c>
      <c r="AG90" s="186">
        <f t="shared" ca="1" si="40"/>
        <v>10.685127261668313</v>
      </c>
      <c r="AH90" s="186">
        <f t="shared" ca="1" si="40"/>
        <v>10.838041502582216</v>
      </c>
      <c r="AI90" s="186">
        <f t="shared" ca="1" si="40"/>
        <v>10.962207157736257</v>
      </c>
      <c r="AJ90" s="186">
        <f t="shared" ca="1" si="40"/>
        <v>11.130248623882435</v>
      </c>
      <c r="AK90" s="186">
        <f t="shared" ca="1" si="40"/>
        <v>11.263984096108837</v>
      </c>
      <c r="AL90" s="186">
        <f t="shared" ca="1" si="40"/>
        <v>11.431425751043179</v>
      </c>
      <c r="AM90" s="186">
        <f t="shared" ca="1" si="40"/>
        <v>12.100187533674967</v>
      </c>
      <c r="AN90" s="186">
        <f t="shared" ca="1" si="40"/>
        <v>12.710778173704112</v>
      </c>
      <c r="AO90" s="186">
        <f t="shared" ca="1" si="40"/>
        <v>12.710778173704112</v>
      </c>
      <c r="AP90" s="186">
        <f t="shared" ca="1" si="40"/>
        <v>12.710778173704112</v>
      </c>
      <c r="AR90" s="186">
        <v>15.965795038638294</v>
      </c>
    </row>
    <row r="91" spans="1:54">
      <c r="A91" s="312" t="s">
        <v>16</v>
      </c>
      <c r="B91" s="227"/>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3.8887584515088349</v>
      </c>
      <c r="T91" s="186">
        <f t="shared" ca="1" si="41"/>
        <v>3.8532580747350158</v>
      </c>
      <c r="U91" s="186">
        <f t="shared" ca="1" si="41"/>
        <v>3.8164246264454604</v>
      </c>
      <c r="V91" s="186">
        <f t="shared" ca="1" si="41"/>
        <v>3.9103505646514973</v>
      </c>
      <c r="W91" s="186">
        <f t="shared" ca="1" si="41"/>
        <v>3.9911028262054513</v>
      </c>
      <c r="X91" s="186">
        <f t="shared" ca="1" si="41"/>
        <v>4.0456972642821603</v>
      </c>
      <c r="Y91" s="186">
        <f t="shared" ca="1" si="41"/>
        <v>4.0807144189098894</v>
      </c>
      <c r="Z91" s="186">
        <f t="shared" ca="1" si="41"/>
        <v>4.0550007202633331</v>
      </c>
      <c r="AA91" s="186">
        <f t="shared" ca="1" si="41"/>
        <v>4.0937698216146554</v>
      </c>
      <c r="AB91" s="186">
        <f t="shared" ca="1" si="41"/>
        <v>4.1454406796258896</v>
      </c>
      <c r="AC91" s="186">
        <f t="shared" ca="1" si="41"/>
        <v>4.3083187794941766</v>
      </c>
      <c r="AD91" s="186">
        <f t="shared" ca="1" si="41"/>
        <v>4.4988085564634499</v>
      </c>
      <c r="AE91" s="186">
        <f t="shared" ca="1" si="41"/>
        <v>4.6973696258508078</v>
      </c>
      <c r="AF91" s="186">
        <f t="shared" ca="1" si="41"/>
        <v>4.9087404006757076</v>
      </c>
      <c r="AG91" s="186">
        <f t="shared" ca="1" si="41"/>
        <v>5.042978986610124</v>
      </c>
      <c r="AH91" s="186">
        <f t="shared" ca="1" si="41"/>
        <v>5.144764251552159</v>
      </c>
      <c r="AI91" s="186">
        <f t="shared" ca="1" si="41"/>
        <v>5.2973002162019727</v>
      </c>
      <c r="AJ91" s="186">
        <f t="shared" ca="1" si="41"/>
        <v>5.4325421772122722</v>
      </c>
      <c r="AK91" s="186">
        <f t="shared" ca="1" si="41"/>
        <v>5.5830315264898909</v>
      </c>
      <c r="AL91" s="186">
        <f t="shared" ca="1" si="41"/>
        <v>5.721331405543113</v>
      </c>
      <c r="AM91" s="186">
        <f t="shared" ca="1" si="41"/>
        <v>6.4369236427540004</v>
      </c>
      <c r="AN91" s="186">
        <f t="shared" ca="1" si="41"/>
        <v>6.9286971148484398</v>
      </c>
      <c r="AO91" s="186">
        <f t="shared" ca="1" si="41"/>
        <v>6.9286971148484398</v>
      </c>
      <c r="AP91" s="186">
        <f t="shared" ca="1" si="41"/>
        <v>6.9286971148484398</v>
      </c>
      <c r="AR91" s="186">
        <v>15.624866478724483</v>
      </c>
    </row>
    <row r="92" spans="1:54">
      <c r="A92" s="312" t="s">
        <v>16</v>
      </c>
      <c r="B92" s="227"/>
      <c r="D92" s="186" t="str">
        <f>D84</f>
        <v>RMEO</v>
      </c>
      <c r="I92" s="312">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10.088998572076964</v>
      </c>
      <c r="T92" s="186">
        <f t="shared" ca="1" si="42"/>
        <v>10.603488379605285</v>
      </c>
      <c r="U92" s="186">
        <f t="shared" ca="1" si="42"/>
        <v>11.040690864155845</v>
      </c>
      <c r="V92" s="186">
        <f t="shared" ca="1" si="42"/>
        <v>11.242767169822816</v>
      </c>
      <c r="W92" s="186">
        <f t="shared" ca="1" si="42"/>
        <v>11.471760296725217</v>
      </c>
      <c r="X92" s="186">
        <f t="shared" ca="1" si="42"/>
        <v>11.66290093867017</v>
      </c>
      <c r="Y92" s="186">
        <f t="shared" ca="1" si="42"/>
        <v>11.846864504211085</v>
      </c>
      <c r="Z92" s="186">
        <f t="shared" ca="1" si="42"/>
        <v>12.03789562558722</v>
      </c>
      <c r="AA92" s="186">
        <f t="shared" ca="1" si="42"/>
        <v>12.176478042756941</v>
      </c>
      <c r="AB92" s="186">
        <f t="shared" ca="1" si="42"/>
        <v>12.363601643210075</v>
      </c>
      <c r="AC92" s="186">
        <f t="shared" ca="1" si="42"/>
        <v>12.553581586751214</v>
      </c>
      <c r="AD92" s="186">
        <f t="shared" ca="1" si="42"/>
        <v>12.752199060716542</v>
      </c>
      <c r="AE92" s="186">
        <f t="shared" ca="1" si="42"/>
        <v>12.975588280942951</v>
      </c>
      <c r="AF92" s="186">
        <f t="shared" ca="1" si="42"/>
        <v>13.194307961935635</v>
      </c>
      <c r="AG92" s="186">
        <f t="shared" ca="1" si="42"/>
        <v>13.473076409147268</v>
      </c>
      <c r="AH92" s="186">
        <f t="shared" ca="1" si="42"/>
        <v>13.665888829760227</v>
      </c>
      <c r="AI92" s="186">
        <f t="shared" ca="1" si="42"/>
        <v>13.822451621977361</v>
      </c>
      <c r="AJ92" s="186">
        <f t="shared" ca="1" si="42"/>
        <v>14.034338243245276</v>
      </c>
      <c r="AK92" s="186">
        <f t="shared" ca="1" si="42"/>
        <v>14.202967796435864</v>
      </c>
      <c r="AL92" s="186">
        <f t="shared" ca="1" si="42"/>
        <v>14.414098104550902</v>
      </c>
      <c r="AM92" s="186">
        <f t="shared" ca="1" si="42"/>
        <v>15.257352319148701</v>
      </c>
      <c r="AN92" s="186">
        <f t="shared" ca="1" si="42"/>
        <v>16.027257454236285</v>
      </c>
      <c r="AO92" s="186">
        <f t="shared" ca="1" si="42"/>
        <v>16.027257454236285</v>
      </c>
      <c r="AP92" s="186">
        <f t="shared" ca="1" si="42"/>
        <v>16.027257454236285</v>
      </c>
      <c r="AR92" s="186">
        <v>12.91511152465643</v>
      </c>
    </row>
    <row r="93" spans="1:54">
      <c r="A93" s="312" t="s">
        <v>16</v>
      </c>
      <c r="B93" s="227"/>
      <c r="D93" s="186" t="str">
        <f>D85</f>
        <v>RHEO</v>
      </c>
      <c r="I93" s="312">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11.285076322297291</v>
      </c>
      <c r="T93" s="186">
        <f t="shared" ca="1" si="43"/>
        <v>11.392138849655806</v>
      </c>
      <c r="U93" s="186">
        <f t="shared" ca="1" si="43"/>
        <v>11.500170717681911</v>
      </c>
      <c r="V93" s="186">
        <f t="shared" ca="1" si="43"/>
        <v>12.015133640261627</v>
      </c>
      <c r="W93" s="186">
        <f t="shared" ca="1" si="43"/>
        <v>12.510500057145432</v>
      </c>
      <c r="X93" s="186">
        <f t="shared" ca="1" si="43"/>
        <v>12.943648816684647</v>
      </c>
      <c r="Y93" s="186">
        <f t="shared" ca="1" si="43"/>
        <v>13.332258735086853</v>
      </c>
      <c r="Z93" s="186">
        <f t="shared" ca="1" si="43"/>
        <v>13.536170470138881</v>
      </c>
      <c r="AA93" s="186">
        <f t="shared" ca="1" si="43"/>
        <v>13.970441226382185</v>
      </c>
      <c r="AB93" s="186">
        <f t="shared" ca="1" si="43"/>
        <v>14.470910603402572</v>
      </c>
      <c r="AC93" s="186">
        <f t="shared" ca="1" si="43"/>
        <v>15.03948572112896</v>
      </c>
      <c r="AD93" s="186">
        <f t="shared" ca="1" si="43"/>
        <v>15.704447723101985</v>
      </c>
      <c r="AE93" s="186">
        <f t="shared" ca="1" si="43"/>
        <v>16.397585004873385</v>
      </c>
      <c r="AF93" s="186">
        <f t="shared" ca="1" si="43"/>
        <v>17.1354384257886</v>
      </c>
      <c r="AG93" s="186">
        <f t="shared" ca="1" si="43"/>
        <v>17.604038684895286</v>
      </c>
      <c r="AH93" s="186">
        <f t="shared" ca="1" si="43"/>
        <v>17.959350841925787</v>
      </c>
      <c r="AI93" s="186">
        <f t="shared" ca="1" si="43"/>
        <v>18.491823618366631</v>
      </c>
      <c r="AJ93" s="186">
        <f t="shared" ca="1" si="43"/>
        <v>18.963926460707999</v>
      </c>
      <c r="AK93" s="186">
        <f t="shared" ca="1" si="43"/>
        <v>19.489254909107643</v>
      </c>
      <c r="AL93" s="186">
        <f t="shared" ca="1" si="43"/>
        <v>19.97203233638497</v>
      </c>
      <c r="AM93" s="186">
        <f t="shared" ca="1" si="43"/>
        <v>22.470022801925083</v>
      </c>
      <c r="AN93" s="186">
        <f t="shared" ca="1" si="43"/>
        <v>24.186706383185673</v>
      </c>
      <c r="AO93" s="186">
        <f t="shared" ca="1" si="43"/>
        <v>24.186706383185673</v>
      </c>
      <c r="AP93" s="186">
        <f t="shared" ca="1" si="43"/>
        <v>24.186706383185673</v>
      </c>
      <c r="AR93" s="186">
        <v>32.227542399636981</v>
      </c>
    </row>
    <row r="94" spans="1:54">
      <c r="A94" s="312" t="s">
        <v>16</v>
      </c>
      <c r="B94" s="227"/>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2" t="s">
        <v>16</v>
      </c>
      <c r="B95" s="227"/>
      <c r="D95" s="186"/>
    </row>
    <row r="96" spans="1:54" ht="18" thickBot="1">
      <c r="A96" s="312" t="s">
        <v>16</v>
      </c>
      <c r="B96" s="227"/>
      <c r="C96" s="37" t="s">
        <v>154</v>
      </c>
      <c r="D96" s="14"/>
      <c r="I96" s="135" t="s">
        <v>445</v>
      </c>
      <c r="J96" s="40">
        <f>J97-J3</f>
        <v>0</v>
      </c>
    </row>
    <row r="97" spans="1:54" ht="24" thickTop="1">
      <c r="A97" s="312"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2"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22.085902831983503</v>
      </c>
      <c r="T99" s="24">
        <f t="shared" ca="1" si="46"/>
        <v>21.850607683853692</v>
      </c>
      <c r="U99" s="24">
        <f t="shared" ca="1" si="46"/>
        <v>21.707825238941634</v>
      </c>
      <c r="V99" s="24">
        <f t="shared" ca="1" si="46"/>
        <v>21.537088560022539</v>
      </c>
      <c r="W99" s="24">
        <f t="shared" ca="1" si="46"/>
        <v>21.352545885202364</v>
      </c>
      <c r="X99" s="24">
        <f t="shared" ca="1" si="46"/>
        <v>21.188883666826069</v>
      </c>
      <c r="Y99" s="24">
        <f t="shared" ca="1" si="46"/>
        <v>21.069372068954479</v>
      </c>
      <c r="Z99" s="24">
        <f t="shared" ca="1" si="46"/>
        <v>21.08406186610468</v>
      </c>
      <c r="AA99" s="24">
        <f t="shared" ca="1" si="46"/>
        <v>20.98797677196351</v>
      </c>
      <c r="AB99" s="24">
        <f t="shared" ca="1" si="46"/>
        <v>20.785848352582224</v>
      </c>
      <c r="AC99" s="24">
        <f t="shared" ca="1" si="46"/>
        <v>20.522917070290713</v>
      </c>
      <c r="AD99" s="24">
        <f t="shared" ca="1" si="46"/>
        <v>20.1794887461526</v>
      </c>
      <c r="AE99" s="24">
        <f t="shared" ca="1" si="46"/>
        <v>19.788523377766541</v>
      </c>
      <c r="AF99" s="24">
        <f t="shared" ca="1" si="46"/>
        <v>19.372398032473239</v>
      </c>
      <c r="AG99" s="24">
        <f t="shared" ca="1" si="46"/>
        <v>19.094061574179179</v>
      </c>
      <c r="AH99" s="24">
        <f t="shared" ca="1" si="46"/>
        <v>18.949001062945314</v>
      </c>
      <c r="AI99" s="24">
        <f t="shared" ca="1" si="46"/>
        <v>18.71429477974306</v>
      </c>
      <c r="AJ99" s="24">
        <f t="shared" ca="1" si="46"/>
        <v>18.462585920296995</v>
      </c>
      <c r="AK99" s="24">
        <f t="shared" ca="1" si="46"/>
        <v>18.224260600692787</v>
      </c>
      <c r="AL99" s="24">
        <f t="shared" ca="1" si="46"/>
        <v>17.970597096784918</v>
      </c>
      <c r="AM99" s="24">
        <f t="shared" ca="1" si="46"/>
        <v>16.643837358990879</v>
      </c>
      <c r="AN99" s="24">
        <f t="shared" ca="1" si="46"/>
        <v>15.757010455145064</v>
      </c>
      <c r="AO99" s="24">
        <f t="shared" ca="1" si="46"/>
        <v>15.757010455145064</v>
      </c>
      <c r="AP99" s="24">
        <f t="shared" ca="1" si="46"/>
        <v>15.757010455145064</v>
      </c>
      <c r="AQ99" s="186"/>
      <c r="AR99" s="186"/>
      <c r="AS99" s="186"/>
      <c r="AT99" s="186"/>
      <c r="AU99" s="186"/>
      <c r="AV99" s="186"/>
      <c r="BB99" s="312">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4.7188966012235399E-2</v>
      </c>
      <c r="T100" s="24">
        <f t="shared" ca="1" si="47"/>
        <v>4.6686231990791534E-2</v>
      </c>
      <c r="U100" s="24">
        <f t="shared" ca="1" si="47"/>
        <v>4.6381161557793801E-2</v>
      </c>
      <c r="V100" s="24">
        <f t="shared" ca="1" si="47"/>
        <v>4.6016363822340235E-2</v>
      </c>
      <c r="W100" s="24">
        <f t="shared" ca="1" si="47"/>
        <v>4.5622068054757423E-2</v>
      </c>
      <c r="X100" s="24">
        <f t="shared" ca="1" si="47"/>
        <v>4.5272385684097798E-2</v>
      </c>
      <c r="Y100" s="24">
        <f t="shared" ca="1" si="47"/>
        <v>4.5017035981034563E-2</v>
      </c>
      <c r="Z100" s="24">
        <f t="shared" ca="1" si="47"/>
        <v>4.5048422351957267E-2</v>
      </c>
      <c r="AA100" s="24">
        <f t="shared" ca="1" si="47"/>
        <v>4.4843125956505227E-2</v>
      </c>
      <c r="AB100" s="24">
        <f t="shared" ca="1" si="47"/>
        <v>4.441125630712519E-2</v>
      </c>
      <c r="AC100" s="24">
        <f t="shared" ca="1" si="47"/>
        <v>4.3849474638610379E-2</v>
      </c>
      <c r="AD100" s="24">
        <f t="shared" ca="1" si="47"/>
        <v>4.3115702166700208E-2</v>
      </c>
      <c r="AE100" s="24">
        <f t="shared" ca="1" si="47"/>
        <v>4.2280361559568054E-2</v>
      </c>
      <c r="AF100" s="24">
        <f t="shared" ca="1" si="47"/>
        <v>4.1391263888295192E-2</v>
      </c>
      <c r="AG100" s="24">
        <f t="shared" ca="1" si="47"/>
        <v>4.0796567363080752E-2</v>
      </c>
      <c r="AH100" s="24">
        <f t="shared" ca="1" si="47"/>
        <v>4.0486629590266707E-2</v>
      </c>
      <c r="AI100" s="24">
        <f t="shared" ca="1" si="47"/>
        <v>3.9985153743653357E-2</v>
      </c>
      <c r="AJ100" s="24">
        <f t="shared" ca="1" si="47"/>
        <v>3.94473500186375E-2</v>
      </c>
      <c r="AK100" s="24">
        <f t="shared" ca="1" si="47"/>
        <v>3.8938141701811452E-2</v>
      </c>
      <c r="AL100" s="24">
        <f t="shared" ca="1" si="47"/>
        <v>3.839616166343518E-2</v>
      </c>
      <c r="AM100" s="24">
        <f t="shared" ca="1" si="47"/>
        <v>3.55613932299483E-2</v>
      </c>
      <c r="AN100" s="24">
        <f t="shared" ca="1" si="47"/>
        <v>3.3666589791634081E-2</v>
      </c>
      <c r="AO100" s="24">
        <f t="shared" ca="1" si="47"/>
        <v>3.3666589791634081E-2</v>
      </c>
      <c r="AP100" s="24">
        <f t="shared" ca="1" si="47"/>
        <v>3.3666589791634081E-2</v>
      </c>
      <c r="AQ100" s="186"/>
      <c r="AR100" s="186"/>
      <c r="AS100" s="186"/>
      <c r="AT100" s="186"/>
      <c r="AU100" s="186"/>
      <c r="AV100" s="186"/>
      <c r="BB100" s="213">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15.378008829227175</v>
      </c>
      <c r="T101" s="24">
        <f t="shared" ca="1" si="48"/>
        <v>15.214177135637787</v>
      </c>
      <c r="U101" s="24">
        <f t="shared" ca="1" si="48"/>
        <v>15.114760339538485</v>
      </c>
      <c r="V101" s="24">
        <f t="shared" ca="1" si="48"/>
        <v>14.995879523306307</v>
      </c>
      <c r="W101" s="24">
        <f t="shared" ca="1" si="48"/>
        <v>14.867385845490965</v>
      </c>
      <c r="X101" s="24">
        <f t="shared" ca="1" si="48"/>
        <v>14.753430846306738</v>
      </c>
      <c r="Y101" s="24">
        <f t="shared" ca="1" si="48"/>
        <v>14.670217113943355</v>
      </c>
      <c r="Z101" s="24">
        <f t="shared" ca="1" si="48"/>
        <v>14.680445350117074</v>
      </c>
      <c r="AA101" s="24">
        <f t="shared" ca="1" si="48"/>
        <v>14.613543062386265</v>
      </c>
      <c r="AB101" s="24">
        <f t="shared" ca="1" si="48"/>
        <v>14.472804753360391</v>
      </c>
      <c r="AC101" s="24">
        <f t="shared" ca="1" si="48"/>
        <v>14.289730526722776</v>
      </c>
      <c r="AD101" s="24">
        <f t="shared" ca="1" si="48"/>
        <v>14.050607687100634</v>
      </c>
      <c r="AE101" s="24">
        <f t="shared" ca="1" si="48"/>
        <v>13.778385675951682</v>
      </c>
      <c r="AF101" s="24">
        <f t="shared" ca="1" si="48"/>
        <v>13.488645234609223</v>
      </c>
      <c r="AG101" s="24">
        <f t="shared" ca="1" si="48"/>
        <v>13.294844666631379</v>
      </c>
      <c r="AH101" s="24">
        <f t="shared" ca="1" si="48"/>
        <v>13.19384169475847</v>
      </c>
      <c r="AI101" s="24">
        <f t="shared" ca="1" si="48"/>
        <v>13.030420017011499</v>
      </c>
      <c r="AJ101" s="24">
        <f t="shared" ca="1" si="48"/>
        <v>12.855159757451231</v>
      </c>
      <c r="AK101" s="24">
        <f t="shared" ca="1" si="48"/>
        <v>12.689218211072856</v>
      </c>
      <c r="AL101" s="24">
        <f t="shared" ca="1" si="48"/>
        <v>12.512596968444777</v>
      </c>
      <c r="AM101" s="24">
        <f t="shared" ca="1" si="48"/>
        <v>11.588798511244578</v>
      </c>
      <c r="AN101" s="24">
        <f t="shared" ca="1" si="48"/>
        <v>10.971317212830645</v>
      </c>
      <c r="AO101" s="24">
        <f t="shared" ca="1" si="48"/>
        <v>10.971317212830645</v>
      </c>
      <c r="AP101" s="24">
        <f t="shared" ca="1" si="48"/>
        <v>10.971317212830645</v>
      </c>
      <c r="AQ101" s="186"/>
      <c r="AR101" s="186"/>
      <c r="AS101" s="186"/>
      <c r="AT101" s="186"/>
      <c r="AU101" s="186"/>
      <c r="AV101" s="186"/>
      <c r="BB101" s="312">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11.759013001952868</v>
      </c>
      <c r="T102" s="24">
        <f t="shared" ca="1" si="50"/>
        <v>11.633736769090515</v>
      </c>
      <c r="U102" s="24">
        <f t="shared" ca="1" si="50"/>
        <v>11.557716303051874</v>
      </c>
      <c r="V102" s="24">
        <f t="shared" ca="1" si="50"/>
        <v>11.466812397397971</v>
      </c>
      <c r="W102" s="24">
        <f t="shared" ca="1" si="50"/>
        <v>11.368557880517498</v>
      </c>
      <c r="X102" s="24">
        <f t="shared" ca="1" si="50"/>
        <v>11.281420570874518</v>
      </c>
      <c r="Y102" s="24">
        <f t="shared" ca="1" si="50"/>
        <v>11.217790007797827</v>
      </c>
      <c r="Z102" s="24">
        <f t="shared" ca="1" si="50"/>
        <v>11.225611173950705</v>
      </c>
      <c r="AA102" s="24">
        <f t="shared" ca="1" si="50"/>
        <v>11.174453388828891</v>
      </c>
      <c r="AB102" s="24">
        <f t="shared" ca="1" si="50"/>
        <v>11.066835840673843</v>
      </c>
      <c r="AC102" s="24">
        <f t="shared" ca="1" si="50"/>
        <v>10.926845531443258</v>
      </c>
      <c r="AD102" s="24">
        <f t="shared" ca="1" si="50"/>
        <v>10.743996853736915</v>
      </c>
      <c r="AE102" s="24">
        <f t="shared" ca="1" si="50"/>
        <v>10.535838424120566</v>
      </c>
      <c r="AF102" s="24">
        <f t="shared" ca="1" si="50"/>
        <v>10.314284277886618</v>
      </c>
      <c r="AG102" s="24">
        <f t="shared" ca="1" si="50"/>
        <v>10.166091919308563</v>
      </c>
      <c r="AH102" s="24">
        <f t="shared" ca="1" si="50"/>
        <v>10.088858561422066</v>
      </c>
      <c r="AI102" s="24">
        <f t="shared" ca="1" si="50"/>
        <v>9.9638958530007216</v>
      </c>
      <c r="AJ102" s="24">
        <f t="shared" ca="1" si="50"/>
        <v>9.8298806047471281</v>
      </c>
      <c r="AK102" s="24">
        <f t="shared" ca="1" si="50"/>
        <v>9.7029910429646655</v>
      </c>
      <c r="AL102" s="24">
        <f t="shared" ca="1" si="50"/>
        <v>9.5679350996661192</v>
      </c>
      <c r="AM102" s="24">
        <f t="shared" ca="1" si="50"/>
        <v>8.8615394804390579</v>
      </c>
      <c r="AN102" s="24">
        <f t="shared" ca="1" si="50"/>
        <v>8.3893736300259594</v>
      </c>
      <c r="AO102" s="24">
        <f t="shared" ref="AO102:AP102" ca="1" si="51">IF($E$78=1, AO89,AO81)</f>
        <v>8.3893736300259594</v>
      </c>
      <c r="AP102" s="24">
        <f t="shared" ca="1" si="51"/>
        <v>8.3893736300259594</v>
      </c>
      <c r="AQ102" s="186"/>
      <c r="AR102" s="186"/>
      <c r="AS102" s="186"/>
      <c r="AT102" s="186"/>
      <c r="AU102" s="186"/>
      <c r="AV102" s="186"/>
      <c r="BB102" s="312">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2">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6.2271951957210456</v>
      </c>
      <c r="T104" s="24">
        <f t="shared" ca="1" si="53"/>
        <v>6.1608529308312185</v>
      </c>
      <c r="U104" s="24">
        <f t="shared" ca="1" si="53"/>
        <v>6.1205949363198018</v>
      </c>
      <c r="V104" s="24">
        <f t="shared" ca="1" si="53"/>
        <v>6.0724551507386266</v>
      </c>
      <c r="W104" s="24">
        <f t="shared" ca="1" si="53"/>
        <v>6.0204227177976684</v>
      </c>
      <c r="X104" s="24">
        <f t="shared" ca="1" si="53"/>
        <v>5.9742776003556939</v>
      </c>
      <c r="Y104" s="24">
        <f t="shared" ca="1" si="53"/>
        <v>5.9405809000776699</v>
      </c>
      <c r="Z104" s="24">
        <f t="shared" ca="1" si="53"/>
        <v>5.9447227381965702</v>
      </c>
      <c r="AA104" s="24">
        <f t="shared" ca="1" si="53"/>
        <v>5.9176312200834946</v>
      </c>
      <c r="AB104" s="24">
        <f t="shared" ca="1" si="53"/>
        <v>5.8606404268311101</v>
      </c>
      <c r="AC104" s="24">
        <f t="shared" ca="1" si="53"/>
        <v>5.7865060602015781</v>
      </c>
      <c r="AD104" s="24">
        <f t="shared" ca="1" si="53"/>
        <v>5.6896752796617669</v>
      </c>
      <c r="AE104" s="24">
        <f t="shared" ca="1" si="53"/>
        <v>5.5794412683003971</v>
      </c>
      <c r="AF104" s="24">
        <f t="shared" ca="1" si="53"/>
        <v>5.462113316133749</v>
      </c>
      <c r="AG104" s="24">
        <f t="shared" ca="1" si="53"/>
        <v>5.3836354078920818</v>
      </c>
      <c r="AH104" s="24">
        <f t="shared" ca="1" si="53"/>
        <v>5.3427351048564171</v>
      </c>
      <c r="AI104" s="24">
        <f t="shared" ca="1" si="53"/>
        <v>5.2765588724297281</v>
      </c>
      <c r="AJ104" s="24">
        <f t="shared" ca="1" si="53"/>
        <v>5.2055887059761705</v>
      </c>
      <c r="AK104" s="24">
        <f t="shared" ca="1" si="53"/>
        <v>5.1383920739639706</v>
      </c>
      <c r="AL104" s="24">
        <f t="shared" ca="1" si="53"/>
        <v>5.0668707888763009</v>
      </c>
      <c r="AM104" s="24">
        <f t="shared" ca="1" si="53"/>
        <v>4.6927863818262701</v>
      </c>
      <c r="AN104" s="24">
        <f t="shared" ca="1" si="53"/>
        <v>4.4427425290992018</v>
      </c>
      <c r="AO104" s="24">
        <f t="shared" ca="1" si="53"/>
        <v>4.4427425290992018</v>
      </c>
      <c r="AP104" s="24">
        <f t="shared" ca="1" si="53"/>
        <v>4.4427425290992018</v>
      </c>
      <c r="AQ104" s="186"/>
      <c r="AR104" s="186"/>
      <c r="AS104" s="186"/>
      <c r="AT104" s="186"/>
      <c r="AU104" s="186"/>
      <c r="AV104" s="186"/>
      <c r="BB104" s="312">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5.6522592429859344</v>
      </c>
      <c r="T105" s="24">
        <f t="shared" ca="1" si="54"/>
        <v>5.59204213590347</v>
      </c>
      <c r="U105" s="24">
        <f t="shared" ca="1" si="54"/>
        <v>5.5555010263943938</v>
      </c>
      <c r="V105" s="24">
        <f t="shared" ca="1" si="54"/>
        <v>5.5118058250309412</v>
      </c>
      <c r="W105" s="24">
        <f t="shared" ca="1" si="54"/>
        <v>5.4645773713239389</v>
      </c>
      <c r="X105" s="24">
        <f t="shared" ca="1" si="54"/>
        <v>5.4226926771105157</v>
      </c>
      <c r="Y105" s="24">
        <f t="shared" ca="1" si="54"/>
        <v>5.3921070796435435</v>
      </c>
      <c r="Z105" s="24">
        <f t="shared" ca="1" si="54"/>
        <v>5.3958665158029548</v>
      </c>
      <c r="AA105" s="24">
        <f t="shared" ca="1" si="54"/>
        <v>5.3712762662847817</v>
      </c>
      <c r="AB105" s="24">
        <f t="shared" ca="1" si="54"/>
        <v>5.3195472409689808</v>
      </c>
      <c r="AC105" s="24">
        <f t="shared" ca="1" si="54"/>
        <v>5.2522574506485151</v>
      </c>
      <c r="AD105" s="24">
        <f t="shared" ca="1" si="54"/>
        <v>5.1643667298489211</v>
      </c>
      <c r="AE105" s="24">
        <f t="shared" ca="1" si="54"/>
        <v>5.0643102533734679</v>
      </c>
      <c r="AF105" s="24">
        <f t="shared" ca="1" si="54"/>
        <v>4.9578147957474981</v>
      </c>
      <c r="AG105" s="24">
        <f t="shared" ca="1" si="54"/>
        <v>4.8865824883783686</v>
      </c>
      <c r="AH105" s="24">
        <f t="shared" ca="1" si="54"/>
        <v>4.8494583725271241</v>
      </c>
      <c r="AI105" s="24">
        <f t="shared" ca="1" si="54"/>
        <v>4.7893919686898458</v>
      </c>
      <c r="AJ105" s="24">
        <f t="shared" ca="1" si="54"/>
        <v>4.7249742386034317</v>
      </c>
      <c r="AK105" s="24">
        <f t="shared" ca="1" si="54"/>
        <v>4.6639816452366034</v>
      </c>
      <c r="AL105" s="24">
        <f t="shared" ca="1" si="54"/>
        <v>4.599063679442823</v>
      </c>
      <c r="AM105" s="24">
        <f t="shared" ca="1" si="54"/>
        <v>4.2595172253894225</v>
      </c>
      <c r="AN105" s="24">
        <f t="shared" ca="1" si="54"/>
        <v>4.0325590791762558</v>
      </c>
      <c r="AO105" s="24">
        <f t="shared" ca="1" si="54"/>
        <v>4.0325590791762558</v>
      </c>
      <c r="AP105" s="24">
        <f t="shared" ca="1" si="54"/>
        <v>4.0325590791762558</v>
      </c>
      <c r="AQ105" s="186"/>
      <c r="AR105" s="186"/>
      <c r="AS105" s="186"/>
      <c r="AT105" s="186"/>
      <c r="AU105" s="186"/>
      <c r="AV105" s="186"/>
      <c r="BB105" s="312">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59">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7.6866681510546035</v>
      </c>
      <c r="T106" s="24">
        <f t="shared" ca="1" si="55"/>
        <v>7.6047771939592055</v>
      </c>
      <c r="U106" s="24">
        <f t="shared" ca="1" si="55"/>
        <v>7.5550838995449121</v>
      </c>
      <c r="V106" s="24">
        <f t="shared" ca="1" si="55"/>
        <v>7.4956615520842638</v>
      </c>
      <c r="W106" s="24">
        <f t="shared" ca="1" si="55"/>
        <v>7.4314342342407542</v>
      </c>
      <c r="X106" s="24">
        <f t="shared" ca="1" si="55"/>
        <v>7.3744740469622769</v>
      </c>
      <c r="Y106" s="24">
        <f t="shared" ca="1" si="55"/>
        <v>7.3328798228080858</v>
      </c>
      <c r="Z106" s="24">
        <f t="shared" ca="1" si="55"/>
        <v>7.3379923869970574</v>
      </c>
      <c r="AA106" s="24">
        <f t="shared" ca="1" si="55"/>
        <v>7.3045514070858149</v>
      </c>
      <c r="AB106" s="24">
        <f t="shared" ca="1" si="55"/>
        <v>7.2342036338704423</v>
      </c>
      <c r="AC106" s="24">
        <f t="shared" ca="1" si="55"/>
        <v>7.1426943336221713</v>
      </c>
      <c r="AD106" s="24">
        <f t="shared" ca="1" si="55"/>
        <v>7.0231692419198</v>
      </c>
      <c r="AE106" s="24">
        <f t="shared" ca="1" si="55"/>
        <v>6.8870995929586325</v>
      </c>
      <c r="AF106" s="24">
        <f t="shared" ca="1" si="55"/>
        <v>6.7422733903421577</v>
      </c>
      <c r="AG106" s="24">
        <f t="shared" ca="1" si="55"/>
        <v>6.6454025489949791</v>
      </c>
      <c r="AH106" s="24">
        <f t="shared" ca="1" si="55"/>
        <v>6.5949164076694666</v>
      </c>
      <c r="AI106" s="24">
        <f t="shared" ca="1" si="55"/>
        <v>6.5132303962046985</v>
      </c>
      <c r="AJ106" s="24">
        <f t="shared" ca="1" si="55"/>
        <v>6.4256268923786974</v>
      </c>
      <c r="AK106" s="24">
        <f t="shared" ca="1" si="55"/>
        <v>6.3426813294226436</v>
      </c>
      <c r="AL106" s="24">
        <f t="shared" ca="1" si="55"/>
        <v>6.2543975408265116</v>
      </c>
      <c r="AM106" s="24">
        <f t="shared" ca="1" si="55"/>
        <v>5.7926386578781388</v>
      </c>
      <c r="AN106" s="24">
        <f t="shared" ca="1" si="55"/>
        <v>5.4839918178939309</v>
      </c>
      <c r="AO106" s="24">
        <f t="shared" ca="1" si="55"/>
        <v>5.4839918178939309</v>
      </c>
      <c r="AP106" s="24">
        <f t="shared" ca="1" si="55"/>
        <v>5.4839918178939309</v>
      </c>
      <c r="AQ106" s="186"/>
      <c r="AR106" s="186"/>
      <c r="AS106" s="186"/>
      <c r="AT106" s="186"/>
      <c r="AU106" s="186"/>
      <c r="AV106" s="186"/>
      <c r="BB106" s="312">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2"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2"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2"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16.81305685158819</v>
      </c>
      <c r="T110" s="24">
        <f t="shared" ca="1" si="59"/>
        <v>17.705923707429687</v>
      </c>
      <c r="U110" s="24">
        <f t="shared" ca="1" si="59"/>
        <v>18.473067952102888</v>
      </c>
      <c r="V110" s="24">
        <f t="shared" ca="1" si="59"/>
        <v>18.849103835536958</v>
      </c>
      <c r="W110" s="24">
        <f t="shared" ca="1" si="59"/>
        <v>19.271877721019351</v>
      </c>
      <c r="X110" s="24">
        <f t="shared" ca="1" si="59"/>
        <v>19.632644584727181</v>
      </c>
      <c r="Y110" s="24">
        <f t="shared" ca="1" si="59"/>
        <v>19.98276902946138</v>
      </c>
      <c r="Z110" s="24">
        <f t="shared" ca="1" si="59"/>
        <v>20.346262216222762</v>
      </c>
      <c r="AA110" s="24">
        <f t="shared" ca="1" si="59"/>
        <v>20.622407504672637</v>
      </c>
      <c r="AB110" s="24">
        <f t="shared" ca="1" si="59"/>
        <v>20.982058334354239</v>
      </c>
      <c r="AC110" s="24">
        <f t="shared" ca="1" si="59"/>
        <v>21.304470069443315</v>
      </c>
      <c r="AD110" s="24">
        <f t="shared" ca="1" si="59"/>
        <v>21.641540410693857</v>
      </c>
      <c r="AE110" s="24">
        <f t="shared" ca="1" si="59"/>
        <v>22.020650461738775</v>
      </c>
      <c r="AF110" s="24">
        <f t="shared" ca="1" si="59"/>
        <v>22.391835917069276</v>
      </c>
      <c r="AG110" s="24">
        <f t="shared" ca="1" si="59"/>
        <v>22.864929113531499</v>
      </c>
      <c r="AH110" s="24">
        <f t="shared" ca="1" si="59"/>
        <v>23.192147797345282</v>
      </c>
      <c r="AI110" s="24">
        <f t="shared" ca="1" si="59"/>
        <v>23.457847852562878</v>
      </c>
      <c r="AJ110" s="24">
        <f t="shared" ca="1" si="59"/>
        <v>23.817437038304252</v>
      </c>
      <c r="AK110" s="24">
        <f t="shared" ca="1" si="59"/>
        <v>24.103615388597845</v>
      </c>
      <c r="AL110" s="24">
        <f t="shared" ca="1" si="59"/>
        <v>24.461921048134588</v>
      </c>
      <c r="AM110" s="24">
        <f t="shared" ca="1" si="59"/>
        <v>25.892993451789547</v>
      </c>
      <c r="AN110" s="24">
        <f t="shared" ca="1" si="59"/>
        <v>27.199586378551977</v>
      </c>
      <c r="AO110" s="24">
        <f t="shared" ca="1" si="59"/>
        <v>27.199586378551977</v>
      </c>
      <c r="AP110" s="24">
        <f t="shared" ca="1" si="59"/>
        <v>27.199586378551977</v>
      </c>
      <c r="AQ110" s="186"/>
      <c r="AR110" s="186"/>
      <c r="AS110" s="186"/>
      <c r="AT110" s="186"/>
      <c r="AU110" s="186"/>
      <c r="AV110" s="186"/>
      <c r="BB110" s="312">
        <f t="shared" si="49"/>
        <v>2</v>
      </c>
    </row>
    <row r="111" spans="1:54" s="314" customFormat="1">
      <c r="A111" s="318" t="str">
        <f>'[12]TS BYDem'!A22</f>
        <v/>
      </c>
      <c r="B111" s="318" t="str">
        <f>'[12]TS BYDem'!B22</f>
        <v>COM_PROJ</v>
      </c>
      <c r="C111" s="318" t="str">
        <f>'[12]TS BYDem'!C22</f>
        <v>-</v>
      </c>
      <c r="D111" s="318" t="str">
        <f>'[12]TS BYDem'!D22</f>
        <v>RMNL</v>
      </c>
      <c r="E111" s="317" t="s">
        <v>137</v>
      </c>
      <c r="F111" s="317" t="s">
        <v>137</v>
      </c>
      <c r="G111" s="317" t="s">
        <v>137</v>
      </c>
      <c r="H111" s="317" t="s">
        <v>137</v>
      </c>
      <c r="I111" s="317">
        <v>0</v>
      </c>
      <c r="J111" s="315">
        <f>'[12]TS BYDem'!J22</f>
        <v>3.3422499241462768E-2</v>
      </c>
      <c r="K111" s="316">
        <f t="shared" si="45"/>
        <v>4.0888581808950081E-2</v>
      </c>
      <c r="L111" s="316">
        <f t="shared" si="45"/>
        <v>4.8354664376437387E-2</v>
      </c>
      <c r="M111" s="316">
        <f t="shared" si="45"/>
        <v>5.58207469439247E-2</v>
      </c>
      <c r="N111" s="316">
        <f t="shared" si="45"/>
        <v>6.3286829511412013E-2</v>
      </c>
      <c r="O111" s="316">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6.7762265207310712E-2</v>
      </c>
      <c r="T111" s="24">
        <f t="shared" ca="1" si="60"/>
        <v>7.1360818475429466E-2</v>
      </c>
      <c r="U111" s="24">
        <f t="shared" ca="1" si="60"/>
        <v>7.4452667400861317E-2</v>
      </c>
      <c r="V111" s="24">
        <f t="shared" ca="1" si="60"/>
        <v>7.596821829000959E-2</v>
      </c>
      <c r="W111" s="24">
        <f t="shared" ca="1" si="60"/>
        <v>7.7672139022786815E-2</v>
      </c>
      <c r="X111" s="24">
        <f t="shared" ca="1" si="60"/>
        <v>7.912615063485548E-2</v>
      </c>
      <c r="Y111" s="24">
        <f t="shared" ca="1" si="60"/>
        <v>8.0537269724564625E-2</v>
      </c>
      <c r="Z111" s="24">
        <f t="shared" ca="1" si="60"/>
        <v>8.2002269334082306E-2</v>
      </c>
      <c r="AA111" s="24">
        <f t="shared" ca="1" si="60"/>
        <v>8.3115227580572881E-2</v>
      </c>
      <c r="AB111" s="24">
        <f t="shared" ca="1" si="60"/>
        <v>8.4564741200733623E-2</v>
      </c>
      <c r="AC111" s="24">
        <f t="shared" ca="1" si="60"/>
        <v>8.5864168764198473E-2</v>
      </c>
      <c r="AD111" s="24">
        <f t="shared" ca="1" si="60"/>
        <v>8.7222675433090174E-2</v>
      </c>
      <c r="AE111" s="24">
        <f t="shared" ca="1" si="60"/>
        <v>8.8750616250065181E-2</v>
      </c>
      <c r="AF111" s="24">
        <f t="shared" ca="1" si="60"/>
        <v>9.0246618285104149E-2</v>
      </c>
      <c r="AG111" s="24">
        <f t="shared" ca="1" si="60"/>
        <v>9.2153342739165534E-2</v>
      </c>
      <c r="AH111" s="24">
        <f t="shared" ca="1" si="60"/>
        <v>9.3472143920241793E-2</v>
      </c>
      <c r="AI111" s="24">
        <f t="shared" ca="1" si="60"/>
        <v>9.4543004369128644E-2</v>
      </c>
      <c r="AJ111" s="24">
        <f t="shared" ca="1" si="60"/>
        <v>9.5992269543509243E-2</v>
      </c>
      <c r="AK111" s="24">
        <f t="shared" ca="1" si="60"/>
        <v>9.7145664398493828E-2</v>
      </c>
      <c r="AL111" s="24">
        <f t="shared" ca="1" si="60"/>
        <v>9.8589756531240982E-2</v>
      </c>
      <c r="AM111" s="24">
        <f t="shared" ca="1" si="60"/>
        <v>0.1043574588951434</v>
      </c>
      <c r="AN111" s="24">
        <f t="shared" ca="1" si="60"/>
        <v>0.10962346716495477</v>
      </c>
      <c r="AO111" s="24">
        <f t="shared" ca="1" si="60"/>
        <v>0.10962346716495477</v>
      </c>
      <c r="AP111" s="24">
        <f t="shared" ca="1" si="60"/>
        <v>0.10962346716495477</v>
      </c>
      <c r="AQ111" s="315"/>
      <c r="AR111" s="315"/>
      <c r="AS111" s="315"/>
      <c r="AT111" s="315"/>
      <c r="AU111" s="315"/>
      <c r="AV111" s="315"/>
      <c r="BB111" s="319">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9.9098197628135498</v>
      </c>
      <c r="T112" s="24">
        <f t="shared" ca="1" si="61"/>
        <v>10.43608632407504</v>
      </c>
      <c r="U112" s="24">
        <f t="shared" ca="1" si="61"/>
        <v>10.888250452460358</v>
      </c>
      <c r="V112" s="24">
        <f t="shared" ca="1" si="61"/>
        <v>11.109890565979038</v>
      </c>
      <c r="W112" s="24">
        <f t="shared" ca="1" si="61"/>
        <v>11.359078625148609</v>
      </c>
      <c r="X112" s="24">
        <f t="shared" ca="1" si="61"/>
        <v>11.571718993125621</v>
      </c>
      <c r="Y112" s="24">
        <f t="shared" ca="1" si="61"/>
        <v>11.77808659019607</v>
      </c>
      <c r="Z112" s="24">
        <f t="shared" ca="1" si="61"/>
        <v>11.992333886069321</v>
      </c>
      <c r="AA112" s="24">
        <f t="shared" ca="1" si="61"/>
        <v>12.155097270565339</v>
      </c>
      <c r="AB112" s="24">
        <f t="shared" ca="1" si="61"/>
        <v>12.367079834542356</v>
      </c>
      <c r="AC112" s="24">
        <f t="shared" ca="1" si="61"/>
        <v>12.557113224208015</v>
      </c>
      <c r="AD112" s="24">
        <f t="shared" ca="1" si="61"/>
        <v>12.755786574251875</v>
      </c>
      <c r="AE112" s="24">
        <f t="shared" ca="1" si="61"/>
        <v>12.979238639470539</v>
      </c>
      <c r="AF112" s="24">
        <f t="shared" ca="1" si="61"/>
        <v>13.198019851796939</v>
      </c>
      <c r="AG112" s="24">
        <f t="shared" ca="1" si="61"/>
        <v>13.476866723566786</v>
      </c>
      <c r="AH112" s="24">
        <f t="shared" ca="1" si="61"/>
        <v>13.669733387151128</v>
      </c>
      <c r="AI112" s="24">
        <f t="shared" ca="1" si="61"/>
        <v>13.826340224409712</v>
      </c>
      <c r="AJ112" s="24">
        <f t="shared" ca="1" si="61"/>
        <v>14.038286454700208</v>
      </c>
      <c r="AK112" s="24">
        <f t="shared" ca="1" si="61"/>
        <v>14.20696344761485</v>
      </c>
      <c r="AL112" s="24">
        <f t="shared" ca="1" si="61"/>
        <v>14.418153151982604</v>
      </c>
      <c r="AM112" s="24">
        <f t="shared" ca="1" si="61"/>
        <v>15.261644595147349</v>
      </c>
      <c r="AN112" s="24">
        <f t="shared" ca="1" si="61"/>
        <v>16.031766323865565</v>
      </c>
      <c r="AO112" s="24">
        <f t="shared" ca="1" si="61"/>
        <v>16.031766323865565</v>
      </c>
      <c r="AP112" s="24">
        <f t="shared" ca="1" si="61"/>
        <v>16.031766323865565</v>
      </c>
      <c r="AQ112" s="186"/>
      <c r="AR112" s="186"/>
      <c r="AS112" s="186"/>
      <c r="AT112" s="186"/>
      <c r="AU112" s="186"/>
      <c r="AV112" s="186"/>
      <c r="BB112" s="312">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9.8212447557166929</v>
      </c>
      <c r="T113" s="24">
        <f t="shared" ca="1" si="63"/>
        <v>10.342807491327035</v>
      </c>
      <c r="U113" s="24">
        <f t="shared" ca="1" si="63"/>
        <v>10.790930129368506</v>
      </c>
      <c r="V113" s="24">
        <f t="shared" ca="1" si="63"/>
        <v>11.010589200335682</v>
      </c>
      <c r="W113" s="24">
        <f t="shared" ca="1" si="63"/>
        <v>11.257549990529863</v>
      </c>
      <c r="X113" s="24">
        <f t="shared" ca="1" si="63"/>
        <v>11.468289756623749</v>
      </c>
      <c r="Y113" s="24">
        <f t="shared" ca="1" si="63"/>
        <v>11.67281281849451</v>
      </c>
      <c r="Z113" s="24">
        <f t="shared" ca="1" si="63"/>
        <v>11.885145149594772</v>
      </c>
      <c r="AA113" s="24">
        <f t="shared" ca="1" si="63"/>
        <v>12.046453737910646</v>
      </c>
      <c r="AB113" s="24">
        <f t="shared" ca="1" si="63"/>
        <v>12.256541579525594</v>
      </c>
      <c r="AC113" s="24">
        <f t="shared" ca="1" si="63"/>
        <v>12.444876430848362</v>
      </c>
      <c r="AD113" s="24">
        <f t="shared" ca="1" si="63"/>
        <v>12.641774017678433</v>
      </c>
      <c r="AE113" s="24">
        <f t="shared" ca="1" si="63"/>
        <v>12.863228844931497</v>
      </c>
      <c r="AF113" s="24">
        <f t="shared" ca="1" si="63"/>
        <v>13.080054567864721</v>
      </c>
      <c r="AG113" s="24">
        <f t="shared" ca="1" si="63"/>
        <v>13.35640907708539</v>
      </c>
      <c r="AH113" s="24">
        <f t="shared" ca="1" si="63"/>
        <v>13.54755187822777</v>
      </c>
      <c r="AI113" s="24">
        <f t="shared" ca="1" si="63"/>
        <v>13.70275894717032</v>
      </c>
      <c r="AJ113" s="24">
        <f t="shared" ca="1" si="63"/>
        <v>13.912810779853043</v>
      </c>
      <c r="AK113" s="24">
        <f t="shared" ca="1" si="63"/>
        <v>14.079980120136046</v>
      </c>
      <c r="AL113" s="24">
        <f t="shared" ca="1" si="63"/>
        <v>14.289282188803972</v>
      </c>
      <c r="AM113" s="24">
        <f t="shared" ca="1" si="63"/>
        <v>15.125234417093708</v>
      </c>
      <c r="AN113" s="24">
        <f t="shared" ca="1" si="63"/>
        <v>15.888472717130139</v>
      </c>
      <c r="AO113" s="24">
        <f t="shared" ref="AO113:AP113" ca="1" si="64">IF($E$78=1, AO90,AO82)</f>
        <v>15.888472717130139</v>
      </c>
      <c r="AP113" s="24">
        <f t="shared" ca="1" si="64"/>
        <v>15.888472717130139</v>
      </c>
      <c r="AQ113" s="186"/>
      <c r="AR113" s="186"/>
      <c r="AS113" s="186"/>
      <c r="AT113" s="186"/>
      <c r="AU113" s="186"/>
      <c r="AV113" s="186"/>
      <c r="BB113" s="312">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4.1537253654753128</v>
      </c>
      <c r="T114" s="24">
        <f t="shared" ca="1" si="65"/>
        <v>4.3743112910353439</v>
      </c>
      <c r="U114" s="24">
        <f t="shared" ca="1" si="65"/>
        <v>4.5638369993110803</v>
      </c>
      <c r="V114" s="24">
        <f t="shared" ca="1" si="65"/>
        <v>4.6567379988816304</v>
      </c>
      <c r="W114" s="24">
        <f t="shared" ca="1" si="65"/>
        <v>4.7611857877334769</v>
      </c>
      <c r="X114" s="24">
        <f t="shared" ca="1" si="65"/>
        <v>4.8503145217902253</v>
      </c>
      <c r="Y114" s="24">
        <f t="shared" ca="1" si="65"/>
        <v>4.936814008469117</v>
      </c>
      <c r="Z114" s="24">
        <f t="shared" ca="1" si="65"/>
        <v>5.026616290312087</v>
      </c>
      <c r="AA114" s="24">
        <f t="shared" ca="1" si="65"/>
        <v>5.0948389638756035</v>
      </c>
      <c r="AB114" s="24">
        <f t="shared" ca="1" si="65"/>
        <v>5.1836919777653172</v>
      </c>
      <c r="AC114" s="24">
        <f t="shared" ca="1" si="65"/>
        <v>5.2633449411727362</v>
      </c>
      <c r="AD114" s="24">
        <f t="shared" ca="1" si="65"/>
        <v>5.3466193652563927</v>
      </c>
      <c r="AE114" s="24">
        <f t="shared" ca="1" si="65"/>
        <v>5.4402798488455604</v>
      </c>
      <c r="AF114" s="24">
        <f t="shared" ca="1" si="65"/>
        <v>5.5319825329387369</v>
      </c>
      <c r="AG114" s="24">
        <f t="shared" ca="1" si="65"/>
        <v>5.6488618861536342</v>
      </c>
      <c r="AH114" s="24">
        <f t="shared" ca="1" si="65"/>
        <v>5.7297024233035678</v>
      </c>
      <c r="AI114" s="24">
        <f t="shared" ca="1" si="65"/>
        <v>5.7953445649264506</v>
      </c>
      <c r="AJ114" s="24">
        <f t="shared" ca="1" si="65"/>
        <v>5.8841823494619536</v>
      </c>
      <c r="AK114" s="24">
        <f t="shared" ca="1" si="65"/>
        <v>5.9548837265617456</v>
      </c>
      <c r="AL114" s="24">
        <f t="shared" ca="1" si="65"/>
        <v>6.0434044113931025</v>
      </c>
      <c r="AM114" s="24">
        <f t="shared" ca="1" si="65"/>
        <v>6.396955927656002</v>
      </c>
      <c r="AN114" s="24">
        <f t="shared" ca="1" si="65"/>
        <v>6.7197543473693724</v>
      </c>
      <c r="AO114" s="24">
        <f t="shared" ca="1" si="65"/>
        <v>6.7197543473693724</v>
      </c>
      <c r="AP114" s="24">
        <f t="shared" ca="1" si="65"/>
        <v>6.7197543473693724</v>
      </c>
      <c r="AQ114" s="186"/>
      <c r="AR114" s="186"/>
      <c r="AS114" s="186"/>
      <c r="AT114" s="186"/>
      <c r="AU114" s="186"/>
      <c r="AV114" s="186"/>
      <c r="BB114" s="312">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5.3666869345695556</v>
      </c>
      <c r="T115" s="24">
        <f t="shared" ca="1" si="66"/>
        <v>5.6516878675856193</v>
      </c>
      <c r="U115" s="24">
        <f t="shared" ca="1" si="66"/>
        <v>5.8965584482991442</v>
      </c>
      <c r="V115" s="24">
        <f t="shared" ca="1" si="66"/>
        <v>6.016588189491884</v>
      </c>
      <c r="W115" s="24">
        <f t="shared" ca="1" si="66"/>
        <v>6.1515365874853902</v>
      </c>
      <c r="X115" s="24">
        <f t="shared" ca="1" si="66"/>
        <v>6.2666924946459357</v>
      </c>
      <c r="Y115" s="24">
        <f t="shared" ca="1" si="66"/>
        <v>6.3784513675037857</v>
      </c>
      <c r="Z115" s="24">
        <f t="shared" ca="1" si="66"/>
        <v>6.4944775103650754</v>
      </c>
      <c r="AA115" s="24">
        <f t="shared" ca="1" si="66"/>
        <v>6.5826224161159237</v>
      </c>
      <c r="AB115" s="24">
        <f t="shared" ca="1" si="66"/>
        <v>6.6974220879243864</v>
      </c>
      <c r="AC115" s="24">
        <f t="shared" ca="1" si="66"/>
        <v>6.8003351311340756</v>
      </c>
      <c r="AD115" s="24">
        <f t="shared" ca="1" si="66"/>
        <v>6.9079271658478163</v>
      </c>
      <c r="AE115" s="24">
        <f t="shared" ca="1" si="66"/>
        <v>7.0289381738796228</v>
      </c>
      <c r="AF115" s="24">
        <f t="shared" ca="1" si="66"/>
        <v>7.1474196701957604</v>
      </c>
      <c r="AG115" s="24">
        <f t="shared" ca="1" si="66"/>
        <v>7.298429870107606</v>
      </c>
      <c r="AH115" s="24">
        <f t="shared" ca="1" si="66"/>
        <v>7.4028772796817073</v>
      </c>
      <c r="AI115" s="24">
        <f t="shared" ca="1" si="66"/>
        <v>7.4876880923398463</v>
      </c>
      <c r="AJ115" s="24">
        <f t="shared" ca="1" si="66"/>
        <v>7.6024680875522241</v>
      </c>
      <c r="AK115" s="24">
        <f t="shared" ca="1" si="66"/>
        <v>7.6938155222890678</v>
      </c>
      <c r="AL115" s="24">
        <f t="shared" ca="1" si="66"/>
        <v>7.8081858190525928</v>
      </c>
      <c r="AM115" s="24">
        <f t="shared" ca="1" si="66"/>
        <v>8.2649806564763804</v>
      </c>
      <c r="AN115" s="24">
        <f t="shared" ca="1" si="66"/>
        <v>8.682041947040835</v>
      </c>
      <c r="AO115" s="24">
        <f t="shared" ca="1" si="66"/>
        <v>8.682041947040835</v>
      </c>
      <c r="AP115" s="24">
        <f t="shared" ca="1" si="66"/>
        <v>8.682041947040835</v>
      </c>
      <c r="AQ115" s="186"/>
      <c r="AR115" s="186"/>
      <c r="AS115" s="186"/>
      <c r="AT115" s="186"/>
      <c r="AU115" s="186"/>
      <c r="AV115" s="186"/>
      <c r="BB115" s="312">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6.8104367010192126</v>
      </c>
      <c r="T116" s="24">
        <f t="shared" ca="1" si="67"/>
        <v>7.1721087787278028</v>
      </c>
      <c r="U116" s="24">
        <f t="shared" ca="1" si="67"/>
        <v>7.4828546094840052</v>
      </c>
      <c r="V116" s="24">
        <f t="shared" ca="1" si="67"/>
        <v>7.6351748332271177</v>
      </c>
      <c r="W116" s="24">
        <f t="shared" ca="1" si="67"/>
        <v>7.8064271409625672</v>
      </c>
      <c r="X116" s="24">
        <f t="shared" ca="1" si="67"/>
        <v>7.9525623685297857</v>
      </c>
      <c r="Y116" s="24">
        <f t="shared" ca="1" si="67"/>
        <v>8.0943866893175027</v>
      </c>
      <c r="Z116" s="24">
        <f t="shared" ca="1" si="67"/>
        <v>8.2416262639851094</v>
      </c>
      <c r="AA116" s="24">
        <f t="shared" ca="1" si="67"/>
        <v>8.353483972186158</v>
      </c>
      <c r="AB116" s="24">
        <f t="shared" ca="1" si="67"/>
        <v>8.4991671297247713</v>
      </c>
      <c r="AC116" s="24">
        <f t="shared" ca="1" si="67"/>
        <v>8.6297659097605699</v>
      </c>
      <c r="AD116" s="24">
        <f t="shared" ca="1" si="67"/>
        <v>8.7663024267747804</v>
      </c>
      <c r="AE116" s="24">
        <f t="shared" ca="1" si="67"/>
        <v>8.9198678984288957</v>
      </c>
      <c r="AF116" s="24">
        <f t="shared" ca="1" si="67"/>
        <v>9.0702233674064825</v>
      </c>
      <c r="AG116" s="24">
        <f t="shared" ca="1" si="67"/>
        <v>9.2618584339282766</v>
      </c>
      <c r="AH116" s="24">
        <f t="shared" ca="1" si="67"/>
        <v>9.3944043566106288</v>
      </c>
      <c r="AI116" s="24">
        <f t="shared" ca="1" si="67"/>
        <v>9.5020310317292473</v>
      </c>
      <c r="AJ116" s="24">
        <f t="shared" ca="1" si="67"/>
        <v>9.6476892192605241</v>
      </c>
      <c r="AK116" s="24">
        <f t="shared" ca="1" si="67"/>
        <v>9.763611002971885</v>
      </c>
      <c r="AL116" s="24">
        <f t="shared" ca="1" si="67"/>
        <v>9.9087492746991597</v>
      </c>
      <c r="AM116" s="24">
        <f t="shared" ca="1" si="67"/>
        <v>10.488431369733942</v>
      </c>
      <c r="AN116" s="24">
        <f t="shared" ca="1" si="67"/>
        <v>11.01769077212955</v>
      </c>
      <c r="AO116" s="24">
        <f t="shared" ca="1" si="67"/>
        <v>11.01769077212955</v>
      </c>
      <c r="AP116" s="24">
        <f t="shared" ca="1" si="67"/>
        <v>11.01769077212955</v>
      </c>
      <c r="AQ116" s="186"/>
      <c r="AR116" s="186"/>
      <c r="AS116" s="186"/>
      <c r="AT116" s="186"/>
      <c r="AU116" s="186"/>
      <c r="AV116" s="186"/>
      <c r="BB116" s="312">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10.109217006089141</v>
      </c>
      <c r="T117" s="24">
        <f t="shared" ca="1" si="68"/>
        <v>10.646072670286431</v>
      </c>
      <c r="U117" s="24">
        <f t="shared" ca="1" si="68"/>
        <v>11.107334873396223</v>
      </c>
      <c r="V117" s="24">
        <f t="shared" ca="1" si="68"/>
        <v>11.333434646998807</v>
      </c>
      <c r="W117" s="24">
        <f t="shared" ca="1" si="68"/>
        <v>11.587636663358806</v>
      </c>
      <c r="X117" s="24">
        <f t="shared" ca="1" si="68"/>
        <v>11.804555605941466</v>
      </c>
      <c r="Y117" s="24">
        <f t="shared" ca="1" si="68"/>
        <v>12.015075562080208</v>
      </c>
      <c r="Z117" s="24">
        <f t="shared" ca="1" si="68"/>
        <v>12.233633765840672</v>
      </c>
      <c r="AA117" s="24">
        <f t="shared" ca="1" si="68"/>
        <v>12.399672141300348</v>
      </c>
      <c r="AB117" s="24">
        <f t="shared" ca="1" si="68"/>
        <v>12.615920044091913</v>
      </c>
      <c r="AC117" s="24">
        <f t="shared" ca="1" si="68"/>
        <v>12.809777129337974</v>
      </c>
      <c r="AD117" s="24">
        <f t="shared" ca="1" si="68"/>
        <v>13.012448021139328</v>
      </c>
      <c r="AE117" s="24">
        <f t="shared" ca="1" si="68"/>
        <v>13.240396205043826</v>
      </c>
      <c r="AF117" s="24">
        <f t="shared" ca="1" si="68"/>
        <v>13.463579552995546</v>
      </c>
      <c r="AG117" s="24">
        <f t="shared" ca="1" si="68"/>
        <v>13.74803715219109</v>
      </c>
      <c r="AH117" s="24">
        <f t="shared" ca="1" si="68"/>
        <v>13.944784520163497</v>
      </c>
      <c r="AI117" s="24">
        <f t="shared" ca="1" si="68"/>
        <v>14.104542471405471</v>
      </c>
      <c r="AJ117" s="24">
        <f t="shared" ca="1" si="68"/>
        <v>14.320753309433956</v>
      </c>
      <c r="AK117" s="24">
        <f t="shared" ca="1" si="68"/>
        <v>14.492824282077413</v>
      </c>
      <c r="AL117" s="24">
        <f t="shared" ca="1" si="68"/>
        <v>14.708263371990718</v>
      </c>
      <c r="AM117" s="24">
        <f t="shared" ca="1" si="68"/>
        <v>15.568726856274184</v>
      </c>
      <c r="AN117" s="24">
        <f t="shared" ca="1" si="68"/>
        <v>16.354344341057434</v>
      </c>
      <c r="AO117" s="24">
        <f t="shared" ref="AO117:AP117" ca="1" si="69">IF($E$78=1, AO92,AO84)</f>
        <v>16.354344341057434</v>
      </c>
      <c r="AP117" s="24">
        <f t="shared" ca="1" si="69"/>
        <v>16.354344341057434</v>
      </c>
      <c r="AQ117" s="186"/>
      <c r="AR117" s="186"/>
      <c r="AS117" s="186"/>
      <c r="AT117" s="186"/>
      <c r="AU117" s="186"/>
      <c r="AV117" s="186"/>
      <c r="BB117" s="312">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2"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2"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2" t="e">
        <f t="shared" si="62"/>
        <v>#N/A</v>
      </c>
    </row>
    <row r="121" spans="1:54" s="314" customFormat="1">
      <c r="A121" s="318" t="str">
        <f>'[12]TS BYDem'!A32</f>
        <v/>
      </c>
      <c r="B121" s="318" t="str">
        <f>'[12]TS BYDem'!B32</f>
        <v>COM_PROJ</v>
      </c>
      <c r="C121" s="318" t="str">
        <f>'[12]TS BYDem'!C32</f>
        <v>-</v>
      </c>
      <c r="D121" s="318" t="str">
        <f>'[12]TS BYDem'!D32</f>
        <v>RHEL</v>
      </c>
      <c r="E121" s="317" t="s">
        <v>137</v>
      </c>
      <c r="F121" s="317" t="s">
        <v>137</v>
      </c>
      <c r="G121" s="317" t="s">
        <v>137</v>
      </c>
      <c r="H121" s="317" t="s">
        <v>137</v>
      </c>
      <c r="I121" s="317">
        <v>0</v>
      </c>
      <c r="J121" s="315">
        <f>'[12]TS BYDem'!J32</f>
        <v>19.26548276515534</v>
      </c>
      <c r="K121" s="316">
        <f t="shared" si="45"/>
        <v>19.332459613862554</v>
      </c>
      <c r="L121" s="316">
        <f t="shared" si="45"/>
        <v>19.399436462569771</v>
      </c>
      <c r="M121" s="316">
        <f t="shared" si="45"/>
        <v>19.466413311276984</v>
      </c>
      <c r="N121" s="316">
        <f t="shared" si="45"/>
        <v>19.533390159984201</v>
      </c>
      <c r="O121" s="316">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17.623965455182855</v>
      </c>
      <c r="T121" s="24">
        <f t="shared" ca="1" si="73"/>
        <v>17.826890822215084</v>
      </c>
      <c r="U121" s="24">
        <f t="shared" ca="1" si="73"/>
        <v>18.03215270679722</v>
      </c>
      <c r="V121" s="24">
        <f t="shared" ca="1" si="73"/>
        <v>18.877592504320621</v>
      </c>
      <c r="W121" s="24">
        <f t="shared" ca="1" si="73"/>
        <v>19.695596945212202</v>
      </c>
      <c r="X121" s="24">
        <f t="shared" ca="1" si="73"/>
        <v>20.418764030928084</v>
      </c>
      <c r="Y121" s="24">
        <f t="shared" ca="1" si="73"/>
        <v>21.074461775350155</v>
      </c>
      <c r="Z121" s="24">
        <f t="shared" ca="1" si="73"/>
        <v>21.440276913596897</v>
      </c>
      <c r="AA121" s="24">
        <f t="shared" ca="1" si="73"/>
        <v>22.173196633108795</v>
      </c>
      <c r="AB121" s="24">
        <f t="shared" ca="1" si="73"/>
        <v>23.014389476855971</v>
      </c>
      <c r="AC121" s="24">
        <f t="shared" ca="1" si="73"/>
        <v>23.918645578274191</v>
      </c>
      <c r="AD121" s="24">
        <f t="shared" ca="1" si="73"/>
        <v>24.97619440295691</v>
      </c>
      <c r="AE121" s="24">
        <f t="shared" ca="1" si="73"/>
        <v>26.078552906910719</v>
      </c>
      <c r="AF121" s="24">
        <f t="shared" ca="1" si="73"/>
        <v>27.252027505100862</v>
      </c>
      <c r="AG121" s="24">
        <f t="shared" ca="1" si="73"/>
        <v>27.99728460519664</v>
      </c>
      <c r="AH121" s="24">
        <f t="shared" ca="1" si="73"/>
        <v>28.562369456583873</v>
      </c>
      <c r="AI121" s="24">
        <f t="shared" ca="1" si="73"/>
        <v>29.409208760528646</v>
      </c>
      <c r="AJ121" s="24">
        <f t="shared" ca="1" si="73"/>
        <v>30.160036333481809</v>
      </c>
      <c r="AK121" s="24">
        <f t="shared" ca="1" si="73"/>
        <v>30.995513370559152</v>
      </c>
      <c r="AL121" s="24">
        <f t="shared" ca="1" si="73"/>
        <v>31.763317695145499</v>
      </c>
      <c r="AM121" s="24">
        <f t="shared" ca="1" si="73"/>
        <v>35.736096399886812</v>
      </c>
      <c r="AN121" s="24">
        <f t="shared" ca="1" si="73"/>
        <v>38.466292558956823</v>
      </c>
      <c r="AO121" s="24">
        <f t="shared" ca="1" si="73"/>
        <v>38.466292558956823</v>
      </c>
      <c r="AP121" s="24">
        <f t="shared" ca="1" si="73"/>
        <v>38.466292558956823</v>
      </c>
      <c r="AQ121" s="315"/>
      <c r="AR121" s="315"/>
      <c r="AS121" s="315"/>
      <c r="AU121" s="315"/>
      <c r="AV121" s="315"/>
      <c r="BB121" s="314">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6.2602608300494769</v>
      </c>
      <c r="T122" s="24">
        <f t="shared" ca="1" si="74"/>
        <v>6.3323425491090033</v>
      </c>
      <c r="U122" s="24">
        <f t="shared" ca="1" si="74"/>
        <v>6.4052542294694401</v>
      </c>
      <c r="V122" s="24">
        <f t="shared" ca="1" si="74"/>
        <v>6.7055653973538645</v>
      </c>
      <c r="W122" s="24">
        <f t="shared" ca="1" si="74"/>
        <v>6.9961311711658025</v>
      </c>
      <c r="X122" s="24">
        <f t="shared" ca="1" si="74"/>
        <v>7.2530094878988178</v>
      </c>
      <c r="Y122" s="24">
        <f t="shared" ca="1" si="74"/>
        <v>7.4859218206082607</v>
      </c>
      <c r="Z122" s="24">
        <f t="shared" ca="1" si="74"/>
        <v>7.6158640964728406</v>
      </c>
      <c r="AA122" s="24">
        <f t="shared" ca="1" si="74"/>
        <v>7.8762066750655526</v>
      </c>
      <c r="AB122" s="24">
        <f t="shared" ca="1" si="74"/>
        <v>8.1750092699537369</v>
      </c>
      <c r="AC122" s="24">
        <f t="shared" ca="1" si="74"/>
        <v>8.4962127508863983</v>
      </c>
      <c r="AD122" s="24">
        <f t="shared" ca="1" si="74"/>
        <v>8.8718677928723721</v>
      </c>
      <c r="AE122" s="24">
        <f t="shared" ca="1" si="74"/>
        <v>9.2634398133988043</v>
      </c>
      <c r="AF122" s="24">
        <f t="shared" ca="1" si="74"/>
        <v>9.6802731918339298</v>
      </c>
      <c r="AG122" s="24">
        <f t="shared" ca="1" si="74"/>
        <v>9.9449981678281283</v>
      </c>
      <c r="AH122" s="24">
        <f t="shared" ca="1" si="74"/>
        <v>10.145723627134648</v>
      </c>
      <c r="AI122" s="24">
        <f t="shared" ca="1" si="74"/>
        <v>10.446531917829113</v>
      </c>
      <c r="AJ122" s="24">
        <f t="shared" ca="1" si="74"/>
        <v>10.713235597942008</v>
      </c>
      <c r="AK122" s="24">
        <f t="shared" ca="1" si="74"/>
        <v>11.010007864258665</v>
      </c>
      <c r="AL122" s="24">
        <f t="shared" ca="1" si="74"/>
        <v>11.282741906468045</v>
      </c>
      <c r="AM122" s="24">
        <f t="shared" ca="1" si="74"/>
        <v>12.693924365659305</v>
      </c>
      <c r="AN122" s="24">
        <f t="shared" ca="1" si="74"/>
        <v>13.663725408247661</v>
      </c>
      <c r="AO122" s="24">
        <f t="shared" ca="1" si="74"/>
        <v>13.663725408247661</v>
      </c>
      <c r="AP122" s="24">
        <f t="shared" ca="1" si="74"/>
        <v>13.663725408247661</v>
      </c>
      <c r="AQ122" s="186"/>
      <c r="AR122" s="186"/>
      <c r="AS122" s="186"/>
      <c r="AU122" s="186"/>
      <c r="AV122" s="186"/>
      <c r="BB122" s="312">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3.9681208688865661</v>
      </c>
      <c r="T123" s="24">
        <f t="shared" ca="1" si="75"/>
        <v>4.0138104945156412</v>
      </c>
      <c r="U123" s="24">
        <f t="shared" ca="1" si="75"/>
        <v>4.0600261983462351</v>
      </c>
      <c r="V123" s="24">
        <f t="shared" ca="1" si="75"/>
        <v>4.2503810485342362</v>
      </c>
      <c r="W123" s="24">
        <f t="shared" ca="1" si="75"/>
        <v>4.4345586957838341</v>
      </c>
      <c r="X123" s="24">
        <f t="shared" ca="1" si="75"/>
        <v>4.5973832548660907</v>
      </c>
      <c r="Y123" s="24">
        <f t="shared" ca="1" si="75"/>
        <v>4.7450167661742908</v>
      </c>
      <c r="Z123" s="24">
        <f t="shared" ca="1" si="75"/>
        <v>4.8273818098373011</v>
      </c>
      <c r="AA123" s="24">
        <f t="shared" ca="1" si="75"/>
        <v>4.992402221481286</v>
      </c>
      <c r="AB123" s="24">
        <f t="shared" ca="1" si="75"/>
        <v>5.1818008495323626</v>
      </c>
      <c r="AC123" s="24">
        <f t="shared" ca="1" si="75"/>
        <v>5.3853984743677215</v>
      </c>
      <c r="AD123" s="24">
        <f t="shared" ca="1" si="75"/>
        <v>5.6235106955793128</v>
      </c>
      <c r="AE123" s="24">
        <f t="shared" ca="1" si="75"/>
        <v>5.8717120323135097</v>
      </c>
      <c r="AF123" s="24">
        <f t="shared" ca="1" si="75"/>
        <v>6.1359255008446345</v>
      </c>
      <c r="AG123" s="24">
        <f t="shared" ca="1" si="75"/>
        <v>6.3037237332626548</v>
      </c>
      <c r="AH123" s="24">
        <f t="shared" ca="1" si="75"/>
        <v>6.4309553144401992</v>
      </c>
      <c r="AI123" s="24">
        <f t="shared" ca="1" si="75"/>
        <v>6.6216252702524656</v>
      </c>
      <c r="AJ123" s="24">
        <f t="shared" ca="1" si="75"/>
        <v>6.7906777215153404</v>
      </c>
      <c r="AK123" s="24">
        <f t="shared" ca="1" si="75"/>
        <v>6.9787894081123634</v>
      </c>
      <c r="AL123" s="24">
        <f t="shared" ca="1" si="75"/>
        <v>7.1516642569288909</v>
      </c>
      <c r="AM123" s="24">
        <f t="shared" ca="1" si="75"/>
        <v>8.0461545534425003</v>
      </c>
      <c r="AN123" s="24">
        <f t="shared" ca="1" si="75"/>
        <v>8.6608713935605497</v>
      </c>
      <c r="AO123" s="24">
        <f t="shared" ca="1" si="75"/>
        <v>8.6608713935605497</v>
      </c>
      <c r="AP123" s="24">
        <f t="shared" ca="1" si="75"/>
        <v>8.6608713935605497</v>
      </c>
      <c r="AQ123" s="186"/>
      <c r="AR123" s="186"/>
      <c r="AS123" s="186"/>
      <c r="AU123" s="186"/>
      <c r="AV123" s="186"/>
      <c r="BB123" s="312">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26.890091846308721</v>
      </c>
      <c r="T124" s="24">
        <f t="shared" ca="1" si="76"/>
        <v>27.199708985046239</v>
      </c>
      <c r="U124" s="24">
        <f t="shared" ca="1" si="76"/>
        <v>27.512891108728674</v>
      </c>
      <c r="V124" s="24">
        <f t="shared" ca="1" si="76"/>
        <v>28.802836544887214</v>
      </c>
      <c r="W124" s="24">
        <f t="shared" ca="1" si="76"/>
        <v>30.050921977317198</v>
      </c>
      <c r="X124" s="24">
        <f t="shared" ca="1" si="76"/>
        <v>31.154307557854004</v>
      </c>
      <c r="Y124" s="24">
        <f t="shared" ca="1" si="76"/>
        <v>32.154750540777677</v>
      </c>
      <c r="Z124" s="24">
        <f t="shared" ca="1" si="76"/>
        <v>32.712899766117438</v>
      </c>
      <c r="AA124" s="24">
        <f t="shared" ca="1" si="76"/>
        <v>33.831165608374292</v>
      </c>
      <c r="AB124" s="24">
        <f t="shared" ca="1" si="76"/>
        <v>35.114631176117285</v>
      </c>
      <c r="AC124" s="24">
        <f t="shared" ca="1" si="76"/>
        <v>36.494316677745992</v>
      </c>
      <c r="AD124" s="24">
        <f t="shared" ca="1" si="76"/>
        <v>38.107891392244269</v>
      </c>
      <c r="AE124" s="24">
        <f t="shared" ca="1" si="76"/>
        <v>39.789835305165418</v>
      </c>
      <c r="AF124" s="24">
        <f t="shared" ca="1" si="76"/>
        <v>41.580285916572144</v>
      </c>
      <c r="AG124" s="24">
        <f t="shared" ca="1" si="76"/>
        <v>42.717375745853204</v>
      </c>
      <c r="AH124" s="24">
        <f t="shared" ca="1" si="76"/>
        <v>43.57956442826984</v>
      </c>
      <c r="AI124" s="24">
        <f t="shared" ca="1" si="76"/>
        <v>44.871645187282134</v>
      </c>
      <c r="AJ124" s="24">
        <f t="shared" ca="1" si="76"/>
        <v>46.017234268740204</v>
      </c>
      <c r="AK124" s="24">
        <f t="shared" ca="1" si="76"/>
        <v>47.291978838548971</v>
      </c>
      <c r="AL124" s="24">
        <f t="shared" ca="1" si="76"/>
        <v>48.463470513372258</v>
      </c>
      <c r="AM124" s="24">
        <f t="shared" ca="1" si="76"/>
        <v>54.52501123343405</v>
      </c>
      <c r="AN124" s="24">
        <f t="shared" ca="1" si="76"/>
        <v>58.690658610724043</v>
      </c>
      <c r="AO124" s="24">
        <f t="shared" ca="1" si="76"/>
        <v>58.690658610724043</v>
      </c>
      <c r="AP124" s="24">
        <f t="shared" ca="1" si="76"/>
        <v>58.690658610724043</v>
      </c>
      <c r="AQ124" s="186"/>
      <c r="AR124" s="186"/>
      <c r="AS124" s="186"/>
      <c r="AU124" s="186"/>
      <c r="AV124" s="186"/>
      <c r="BB124" s="312">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4.8474523029060546</v>
      </c>
      <c r="T125" s="24">
        <f t="shared" ca="1" si="77"/>
        <v>4.9032667017846654</v>
      </c>
      <c r="U125" s="24">
        <f t="shared" ca="1" si="77"/>
        <v>4.9597237572439914</v>
      </c>
      <c r="V125" s="24">
        <f t="shared" ca="1" si="77"/>
        <v>5.192261043128652</v>
      </c>
      <c r="W125" s="24">
        <f t="shared" ca="1" si="77"/>
        <v>5.4172522643649126</v>
      </c>
      <c r="X125" s="24">
        <f t="shared" ca="1" si="77"/>
        <v>5.6161585754305881</v>
      </c>
      <c r="Y125" s="24">
        <f t="shared" ca="1" si="77"/>
        <v>5.7965075184248187</v>
      </c>
      <c r="Z125" s="24">
        <f t="shared" ca="1" si="77"/>
        <v>5.8971245696123864</v>
      </c>
      <c r="AA125" s="24">
        <f t="shared" ca="1" si="77"/>
        <v>6.0987133318706785</v>
      </c>
      <c r="AB125" s="24">
        <f t="shared" ca="1" si="77"/>
        <v>6.3300824977930494</v>
      </c>
      <c r="AC125" s="24">
        <f t="shared" ca="1" si="77"/>
        <v>6.5787971433354091</v>
      </c>
      <c r="AD125" s="24">
        <f t="shared" ca="1" si="77"/>
        <v>6.8696747837098266</v>
      </c>
      <c r="AE125" s="24">
        <f t="shared" ca="1" si="77"/>
        <v>7.1728772770537699</v>
      </c>
      <c r="AF125" s="24">
        <f t="shared" ca="1" si="77"/>
        <v>7.4956401738526699</v>
      </c>
      <c r="AG125" s="24">
        <f t="shared" ca="1" si="77"/>
        <v>7.7006223190630125</v>
      </c>
      <c r="AH125" s="24">
        <f t="shared" ca="1" si="77"/>
        <v>7.8560482855493925</v>
      </c>
      <c r="AI125" s="24">
        <f t="shared" ca="1" si="77"/>
        <v>8.0889705041350659</v>
      </c>
      <c r="AJ125" s="24">
        <f t="shared" ca="1" si="77"/>
        <v>8.2954848017744105</v>
      </c>
      <c r="AK125" s="24">
        <f t="shared" ca="1" si="77"/>
        <v>8.5252818413626095</v>
      </c>
      <c r="AL125" s="24">
        <f t="shared" ca="1" si="77"/>
        <v>8.7364655758553926</v>
      </c>
      <c r="AM125" s="24">
        <f t="shared" ca="1" si="77"/>
        <v>9.8291739864685699</v>
      </c>
      <c r="AN125" s="24">
        <f t="shared" ca="1" si="77"/>
        <v>10.580111435382893</v>
      </c>
      <c r="AO125" s="24">
        <f t="shared" ca="1" si="77"/>
        <v>10.580111435382893</v>
      </c>
      <c r="AP125" s="24">
        <f t="shared" ca="1" si="77"/>
        <v>10.580111435382893</v>
      </c>
      <c r="AQ125" s="186"/>
      <c r="AR125" s="186"/>
      <c r="AS125" s="186"/>
      <c r="AU125" s="186"/>
      <c r="AV125" s="186"/>
      <c r="BB125" s="312">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6.9840166034098772</v>
      </c>
      <c r="T126" s="24">
        <f t="shared" ca="1" si="78"/>
        <v>7.064431770825526</v>
      </c>
      <c r="U126" s="24">
        <f t="shared" ca="1" si="78"/>
        <v>7.1457728522986095</v>
      </c>
      <c r="V126" s="24">
        <f t="shared" ca="1" si="78"/>
        <v>7.4808033310011481</v>
      </c>
      <c r="W126" s="24">
        <f t="shared" ca="1" si="78"/>
        <v>7.8049617396962665</v>
      </c>
      <c r="X126" s="24">
        <f t="shared" ca="1" si="78"/>
        <v>8.0915380466302995</v>
      </c>
      <c r="Y126" s="24">
        <f t="shared" ca="1" si="78"/>
        <v>8.3513776352579221</v>
      </c>
      <c r="Z126" s="24">
        <f t="shared" ca="1" si="78"/>
        <v>8.4963426833222098</v>
      </c>
      <c r="AA126" s="24">
        <f t="shared" ca="1" si="78"/>
        <v>8.7867837593135558</v>
      </c>
      <c r="AB126" s="24">
        <f t="shared" ca="1" si="78"/>
        <v>9.1201312572043989</v>
      </c>
      <c r="AC126" s="24">
        <f t="shared" ca="1" si="78"/>
        <v>9.4784694326904564</v>
      </c>
      <c r="AD126" s="24">
        <f t="shared" ca="1" si="78"/>
        <v>9.897554375252497</v>
      </c>
      <c r="AE126" s="24">
        <f t="shared" ca="1" si="78"/>
        <v>10.334396476089649</v>
      </c>
      <c r="AF126" s="24">
        <f t="shared" ca="1" si="78"/>
        <v>10.799420428745522</v>
      </c>
      <c r="AG126" s="24">
        <f t="shared" ca="1" si="78"/>
        <v>11.094750556015338</v>
      </c>
      <c r="AH126" s="24">
        <f t="shared" ca="1" si="78"/>
        <v>11.318682110719063</v>
      </c>
      <c r="AI126" s="24">
        <f t="shared" ca="1" si="78"/>
        <v>11.654267185157067</v>
      </c>
      <c r="AJ126" s="24">
        <f t="shared" ca="1" si="78"/>
        <v>11.951804776747203</v>
      </c>
      <c r="AK126" s="24">
        <f t="shared" ca="1" si="78"/>
        <v>12.282887217504024</v>
      </c>
      <c r="AL126" s="24">
        <f t="shared" ca="1" si="78"/>
        <v>12.587152348113662</v>
      </c>
      <c r="AM126" s="24">
        <f t="shared" ca="1" si="78"/>
        <v>14.161483193583345</v>
      </c>
      <c r="AN126" s="24">
        <f t="shared" ca="1" si="78"/>
        <v>15.243404022014349</v>
      </c>
      <c r="AO126" s="24">
        <f t="shared" ca="1" si="78"/>
        <v>15.243404022014349</v>
      </c>
      <c r="AP126" s="24">
        <f t="shared" ca="1" si="78"/>
        <v>15.243404022014349</v>
      </c>
      <c r="AQ126" s="186"/>
      <c r="AR126" s="186"/>
      <c r="AS126" s="186"/>
      <c r="AU126" s="186"/>
      <c r="AV126" s="186"/>
      <c r="BB126" s="312">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11.307691705708709</v>
      </c>
      <c r="T127" s="24">
        <f t="shared" ca="1" si="79"/>
        <v>11.43789041130101</v>
      </c>
      <c r="U127" s="24">
        <f t="shared" ca="1" si="79"/>
        <v>11.569588247164901</v>
      </c>
      <c r="V127" s="24">
        <f t="shared" ca="1" si="79"/>
        <v>12.112029879295996</v>
      </c>
      <c r="W127" s="24">
        <f t="shared" ca="1" si="79"/>
        <v>12.636868744591345</v>
      </c>
      <c r="X127" s="24">
        <f t="shared" ca="1" si="79"/>
        <v>13.100859126199035</v>
      </c>
      <c r="Y127" s="24">
        <f t="shared" ca="1" si="79"/>
        <v>13.521560583252386</v>
      </c>
      <c r="Z127" s="24">
        <f t="shared" ca="1" si="79"/>
        <v>13.756270802986668</v>
      </c>
      <c r="AA127" s="24">
        <f t="shared" ca="1" si="79"/>
        <v>14.226518560470659</v>
      </c>
      <c r="AB127" s="24">
        <f t="shared" ca="1" si="79"/>
        <v>14.76623530959446</v>
      </c>
      <c r="AC127" s="24">
        <f t="shared" ca="1" si="79"/>
        <v>15.346414001152</v>
      </c>
      <c r="AD127" s="24">
        <f t="shared" ca="1" si="79"/>
        <v>16.024946656226515</v>
      </c>
      <c r="AE127" s="24">
        <f t="shared" ca="1" si="79"/>
        <v>16.732229596809574</v>
      </c>
      <c r="AF127" s="24">
        <f t="shared" ca="1" si="79"/>
        <v>17.485141250804691</v>
      </c>
      <c r="AG127" s="24">
        <f t="shared" ca="1" si="79"/>
        <v>17.963304780505396</v>
      </c>
      <c r="AH127" s="24">
        <f t="shared" ca="1" si="79"/>
        <v>18.325868206046721</v>
      </c>
      <c r="AI127" s="24">
        <f t="shared" ca="1" si="79"/>
        <v>18.869207773843502</v>
      </c>
      <c r="AJ127" s="24">
        <f t="shared" ca="1" si="79"/>
        <v>19.350945368069386</v>
      </c>
      <c r="AK127" s="24">
        <f t="shared" ca="1" si="79"/>
        <v>19.886994805211881</v>
      </c>
      <c r="AL127" s="24">
        <f t="shared" ca="1" si="79"/>
        <v>20.379624833045888</v>
      </c>
      <c r="AM127" s="24">
        <f t="shared" ca="1" si="79"/>
        <v>22.928594695841923</v>
      </c>
      <c r="AN127" s="24">
        <f t="shared" ca="1" si="79"/>
        <v>24.68031263590375</v>
      </c>
      <c r="AO127" s="24">
        <f t="shared" ca="1" si="79"/>
        <v>24.68031263590375</v>
      </c>
      <c r="AP127" s="24">
        <f t="shared" ca="1" si="79"/>
        <v>24.68031263590375</v>
      </c>
      <c r="AQ127" s="186"/>
      <c r="AR127" s="186"/>
      <c r="AS127" s="186"/>
      <c r="AU127" s="186"/>
      <c r="AV127" s="186"/>
      <c r="BB127" s="312">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2"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72" t="s">
        <v>296</v>
      </c>
      <c r="C2" s="372"/>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2" t="s">
        <v>4</v>
      </c>
      <c r="C10" s="87" t="s">
        <v>3</v>
      </c>
      <c r="E10" s="87">
        <f>MATCH(B10,Drivers!A7:A25,0)</f>
        <v>2</v>
      </c>
      <c r="J10" s="186" cm="1">
        <f t="array" ref="J10">INDEX(Drivers!$C$7:$AG$25,$E$10,J3)</f>
        <v>2420.5059603282948</v>
      </c>
      <c r="K10" s="186" cm="1">
        <f t="array" ref="K10">INDEX(Drivers!$C$7:$AG$25,$E$10,K3)</f>
        <v>2489.1047071827661</v>
      </c>
      <c r="L10" s="186" cm="1">
        <f t="array" ref="L10">INDEX(Drivers!$C$7:$AG$25,$E$10,L3)</f>
        <v>2551.5982527371866</v>
      </c>
      <c r="M10" s="186" cm="1">
        <f t="array" ref="M10">INDEX(Drivers!$C$7:$AG$25,$E$10,M3)</f>
        <v>2595.1630396206046</v>
      </c>
      <c r="N10" s="186" cm="1">
        <f t="array" ref="N10">INDEX(Drivers!$C$7:$AG$25,$E$10,N3)</f>
        <v>2628.6516711665686</v>
      </c>
      <c r="O10" s="186" cm="1">
        <f t="array" ref="O10">INDEX(Drivers!$C$7:$AG$25,$E$10,O3)</f>
        <v>2667.1308637985835</v>
      </c>
      <c r="P10" s="186" cm="1">
        <f t="array" ref="P10">INDEX(Drivers!$C$7:$AG$25,$E$10,P3)</f>
        <v>2710.4237502366891</v>
      </c>
      <c r="Q10" s="186" cm="1">
        <f t="array" ref="Q10">INDEX(Drivers!$C$7:$AG$25,$E$10,Q3)</f>
        <v>2746.44</v>
      </c>
      <c r="R10" s="186" cm="1">
        <f t="array" ref="R10">INDEX(Drivers!$C$7:$AG$25,$E$10,R3)</f>
        <v>2570.58</v>
      </c>
      <c r="S10" s="186" cm="1">
        <f t="array" ref="S10">INDEX(Drivers!$C$7:$AG$25,$E$10,S3)</f>
        <v>2661.8143802415952</v>
      </c>
      <c r="T10" s="186" cm="1">
        <f t="array" ref="T10">INDEX(Drivers!$C$7:$AG$25,$E$10,T3)</f>
        <v>2737.07088321429</v>
      </c>
      <c r="U10" s="186" cm="1">
        <f t="array" ref="U10">INDEX(Drivers!$C$7:$AG$25,$E$10,U3)</f>
        <v>2811.6627799210341</v>
      </c>
      <c r="V10" s="186" cm="1">
        <f t="array" ref="V10">INDEX(Drivers!$C$7:$AG$25,$E$10,V3)</f>
        <v>2894.350658422673</v>
      </c>
      <c r="W10" s="186" cm="1">
        <f t="array" ref="W10">INDEX(Drivers!$C$7:$AG$25,$E$10,W3)</f>
        <v>2972.3601351032498</v>
      </c>
      <c r="X10" s="186" cm="1">
        <f t="array" ref="X10">INDEX(Drivers!$C$7:$AG$25,$E$10,X3)</f>
        <v>3045.8457325559439</v>
      </c>
      <c r="Y10" s="186" cm="1">
        <f t="array" ref="Y10">INDEX(Drivers!$C$7:$AG$25,$E$10,Y3)</f>
        <v>3115.4351445986235</v>
      </c>
      <c r="Z10" s="186" cm="1">
        <f t="array" ref="Z10">INDEX(Drivers!$C$7:$AG$25,$E$10,Z3)</f>
        <v>3185.4330650953598</v>
      </c>
      <c r="AA10" s="186" cm="1">
        <f t="array" ref="AA10">INDEX(Drivers!$C$7:$AG$25,$E$10,AA3)</f>
        <v>3265.1923633808415</v>
      </c>
      <c r="AB10" s="186" cm="1">
        <f t="array" ref="AB10">INDEX(Drivers!$C$7:$AG$25,$E$10,AB3)</f>
        <v>3343.3848531234366</v>
      </c>
      <c r="AC10" s="186" cm="1">
        <f t="array" ref="AC10">INDEX(Drivers!$C$7:$AG$25,$E$10,AC3)</f>
        <v>3432.0079354193872</v>
      </c>
      <c r="AD10" s="186" cm="1">
        <f t="array" ref="AD10">INDEX(Drivers!$C$7:$AG$25,$E$10,AD3)</f>
        <v>3534.1605001985245</v>
      </c>
      <c r="AE10" s="186" cm="1">
        <f t="array" ref="AE10">INDEX(Drivers!$C$7:$AG$25,$E$10,AE3)</f>
        <v>3643.6220042433015</v>
      </c>
      <c r="AF10" s="186" cm="1">
        <f t="array" ref="AF10">INDEX(Drivers!$C$7:$AG$25,$E$10,AF3)</f>
        <v>3768.3812706909653</v>
      </c>
      <c r="AG10" s="186" cm="1">
        <f t="array" ref="AG10">INDEX(Drivers!$C$7:$AG$25,$E$10,AG3)</f>
        <v>3884.2947182094676</v>
      </c>
      <c r="AH10" s="186" cm="1">
        <f t="array" ref="AH10">INDEX(Drivers!$C$7:$AG$25,$E$10,AH3)</f>
        <v>3992.8397179314984</v>
      </c>
      <c r="AI10" s="186" cm="1">
        <f t="array" ref="AI10">INDEX(Drivers!$C$7:$AG$25,$E$10,AI3)</f>
        <v>4098.2950519357028</v>
      </c>
      <c r="AJ10" s="186" cm="1">
        <f t="array" ref="AJ10">INDEX(Drivers!$C$7:$AG$25,$E$10,AJ3)</f>
        <v>4202.8949290135251</v>
      </c>
      <c r="AK10" s="186" cm="1">
        <f t="array" ref="AK10">INDEX(Drivers!$C$7:$AG$25,$E$10,AK3)</f>
        <v>4315.662748931958</v>
      </c>
      <c r="AL10" s="186" cm="1">
        <f t="array" ref="AL10">INDEX(Drivers!$C$7:$AG$25,$E$10,AL3)</f>
        <v>4428.018543838517</v>
      </c>
      <c r="AM10" s="186">
        <f>(AQ10-AL10)/5+AL10</f>
        <v>4549.9222367130269</v>
      </c>
      <c r="AN10" s="186">
        <f>(AQ10-AL10)/5+AM10</f>
        <v>4671.8259295875368</v>
      </c>
      <c r="AO10" s="186">
        <f>(AQ10-AL10)/5+AN10</f>
        <v>4793.7296224620468</v>
      </c>
      <c r="AP10" s="186">
        <f>(AQ10-AL10)/5+AO10</f>
        <v>4915.6333153365567</v>
      </c>
      <c r="AQ10" s="186" cm="1">
        <f t="array" ref="AQ10">INDEX(Drivers!$C$7:$AG$25,$E$10,AQ3)</f>
        <v>5037.5370082110658</v>
      </c>
      <c r="AR10" s="186">
        <f>(AV10-AQ10)/5+AQ10</f>
        <v>5135.2566067401794</v>
      </c>
      <c r="AS10" s="186">
        <f>(AV10-AQ10)/5+AR10</f>
        <v>5232.9762052692931</v>
      </c>
      <c r="AT10" s="186">
        <f>(AV10-AQ10)/5+AS10</f>
        <v>5330.6958037984068</v>
      </c>
      <c r="AU10" s="186">
        <f>(AV10-AQ10)/5+AT10</f>
        <v>5428.4154023275205</v>
      </c>
      <c r="AV10" s="186" cm="1">
        <f t="array" ref="AV10">INDEX(Drivers!$C$7:$AG$25,$E$10,AV3)</f>
        <v>5526.135000856636</v>
      </c>
    </row>
    <row r="11" spans="1:48">
      <c r="A11" s="185" t="s">
        <v>16</v>
      </c>
      <c r="B11" s="90" t="s">
        <v>227</v>
      </c>
      <c r="C11" s="91"/>
      <c r="D11" s="91"/>
      <c r="E11" s="91"/>
      <c r="F11" s="91"/>
      <c r="G11" s="91"/>
      <c r="H11" s="91"/>
      <c r="I11" s="91"/>
      <c r="J11" s="263" t="str">
        <f t="shared" ref="J11:AV11" si="4">INDEX($C$14:$C$18,MATCH(J$12,$B$14:$B$18,0))</f>
        <v>A</v>
      </c>
      <c r="K11" s="263" t="str">
        <f t="shared" si="4"/>
        <v>A</v>
      </c>
      <c r="L11" s="263" t="str">
        <f t="shared" si="4"/>
        <v>A</v>
      </c>
      <c r="M11" s="263" t="str">
        <f t="shared" si="4"/>
        <v>A</v>
      </c>
      <c r="N11" s="263" t="str">
        <f t="shared" si="4"/>
        <v>A</v>
      </c>
      <c r="O11" s="263" t="str">
        <f t="shared" si="4"/>
        <v>A</v>
      </c>
      <c r="P11" s="263" t="str">
        <f t="shared" si="4"/>
        <v>B</v>
      </c>
      <c r="Q11" s="263" t="str">
        <f t="shared" si="4"/>
        <v>B</v>
      </c>
      <c r="R11" s="263" t="str">
        <f t="shared" si="4"/>
        <v>B</v>
      </c>
      <c r="S11" s="263" t="str">
        <f t="shared" si="4"/>
        <v>B</v>
      </c>
      <c r="T11" s="263" t="str">
        <f t="shared" si="4"/>
        <v>B</v>
      </c>
      <c r="U11" s="263" t="str">
        <f t="shared" si="4"/>
        <v>B</v>
      </c>
      <c r="V11" s="263" t="str">
        <f t="shared" si="4"/>
        <v>B</v>
      </c>
      <c r="W11" s="263" t="str">
        <f t="shared" si="4"/>
        <v>B</v>
      </c>
      <c r="X11" s="263" t="str">
        <f t="shared" si="4"/>
        <v>B</v>
      </c>
      <c r="Y11" s="263" t="str">
        <f t="shared" si="4"/>
        <v>B</v>
      </c>
      <c r="Z11" s="263" t="str">
        <f t="shared" si="4"/>
        <v>B</v>
      </c>
      <c r="AA11" s="263" t="str">
        <f t="shared" si="4"/>
        <v>B</v>
      </c>
      <c r="AB11" s="263" t="str">
        <f t="shared" si="4"/>
        <v>B</v>
      </c>
      <c r="AC11" s="263" t="str">
        <f t="shared" si="4"/>
        <v>C</v>
      </c>
      <c r="AD11" s="263" t="str">
        <f t="shared" si="4"/>
        <v>C</v>
      </c>
      <c r="AE11" s="263" t="str">
        <f t="shared" si="4"/>
        <v>C</v>
      </c>
      <c r="AF11" s="263" t="str">
        <f t="shared" si="4"/>
        <v>C</v>
      </c>
      <c r="AG11" s="263" t="str">
        <f t="shared" si="4"/>
        <v>C</v>
      </c>
      <c r="AH11" s="263" t="str">
        <f t="shared" si="4"/>
        <v>C</v>
      </c>
      <c r="AI11" s="263" t="str">
        <f t="shared" si="4"/>
        <v>C</v>
      </c>
      <c r="AJ11" s="263" t="str">
        <f t="shared" si="4"/>
        <v>C</v>
      </c>
      <c r="AK11" s="263" t="str">
        <f t="shared" si="4"/>
        <v>C</v>
      </c>
      <c r="AL11" s="263" t="str">
        <f t="shared" si="4"/>
        <v>C</v>
      </c>
      <c r="AM11" s="263" t="str">
        <f t="shared" si="4"/>
        <v>D</v>
      </c>
      <c r="AN11" s="263" t="str">
        <f t="shared" si="4"/>
        <v>D</v>
      </c>
      <c r="AO11" s="263" t="str">
        <f t="shared" si="4"/>
        <v>D</v>
      </c>
      <c r="AP11" s="263" t="str">
        <f t="shared" si="4"/>
        <v>D</v>
      </c>
      <c r="AQ11" s="263" t="str">
        <f t="shared" si="4"/>
        <v>D</v>
      </c>
      <c r="AR11" s="263" t="str">
        <f t="shared" si="4"/>
        <v>D</v>
      </c>
      <c r="AS11" s="263" t="str">
        <f t="shared" si="4"/>
        <v>D</v>
      </c>
      <c r="AT11" s="263" t="str">
        <f t="shared" si="4"/>
        <v>D</v>
      </c>
      <c r="AU11" s="263" t="str">
        <f t="shared" si="4"/>
        <v>D</v>
      </c>
      <c r="AV11" s="263" t="str">
        <f t="shared" si="4"/>
        <v>D</v>
      </c>
    </row>
    <row r="12" spans="1:48">
      <c r="A12" s="185" t="s">
        <v>16</v>
      </c>
      <c r="B12" s="262"/>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3" t="s">
        <v>228</v>
      </c>
      <c r="C13" s="374"/>
      <c r="D13" s="87" t="s">
        <v>229</v>
      </c>
      <c r="E13" s="87" t="s">
        <v>230</v>
      </c>
      <c r="J13" s="86"/>
      <c r="K13" s="87"/>
    </row>
    <row r="14" spans="1:48">
      <c r="A14" s="185" t="s">
        <v>16</v>
      </c>
      <c r="B14" s="262">
        <v>1</v>
      </c>
      <c r="C14" s="87" t="s">
        <v>109</v>
      </c>
      <c r="D14" s="92">
        <v>2012</v>
      </c>
      <c r="E14" s="92">
        <f>D14+5</f>
        <v>2017</v>
      </c>
      <c r="J14" s="86"/>
      <c r="K14" s="87"/>
      <c r="P14" s="87">
        <f>P10/O10</f>
        <v>1.016232006845156</v>
      </c>
      <c r="Q14" s="87">
        <f t="shared" ref="Q14:T14" si="5">Q10/P10</f>
        <v>1.0132880512724867</v>
      </c>
      <c r="R14" s="87">
        <f t="shared" si="5"/>
        <v>0.93596801677808361</v>
      </c>
      <c r="S14" s="87">
        <f t="shared" si="5"/>
        <v>1.0354917490378028</v>
      </c>
      <c r="T14" s="87">
        <f t="shared" si="5"/>
        <v>1.0282726337085399</v>
      </c>
    </row>
    <row r="15" spans="1:48">
      <c r="A15" s="185" t="s">
        <v>16</v>
      </c>
      <c r="B15" s="262">
        <v>2</v>
      </c>
      <c r="C15" s="87" t="s">
        <v>231</v>
      </c>
      <c r="D15" s="92">
        <f>E14+1</f>
        <v>2018</v>
      </c>
      <c r="E15" s="92">
        <v>2030</v>
      </c>
      <c r="J15" s="86"/>
      <c r="K15" s="87"/>
    </row>
    <row r="16" spans="1:48">
      <c r="A16" s="185" t="s">
        <v>16</v>
      </c>
      <c r="B16" s="262">
        <v>3</v>
      </c>
      <c r="C16" s="87" t="s">
        <v>112</v>
      </c>
      <c r="D16" s="92">
        <v>2031</v>
      </c>
      <c r="E16" s="92">
        <v>2040</v>
      </c>
      <c r="J16" s="86"/>
      <c r="K16" s="87"/>
    </row>
    <row r="17" spans="1:48">
      <c r="A17" s="185" t="s">
        <v>16</v>
      </c>
      <c r="B17" s="262">
        <v>4</v>
      </c>
      <c r="C17" s="87" t="s">
        <v>232</v>
      </c>
      <c r="D17" s="92">
        <v>2041</v>
      </c>
      <c r="E17" s="92">
        <v>2070</v>
      </c>
      <c r="J17" s="86"/>
      <c r="K17" s="87"/>
    </row>
    <row r="18" spans="1:48">
      <c r="A18" s="185" t="s">
        <v>16</v>
      </c>
      <c r="B18" s="262"/>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2"/>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2" t="str">
        <f>B10</f>
        <v>COM</v>
      </c>
      <c r="C23" s="87" t="str">
        <f>C10</f>
        <v>Commercial</v>
      </c>
      <c r="D23" s="87" t="s">
        <v>71</v>
      </c>
      <c r="J23" s="217">
        <f>[13]Forecast!I$8</f>
        <v>132.81548999999998</v>
      </c>
      <c r="K23" s="217">
        <f>[13]Forecast!J$8</f>
        <v>134.00787499999998</v>
      </c>
      <c r="L23" s="217">
        <f>[13]Forecast!K$8</f>
        <v>135.598851</v>
      </c>
      <c r="M23" s="217">
        <f>[13]Forecast!L$8</f>
        <v>136.99421599999999</v>
      </c>
      <c r="N23" s="217">
        <f>[13]Forecast!M$8</f>
        <v>138.328236</v>
      </c>
      <c r="O23" s="218">
        <f>IF(O10/N10&lt;1,N23,(1+$B$20*(O10/N10-1))*N23)</f>
        <v>139.22563422464734</v>
      </c>
      <c r="P23" s="336">
        <f t="shared" ref="P23:AO23" si="7">IF(P10/O10&lt;1,O23,(1+$B$20*(P10/O10-1))*O23)</f>
        <v>140.22718478624111</v>
      </c>
      <c r="Q23" s="336">
        <f t="shared" si="7"/>
        <v>141.05298495459101</v>
      </c>
      <c r="R23" s="336">
        <f t="shared" si="7"/>
        <v>141.05298495459101</v>
      </c>
      <c r="S23" s="336">
        <f t="shared" si="7"/>
        <v>143.27164692740985</v>
      </c>
      <c r="T23" s="336">
        <f t="shared" si="7"/>
        <v>145.06682682562555</v>
      </c>
      <c r="U23" s="218">
        <f t="shared" si="7"/>
        <v>146.81891183513287</v>
      </c>
      <c r="V23" s="218">
        <f t="shared" si="7"/>
        <v>148.73247179604147</v>
      </c>
      <c r="W23" s="218">
        <f t="shared" si="7"/>
        <v>150.50904648685818</v>
      </c>
      <c r="X23" s="218">
        <f t="shared" si="7"/>
        <v>152.15813840211555</v>
      </c>
      <c r="Y23" s="218">
        <f t="shared" si="7"/>
        <v>153.69881649340951</v>
      </c>
      <c r="Z23" s="218">
        <f t="shared" si="7"/>
        <v>155.22926387767322</v>
      </c>
      <c r="AA23" s="218">
        <f t="shared" si="7"/>
        <v>156.95179824432464</v>
      </c>
      <c r="AB23" s="218">
        <f t="shared" si="7"/>
        <v>158.61752599981637</v>
      </c>
      <c r="AC23" s="218">
        <f t="shared" si="7"/>
        <v>160.48087029693747</v>
      </c>
      <c r="AD23" s="218">
        <f t="shared" si="7"/>
        <v>162.59779650355762</v>
      </c>
      <c r="AE23" s="218">
        <f t="shared" si="7"/>
        <v>164.82967863434087</v>
      </c>
      <c r="AF23" s="218">
        <f t="shared" si="7"/>
        <v>167.33092439163946</v>
      </c>
      <c r="AG23" s="218">
        <f t="shared" si="7"/>
        <v>169.611984098997</v>
      </c>
      <c r="AH23" s="218">
        <f t="shared" si="7"/>
        <v>171.71254674771106</v>
      </c>
      <c r="AI23" s="218">
        <f t="shared" si="7"/>
        <v>173.72242689666729</v>
      </c>
      <c r="AJ23" s="218">
        <f t="shared" si="7"/>
        <v>175.68743930424304</v>
      </c>
      <c r="AK23" s="218">
        <f t="shared" si="7"/>
        <v>177.77653734232624</v>
      </c>
      <c r="AL23" s="218">
        <f t="shared" si="7"/>
        <v>179.82771783353331</v>
      </c>
      <c r="AM23" s="218">
        <f t="shared" si="7"/>
        <v>182.02176278204732</v>
      </c>
      <c r="AN23" s="218">
        <f t="shared" si="7"/>
        <v>184.18307575660594</v>
      </c>
      <c r="AO23" s="218">
        <f t="shared" si="7"/>
        <v>186.31298641669869</v>
      </c>
      <c r="AP23" s="98">
        <f t="shared" ref="AP23:AU23" si="8">(1+$B$20*(AP10/AO10-1))*AO23</f>
        <v>188.41273796809344</v>
      </c>
      <c r="AQ23" s="98">
        <f t="shared" si="8"/>
        <v>190.48349478859058</v>
      </c>
      <c r="AR23" s="98">
        <f t="shared" si="8"/>
        <v>192.12107367966209</v>
      </c>
      <c r="AS23" s="98">
        <f t="shared" si="8"/>
        <v>193.74130112988692</v>
      </c>
      <c r="AT23" s="98">
        <f t="shared" si="8"/>
        <v>195.34468157574827</v>
      </c>
      <c r="AU23" s="98">
        <f t="shared" si="8"/>
        <v>196.93169581064168</v>
      </c>
      <c r="AV23" s="98">
        <f t="shared" ref="AV23" si="9">(1+$B$20*(AT10/AS10-1))*AU23</f>
        <v>198.56147959134114</v>
      </c>
    </row>
    <row r="24" spans="1:48">
      <c r="A24" s="185" t="s">
        <v>16</v>
      </c>
      <c r="B24" s="262"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1.029060831543666</v>
      </c>
      <c r="T24" s="89">
        <f t="shared" si="10"/>
        <v>1.0419548643718384</v>
      </c>
      <c r="U24" s="89">
        <f t="shared" si="10"/>
        <v>1.0545393644839387</v>
      </c>
      <c r="V24" s="89">
        <f t="shared" si="10"/>
        <v>1.0682836722155236</v>
      </c>
      <c r="W24" s="89">
        <f t="shared" si="10"/>
        <v>1.0810440715536951</v>
      </c>
      <c r="X24" s="89">
        <f t="shared" si="10"/>
        <v>1.092888814976422</v>
      </c>
      <c r="Y24" s="89">
        <f t="shared" si="10"/>
        <v>1.1039548668559773</v>
      </c>
      <c r="Z24" s="89">
        <f t="shared" si="10"/>
        <v>1.1149474358091505</v>
      </c>
      <c r="AA24" s="89">
        <f t="shared" si="10"/>
        <v>1.127319685906945</v>
      </c>
      <c r="AB24" s="89">
        <f t="shared" si="10"/>
        <v>1.1392839176719372</v>
      </c>
      <c r="AC24" s="89">
        <f t="shared" si="10"/>
        <v>1.1526675471127232</v>
      </c>
      <c r="AD24" s="89">
        <f t="shared" si="10"/>
        <v>1.1678725502603791</v>
      </c>
      <c r="AE24" s="89">
        <f t="shared" si="10"/>
        <v>1.1839032341442248</v>
      </c>
      <c r="AF24" s="89">
        <f t="shared" si="10"/>
        <v>1.2018686452642973</v>
      </c>
      <c r="AG24" s="89">
        <f t="shared" si="10"/>
        <v>1.2182525512889373</v>
      </c>
      <c r="AH24" s="89">
        <f t="shared" si="10"/>
        <v>1.2333400217853883</v>
      </c>
      <c r="AI24" s="89">
        <f t="shared" si="10"/>
        <v>1.2477761574880504</v>
      </c>
      <c r="AJ24" s="89">
        <f t="shared" si="10"/>
        <v>1.2618900268090198</v>
      </c>
      <c r="AK24" s="89">
        <f t="shared" si="10"/>
        <v>1.27689515176117</v>
      </c>
      <c r="AL24" s="89">
        <f t="shared" si="10"/>
        <v>1.2916279306968177</v>
      </c>
      <c r="AM24" s="89">
        <f t="shared" si="10"/>
        <v>1.3073868457898083</v>
      </c>
      <c r="AN24" s="89">
        <f t="shared" si="10"/>
        <v>1.3229106606863614</v>
      </c>
      <c r="AO24" s="89">
        <f t="shared" si="10"/>
        <v>1.3382089257792396</v>
      </c>
      <c r="AP24" s="89">
        <f t="shared" si="10"/>
        <v>1.3532905704999716</v>
      </c>
      <c r="AQ24" s="89">
        <f t="shared" si="10"/>
        <v>1.3681639580914826</v>
      </c>
      <c r="AR24" s="89">
        <f t="shared" si="10"/>
        <v>1.3799260082354181</v>
      </c>
      <c r="AS24" s="89">
        <f t="shared" si="10"/>
        <v>1.3915634301746174</v>
      </c>
      <c r="AT24" s="89">
        <f t="shared" si="10"/>
        <v>1.4030798470671719</v>
      </c>
      <c r="AU24" s="89">
        <f t="shared" si="10"/>
        <v>1.4144787122526785</v>
      </c>
      <c r="AV24" s="89">
        <f t="shared" si="10"/>
        <v>1.4261847733510946</v>
      </c>
    </row>
    <row r="25" spans="1:48">
      <c r="A25" s="185" t="s">
        <v>16</v>
      </c>
      <c r="B25" s="262" t="str">
        <f>B10 &amp; "-" &amp; "EXISTING"</f>
        <v>COM-EXISTING</v>
      </c>
      <c r="C25" s="87" t="str">
        <f>C10 &amp; "-" &amp; "existing"</f>
        <v>Commercial-existing</v>
      </c>
      <c r="D25" s="87" t="s">
        <v>53</v>
      </c>
      <c r="E25" s="99">
        <v>1</v>
      </c>
      <c r="I25" s="151"/>
      <c r="J25" s="216">
        <f>E25</f>
        <v>1</v>
      </c>
      <c r="K25" s="216">
        <v>1</v>
      </c>
      <c r="L25" s="216">
        <v>1</v>
      </c>
      <c r="M25" s="216">
        <v>1</v>
      </c>
      <c r="N25" s="216">
        <v>1</v>
      </c>
      <c r="O25" s="216">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2"/>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2" t="s">
        <v>486</v>
      </c>
      <c r="C27" s="264">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2"/>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5"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2" t="s">
        <v>487</v>
      </c>
      <c r="D30" s="87" t="s">
        <v>71</v>
      </c>
      <c r="I30" s="151"/>
      <c r="J30" s="216">
        <f>J23</f>
        <v>132.81548999999998</v>
      </c>
      <c r="K30" s="216">
        <f t="shared" ref="K30:O30" si="12">K23</f>
        <v>134.00787499999998</v>
      </c>
      <c r="L30" s="216">
        <f t="shared" si="12"/>
        <v>135.598851</v>
      </c>
      <c r="M30" s="216">
        <f t="shared" si="12"/>
        <v>136.99421599999999</v>
      </c>
      <c r="N30" s="216">
        <f t="shared" si="12"/>
        <v>138.328236</v>
      </c>
      <c r="O30" s="216">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2"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9.6150380717484154</v>
      </c>
      <c r="T31" s="89">
        <f t="shared" si="14"/>
        <v>12.802474312210592</v>
      </c>
      <c r="U31" s="89">
        <f t="shared" si="14"/>
        <v>15.946815663964372</v>
      </c>
      <c r="V31" s="89">
        <f t="shared" si="14"/>
        <v>19.252631967119441</v>
      </c>
      <c r="W31" s="89">
        <f t="shared" si="14"/>
        <v>22.421463000182655</v>
      </c>
      <c r="X31" s="89">
        <f t="shared" si="14"/>
        <v>25.462811257686482</v>
      </c>
      <c r="Y31" s="89">
        <f t="shared" si="14"/>
        <v>28.395745691226921</v>
      </c>
      <c r="Z31" s="89">
        <f t="shared" si="14"/>
        <v>31.318449417737099</v>
      </c>
      <c r="AA31" s="89">
        <f t="shared" si="14"/>
        <v>34.433240126634999</v>
      </c>
      <c r="AB31" s="89">
        <f t="shared" si="14"/>
        <v>37.491224224373198</v>
      </c>
      <c r="AC31" s="89">
        <f t="shared" si="14"/>
        <v>40.74682486374077</v>
      </c>
      <c r="AD31" s="89">
        <f t="shared" si="14"/>
        <v>44.256007412607403</v>
      </c>
      <c r="AE31" s="89">
        <f t="shared" si="14"/>
        <v>47.88014588563712</v>
      </c>
      <c r="AF31" s="89">
        <f t="shared" si="14"/>
        <v>51.773647985182194</v>
      </c>
      <c r="AG31" s="89">
        <f t="shared" si="14"/>
        <v>55.446964034786205</v>
      </c>
      <c r="AH31" s="89">
        <f t="shared" si="14"/>
        <v>58.939783025746735</v>
      </c>
      <c r="AI31" s="89">
        <f t="shared" si="14"/>
        <v>62.341919516949446</v>
      </c>
      <c r="AJ31" s="89">
        <f t="shared" si="14"/>
        <v>65.699188266771671</v>
      </c>
      <c r="AK31" s="89">
        <f t="shared" si="14"/>
        <v>69.180542647101348</v>
      </c>
      <c r="AL31" s="89">
        <f t="shared" si="14"/>
        <v>72.623979480554894</v>
      </c>
      <c r="AM31" s="89">
        <f t="shared" si="14"/>
        <v>76.210280771315368</v>
      </c>
      <c r="AN31" s="89">
        <f t="shared" si="14"/>
        <v>79.763850088120478</v>
      </c>
      <c r="AO31" s="89">
        <f t="shared" si="14"/>
        <v>83.286017090459694</v>
      </c>
      <c r="AP31" s="89">
        <f t="shared" si="14"/>
        <v>86.778024984100909</v>
      </c>
      <c r="AQ31" s="89">
        <f t="shared" si="14"/>
        <v>90.241038146844531</v>
      </c>
      <c r="AR31" s="89">
        <f t="shared" si="14"/>
        <v>93.270873380162513</v>
      </c>
      <c r="AS31" s="89">
        <f t="shared" si="14"/>
        <v>96.283357172633828</v>
      </c>
      <c r="AT31" s="89">
        <f t="shared" si="14"/>
        <v>99.278993960741644</v>
      </c>
      <c r="AU31" s="89">
        <f t="shared" si="14"/>
        <v>102.25826453788153</v>
      </c>
      <c r="AV31" s="89">
        <f t="shared" si="14"/>
        <v>105.28030466082747</v>
      </c>
    </row>
    <row r="32" spans="1:48">
      <c r="A32" s="185" t="s">
        <v>16</v>
      </c>
      <c r="B32" s="262"/>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5"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2"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19">
        <f t="shared" si="15"/>
        <v>28.045436957248224</v>
      </c>
      <c r="Q34" s="89">
        <f t="shared" si="15"/>
        <v>28.210596990918205</v>
      </c>
      <c r="R34" s="89">
        <f t="shared" si="15"/>
        <v>28.210596990918205</v>
      </c>
      <c r="S34" s="89">
        <f t="shared" si="15"/>
        <v>28.654329385481972</v>
      </c>
      <c r="T34" s="89">
        <f t="shared" si="15"/>
        <v>29.013365365125111</v>
      </c>
      <c r="U34" s="89">
        <f t="shared" si="15"/>
        <v>29.363782367026573</v>
      </c>
      <c r="V34" s="89">
        <f t="shared" si="15"/>
        <v>29.746494359208295</v>
      </c>
      <c r="W34" s="89">
        <f t="shared" si="15"/>
        <v>30.101809297371638</v>
      </c>
      <c r="X34" s="89">
        <f t="shared" si="15"/>
        <v>30.431627680423112</v>
      </c>
      <c r="Y34" s="89">
        <f t="shared" si="15"/>
        <v>30.739763298681904</v>
      </c>
      <c r="Z34" s="89">
        <f t="shared" si="15"/>
        <v>31.045852775534645</v>
      </c>
      <c r="AA34" s="89">
        <f t="shared" si="15"/>
        <v>31.39035964886493</v>
      </c>
      <c r="AB34" s="89">
        <f t="shared" si="15"/>
        <v>31.723505199963274</v>
      </c>
      <c r="AC34" s="89">
        <f t="shared" si="15"/>
        <v>32.096174059387494</v>
      </c>
      <c r="AD34" s="89">
        <f t="shared" si="15"/>
        <v>32.519559300711528</v>
      </c>
      <c r="AE34" s="89">
        <f t="shared" si="15"/>
        <v>32.965935726868175</v>
      </c>
      <c r="AF34" s="89">
        <f t="shared" si="15"/>
        <v>33.466184878327894</v>
      </c>
      <c r="AG34" s="89">
        <f t="shared" si="15"/>
        <v>33.922396819799403</v>
      </c>
      <c r="AH34" s="89">
        <f t="shared" si="15"/>
        <v>34.342509349542212</v>
      </c>
      <c r="AI34" s="89">
        <f t="shared" si="15"/>
        <v>34.744485379333462</v>
      </c>
      <c r="AJ34" s="89">
        <f t="shared" si="15"/>
        <v>35.137487860848609</v>
      </c>
      <c r="AK34" s="89">
        <f t="shared" si="15"/>
        <v>35.555307468465251</v>
      </c>
      <c r="AL34" s="89">
        <f t="shared" si="15"/>
        <v>35.965543566706664</v>
      </c>
      <c r="AM34" s="89">
        <f t="shared" si="15"/>
        <v>36.404352556409464</v>
      </c>
      <c r="AN34" s="89">
        <f t="shared" si="15"/>
        <v>36.83661515132119</v>
      </c>
      <c r="AO34" s="89">
        <f t="shared" si="15"/>
        <v>37.262597283339737</v>
      </c>
      <c r="AP34" s="89">
        <f t="shared" si="15"/>
        <v>37.682547593618686</v>
      </c>
      <c r="AQ34" s="89">
        <f t="shared" si="15"/>
        <v>38.096698957718118</v>
      </c>
      <c r="AR34" s="89">
        <f t="shared" si="15"/>
        <v>38.424214735932424</v>
      </c>
      <c r="AS34" s="89">
        <f t="shared" si="15"/>
        <v>38.74826022597739</v>
      </c>
      <c r="AT34" s="89">
        <f t="shared" si="15"/>
        <v>39.068936315149656</v>
      </c>
      <c r="AU34" s="89">
        <f t="shared" si="15"/>
        <v>39.386339162128337</v>
      </c>
      <c r="AV34" s="89">
        <f t="shared" si="15"/>
        <v>39.712295918268232</v>
      </c>
    </row>
    <row r="35" spans="1:48">
      <c r="A35" s="185" t="s">
        <v>16</v>
      </c>
      <c r="B35" s="262" t="s">
        <v>491</v>
      </c>
      <c r="C35" s="262"/>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19">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79.08016023959965</v>
      </c>
      <c r="AS35" s="89">
        <f t="shared" si="16"/>
        <v>77.966355165802469</v>
      </c>
      <c r="AT35" s="89">
        <f t="shared" si="16"/>
        <v>76.852550092005302</v>
      </c>
      <c r="AU35" s="89">
        <f t="shared" si="16"/>
        <v>75.738745018208121</v>
      </c>
      <c r="AV35" s="89">
        <f t="shared" si="16"/>
        <v>74.62493994441094</v>
      </c>
    </row>
    <row r="36" spans="1:48">
      <c r="A36" s="185" t="s">
        <v>16</v>
      </c>
      <c r="B36" s="262" t="s">
        <v>492</v>
      </c>
      <c r="C36" s="262"/>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19">
        <f t="shared" si="17"/>
        <v>1.9150455230721981</v>
      </c>
      <c r="Q36" s="89">
        <f t="shared" si="17"/>
        <v>3.6894907315492986</v>
      </c>
      <c r="R36" s="89">
        <f t="shared" si="17"/>
        <v>4.8032958053464796</v>
      </c>
      <c r="S36" s="89">
        <f t="shared" si="17"/>
        <v>7.6920304573987295</v>
      </c>
      <c r="T36" s="89">
        <f t="shared" si="17"/>
        <v>10.241979449768479</v>
      </c>
      <c r="U36" s="89">
        <f t="shared" si="17"/>
        <v>12.757452531171495</v>
      </c>
      <c r="V36" s="89">
        <f t="shared" si="17"/>
        <v>15.402105573695554</v>
      </c>
      <c r="W36" s="89">
        <f t="shared" si="17"/>
        <v>17.937170400146123</v>
      </c>
      <c r="X36" s="89">
        <f t="shared" si="17"/>
        <v>20.370249006149187</v>
      </c>
      <c r="Y36" s="89">
        <f t="shared" si="17"/>
        <v>22.716596552981532</v>
      </c>
      <c r="Z36" s="89">
        <f t="shared" si="17"/>
        <v>25.054759534189682</v>
      </c>
      <c r="AA36" s="89">
        <f t="shared" si="17"/>
        <v>27.546592101307994</v>
      </c>
      <c r="AB36" s="89">
        <f t="shared" si="17"/>
        <v>29.992979379498561</v>
      </c>
      <c r="AC36" s="89">
        <f t="shared" si="17"/>
        <v>32.59745989099261</v>
      </c>
      <c r="AD36" s="89">
        <f t="shared" si="17"/>
        <v>35.404805930085921</v>
      </c>
      <c r="AE36" s="89">
        <f t="shared" si="17"/>
        <v>38.304116708509689</v>
      </c>
      <c r="AF36" s="89">
        <f t="shared" si="17"/>
        <v>41.418918388145755</v>
      </c>
      <c r="AG36" s="89">
        <f t="shared" si="17"/>
        <v>44.357571227828956</v>
      </c>
      <c r="AH36" s="89">
        <f t="shared" si="17"/>
        <v>47.151826420597388</v>
      </c>
      <c r="AI36" s="89">
        <f t="shared" si="17"/>
        <v>49.873535613559547</v>
      </c>
      <c r="AJ36" s="89">
        <f t="shared" si="17"/>
        <v>52.559350613417337</v>
      </c>
      <c r="AK36" s="89">
        <f t="shared" si="17"/>
        <v>55.344434117681068</v>
      </c>
      <c r="AL36" s="89">
        <f t="shared" si="17"/>
        <v>58.099183584443914</v>
      </c>
      <c r="AM36" s="89">
        <f t="shared" si="17"/>
        <v>60.9682246170523</v>
      </c>
      <c r="AN36" s="89">
        <f t="shared" si="17"/>
        <v>63.811080070496381</v>
      </c>
      <c r="AO36" s="89">
        <f t="shared" si="17"/>
        <v>66.628813672367755</v>
      </c>
      <c r="AP36" s="89">
        <f t="shared" si="17"/>
        <v>69.422419987280733</v>
      </c>
      <c r="AQ36" s="89">
        <f t="shared" si="17"/>
        <v>72.192830517475628</v>
      </c>
      <c r="AR36" s="89">
        <f t="shared" si="17"/>
        <v>74.616698704130016</v>
      </c>
      <c r="AS36" s="89">
        <f t="shared" si="17"/>
        <v>77.026685738107062</v>
      </c>
      <c r="AT36" s="89">
        <f t="shared" si="17"/>
        <v>79.42319516859331</v>
      </c>
      <c r="AU36" s="89">
        <f t="shared" si="17"/>
        <v>81.806611630305227</v>
      </c>
      <c r="AV36" s="89">
        <f t="shared" si="17"/>
        <v>84.224243728661975</v>
      </c>
    </row>
    <row r="37" spans="1:48">
      <c r="A37" s="185" t="s">
        <v>16</v>
      </c>
      <c r="B37" s="262"/>
      <c r="C37" s="262"/>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6" t="s">
        <v>493</v>
      </c>
      <c r="C39" s="262"/>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7" t="s">
        <v>499</v>
      </c>
      <c r="C40" s="262"/>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2.8887346520522499</v>
      </c>
      <c r="T41" s="100">
        <f t="shared" si="18"/>
        <v>2.5499489923697496</v>
      </c>
      <c r="U41" s="100">
        <f t="shared" si="18"/>
        <v>2.515473081403016</v>
      </c>
      <c r="V41" s="100">
        <f t="shared" si="18"/>
        <v>2.6446530425240589</v>
      </c>
      <c r="W41" s="100">
        <f t="shared" si="18"/>
        <v>2.5350648264505686</v>
      </c>
      <c r="X41" s="100">
        <f t="shared" si="18"/>
        <v>2.4330786060030647</v>
      </c>
      <c r="Y41" s="100">
        <f t="shared" si="18"/>
        <v>2.3463475468323445</v>
      </c>
      <c r="Z41" s="100">
        <f t="shared" si="18"/>
        <v>2.3381629812081499</v>
      </c>
      <c r="AA41" s="100">
        <f t="shared" si="18"/>
        <v>2.4918325671183119</v>
      </c>
      <c r="AB41" s="100">
        <f t="shared" si="18"/>
        <v>2.4463872781905671</v>
      </c>
      <c r="AC41" s="100">
        <f t="shared" si="18"/>
        <v>2.6044805114940495</v>
      </c>
      <c r="AD41" s="100">
        <f t="shared" si="18"/>
        <v>2.8073460390933107</v>
      </c>
      <c r="AE41" s="100">
        <f t="shared" si="18"/>
        <v>2.8993107784237679</v>
      </c>
      <c r="AF41" s="100">
        <f t="shared" si="18"/>
        <v>3.1148016796360665</v>
      </c>
      <c r="AG41" s="100">
        <f t="shared" si="18"/>
        <v>2.9386528396832006</v>
      </c>
      <c r="AH41" s="100">
        <f t="shared" si="18"/>
        <v>2.794255192768432</v>
      </c>
      <c r="AI41" s="100">
        <f t="shared" si="18"/>
        <v>2.7217091929621589</v>
      </c>
      <c r="AJ41" s="100">
        <f t="shared" si="18"/>
        <v>2.68581499985779</v>
      </c>
      <c r="AK41" s="100">
        <f t="shared" si="18"/>
        <v>2.7850835042637314</v>
      </c>
      <c r="AL41" s="100">
        <f t="shared" si="18"/>
        <v>2.7547494667628456</v>
      </c>
      <c r="AM41" s="100">
        <f t="shared" si="18"/>
        <v>2.8690410326083864</v>
      </c>
      <c r="AN41" s="100">
        <f t="shared" si="18"/>
        <v>2.8428554534440806</v>
      </c>
      <c r="AO41" s="100">
        <f t="shared" si="18"/>
        <v>2.8177336018713746</v>
      </c>
      <c r="AP41" s="100">
        <f t="shared" si="18"/>
        <v>2.793606314912978</v>
      </c>
      <c r="AQ41" s="100">
        <f t="shared" si="18"/>
        <v>2.7704105301948942</v>
      </c>
      <c r="AR41" s="100">
        <f t="shared" si="18"/>
        <v>2.4238681866543885</v>
      </c>
      <c r="AS41" s="100">
        <f t="shared" si="18"/>
        <v>2.4099870339770462</v>
      </c>
      <c r="AT41" s="100">
        <f t="shared" si="18"/>
        <v>2.3965094304862475</v>
      </c>
      <c r="AU41" s="100">
        <f t="shared" si="18"/>
        <v>2.3834164617119171</v>
      </c>
      <c r="AV41" s="100">
        <f t="shared" si="18"/>
        <v>2.4176320983567479</v>
      </c>
    </row>
    <row r="42" spans="1:48">
      <c r="A42" s="185" t="s">
        <v>16</v>
      </c>
      <c r="B42" s="262" t="s">
        <v>236</v>
      </c>
      <c r="C42" s="262"/>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7" t="str">
        <f>C14</f>
        <v>A</v>
      </c>
      <c r="C43" s="262"/>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7" t="str">
        <f>C15</f>
        <v>B</v>
      </c>
      <c r="C44" s="262"/>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2.8887346520522499</v>
      </c>
      <c r="T44" s="89" cm="1">
        <f t="array" ref="T44">SUM($J$41:$AV$41*(T$4=$J$4:$AV$4)*($B44=$J$11:$AV$11))</f>
        <v>2.5499489923697496</v>
      </c>
      <c r="U44" s="89" cm="1">
        <f t="array" ref="U44">SUM($J$41:$AV$41*(U$4=$J$4:$AV$4)*($B44=$J$11:$AV$11))</f>
        <v>2.515473081403016</v>
      </c>
      <c r="V44" s="89" cm="1">
        <f t="array" ref="V44">SUM($J$41:$AV$41*(V$4=$J$4:$AV$4)*($B44=$J$11:$AV$11))</f>
        <v>2.6446530425240589</v>
      </c>
      <c r="W44" s="89" cm="1">
        <f t="array" ref="W44">SUM($J$41:$AV$41*(W$4=$J$4:$AV$4)*($B44=$J$11:$AV$11))</f>
        <v>2.5350648264505686</v>
      </c>
      <c r="X44" s="89" cm="1">
        <f t="array" ref="X44">SUM($J$41:$AV$41*(X$4=$J$4:$AV$4)*($B44=$J$11:$AV$11))</f>
        <v>2.4330786060030647</v>
      </c>
      <c r="Y44" s="89" cm="1">
        <f t="array" ref="Y44">SUM($J$41:$AV$41*(Y$4=$J$4:$AV$4)*($B44=$J$11:$AV$11))</f>
        <v>2.3463475468323445</v>
      </c>
      <c r="Z44" s="89" cm="1">
        <f t="array" ref="Z44">SUM($J$41:$AV$41*(Z$4=$J$4:$AV$4)*($B44=$J$11:$AV$11))</f>
        <v>2.3381629812081499</v>
      </c>
      <c r="AA44" s="89" cm="1">
        <f t="array" ref="AA44">SUM($J$41:$AV$41*(AA$4=$J$4:$AV$4)*($B44=$J$11:$AV$11))</f>
        <v>2.4918325671183119</v>
      </c>
      <c r="AB44" s="89" cm="1">
        <f t="array" ref="AB44">SUM($J$41:$AV$41*(AB$4=$J$4:$AV$4)*($B44=$J$11:$AV$11))</f>
        <v>2.4463872781905671</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7" t="str">
        <f>C16</f>
        <v>C</v>
      </c>
      <c r="C45" s="262"/>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2.6044805114940495</v>
      </c>
      <c r="AD45" s="89" cm="1">
        <f t="array" ref="AD45">SUM($J$41:$AV$41*(AD$4=$J$4:$AV$4)*($B45=$J$11:$AV$11))</f>
        <v>2.8073460390933107</v>
      </c>
      <c r="AE45" s="89" cm="1">
        <f t="array" ref="AE45">SUM($J$41:$AV$41*(AE$4=$J$4:$AV$4)*($B45=$J$11:$AV$11))</f>
        <v>2.8993107784237679</v>
      </c>
      <c r="AF45" s="89" cm="1">
        <f t="array" ref="AF45">SUM($J$41:$AV$41*(AF$4=$J$4:$AV$4)*($B45=$J$11:$AV$11))</f>
        <v>3.1148016796360665</v>
      </c>
      <c r="AG45" s="89" cm="1">
        <f t="array" ref="AG45">SUM($J$41:$AV$41*(AG$4=$J$4:$AV$4)*($B45=$J$11:$AV$11))</f>
        <v>2.9386528396832006</v>
      </c>
      <c r="AH45" s="89" cm="1">
        <f t="array" ref="AH45">SUM($J$41:$AV$41*(AH$4=$J$4:$AV$4)*($B45=$J$11:$AV$11))</f>
        <v>2.794255192768432</v>
      </c>
      <c r="AI45" s="89" cm="1">
        <f t="array" ref="AI45">SUM($J$41:$AV$41*(AI$4=$J$4:$AV$4)*($B45=$J$11:$AV$11))</f>
        <v>2.7217091929621589</v>
      </c>
      <c r="AJ45" s="89" cm="1">
        <f t="array" ref="AJ45">SUM($J$41:$AV$41*(AJ$4=$J$4:$AV$4)*($B45=$J$11:$AV$11))</f>
        <v>2.68581499985779</v>
      </c>
      <c r="AK45" s="89" cm="1">
        <f t="array" ref="AK45">SUM($J$41:$AV$41*(AK$4=$J$4:$AV$4)*($B45=$J$11:$AV$11))</f>
        <v>2.7850835042637314</v>
      </c>
      <c r="AL45" s="89" cm="1">
        <f t="array" ref="AL45">SUM($J$41:$AV$41*(AL$4=$J$4:$AV$4)*($B45=$J$11:$AV$11))</f>
        <v>2.7547494667628456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7" t="str">
        <f>C17</f>
        <v>D</v>
      </c>
      <c r="C46" s="262"/>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2.8690410326083864</v>
      </c>
      <c r="AN46" s="89" cm="1">
        <f t="array" ref="AN46">SUM($J$41:$AV$41*(AN$4=$J$4:$AV$4)*($B46=$J$11:$AV$11))</f>
        <v>2.8428554534440806</v>
      </c>
      <c r="AO46" s="89" cm="1">
        <f t="array" ref="AO46">SUM($J$41:$AV$41*(AO$4=$J$4:$AV$4)*($B46=$J$11:$AV$11))</f>
        <v>2.8177336018713746</v>
      </c>
      <c r="AP46" s="89" cm="1">
        <f t="array" ref="AP46">SUM($J$41:$AV$41*(AP$4=$J$4:$AV$4)*($B46=$J$11:$AV$11))</f>
        <v>2.793606314912978</v>
      </c>
      <c r="AQ46" s="89" cm="1">
        <f t="array" ref="AQ46">SUM($J$41:$AV$41*(AQ$4=$J$4:$AV$4)*($B46=$J$11:$AV$11))</f>
        <v>2.7704105301948942</v>
      </c>
      <c r="AR46" s="89" cm="1">
        <f t="array" ref="AR46">SUM($J$41:$AV$41*(AR$4=$J$4:$AV$4)*($B46=$J$11:$AV$11))</f>
        <v>2.4238681866543885</v>
      </c>
      <c r="AS46" s="89" cm="1">
        <f t="array" ref="AS46">SUM($J$41:$AV$41*(AS$4=$J$4:$AV$4)*($B46=$J$11:$AV$11))</f>
        <v>2.4099870339770462</v>
      </c>
      <c r="AT46" s="89" cm="1">
        <f t="array" ref="AT46">SUM($J$41:$AV$41*(AT$4=$J$4:$AV$4)*($B46=$J$11:$AV$11))</f>
        <v>2.3965094304862475</v>
      </c>
      <c r="AU46" s="89" cm="1">
        <f t="array" ref="AU46">SUM($J$41:$AV$41*(AU$4=$J$4:$AV$4)*($B46=$J$11:$AV$11))</f>
        <v>2.3834164617119171</v>
      </c>
      <c r="AV46" s="89" cm="1">
        <f t="array" ref="AV46">SUM($J$41:$AV$41*(AV$4=$J$4:$AV$4)*($B46=$J$11:$AV$11))</f>
        <v>2.4176320983567479</v>
      </c>
    </row>
    <row r="47" spans="1:48">
      <c r="A47" s="185" t="s">
        <v>16</v>
      </c>
      <c r="B47" s="262"/>
      <c r="C47" s="262"/>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7" t="s">
        <v>237</v>
      </c>
      <c r="C48" s="262"/>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7" t="str">
        <f>B43</f>
        <v>A</v>
      </c>
      <c r="C49" s="262"/>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7" t="str">
        <f>B44</f>
        <v>B</v>
      </c>
      <c r="C50" s="262"/>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7.6920304573987295</v>
      </c>
      <c r="T50" s="89">
        <f t="shared" si="19"/>
        <v>10.241979449768479</v>
      </c>
      <c r="U50" s="89">
        <f t="shared" si="19"/>
        <v>12.757452531171495</v>
      </c>
      <c r="V50" s="89">
        <f t="shared" si="19"/>
        <v>15.402105573695554</v>
      </c>
      <c r="W50" s="89">
        <f t="shared" si="19"/>
        <v>17.937170400146123</v>
      </c>
      <c r="X50" s="89">
        <f t="shared" si="19"/>
        <v>20.370249006149187</v>
      </c>
      <c r="Y50" s="89">
        <f t="shared" si="19"/>
        <v>22.716596552981532</v>
      </c>
      <c r="Z50" s="89">
        <f t="shared" si="19"/>
        <v>25.054759534189682</v>
      </c>
      <c r="AA50" s="89">
        <f t="shared" si="19"/>
        <v>27.546592101307994</v>
      </c>
      <c r="AB50" s="89">
        <f t="shared" si="19"/>
        <v>29.992979379498561</v>
      </c>
      <c r="AC50" s="89">
        <f t="shared" si="19"/>
        <v>29.992979379498561</v>
      </c>
      <c r="AD50" s="89">
        <f t="shared" si="19"/>
        <v>29.992979379498561</v>
      </c>
      <c r="AE50" s="89">
        <f t="shared" si="19"/>
        <v>29.992979379498561</v>
      </c>
      <c r="AF50" s="89">
        <f t="shared" si="19"/>
        <v>29.992979379498561</v>
      </c>
      <c r="AG50" s="89">
        <f t="shared" si="19"/>
        <v>29.992979379498561</v>
      </c>
      <c r="AH50" s="89">
        <f t="shared" si="19"/>
        <v>29.992979379498561</v>
      </c>
      <c r="AI50" s="89">
        <f t="shared" si="19"/>
        <v>29.992979379498561</v>
      </c>
      <c r="AJ50" s="89">
        <f t="shared" si="19"/>
        <v>29.992979379498561</v>
      </c>
      <c r="AK50" s="89">
        <f t="shared" si="19"/>
        <v>29.992979379498561</v>
      </c>
      <c r="AL50" s="89">
        <f t="shared" si="19"/>
        <v>29.992979379498561</v>
      </c>
      <c r="AM50" s="89">
        <f t="shared" si="19"/>
        <v>29.992979379498561</v>
      </c>
      <c r="AN50" s="89">
        <f t="shared" si="19"/>
        <v>29.992979379498561</v>
      </c>
      <c r="AO50" s="89">
        <f t="shared" si="19"/>
        <v>29.992979379498561</v>
      </c>
      <c r="AP50" s="89">
        <f t="shared" si="19"/>
        <v>29.992979379498561</v>
      </c>
      <c r="AQ50" s="89">
        <f t="shared" si="19"/>
        <v>29.992979379498561</v>
      </c>
      <c r="AR50" s="89">
        <f t="shared" si="19"/>
        <v>29.992979379498561</v>
      </c>
      <c r="AS50" s="89">
        <f t="shared" si="19"/>
        <v>29.992979379498561</v>
      </c>
      <c r="AT50" s="89">
        <f t="shared" si="19"/>
        <v>29.992979379498561</v>
      </c>
      <c r="AU50" s="89">
        <f t="shared" si="19"/>
        <v>29.992979379498561</v>
      </c>
      <c r="AV50" s="89">
        <f t="shared" si="19"/>
        <v>29.992979379498561</v>
      </c>
    </row>
    <row r="51" spans="1:48">
      <c r="A51" s="185" t="s">
        <v>16</v>
      </c>
      <c r="B51" s="267" t="str">
        <f>B45</f>
        <v>C</v>
      </c>
      <c r="C51" s="262"/>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2.6044805114940495</v>
      </c>
      <c r="AD51" s="89">
        <f t="shared" si="19"/>
        <v>5.4118265505873602</v>
      </c>
      <c r="AE51" s="89">
        <f t="shared" si="19"/>
        <v>8.3111373290111281</v>
      </c>
      <c r="AF51" s="89">
        <f t="shared" si="19"/>
        <v>11.425939008647195</v>
      </c>
      <c r="AG51" s="89">
        <f t="shared" si="19"/>
        <v>14.364591848330395</v>
      </c>
      <c r="AH51" s="89">
        <f t="shared" si="19"/>
        <v>17.158847041098827</v>
      </c>
      <c r="AI51" s="89">
        <f t="shared" si="19"/>
        <v>19.880556234060986</v>
      </c>
      <c r="AJ51" s="89">
        <f t="shared" si="19"/>
        <v>22.566371233918776</v>
      </c>
      <c r="AK51" s="89">
        <f t="shared" si="19"/>
        <v>25.351454738182507</v>
      </c>
      <c r="AL51" s="89">
        <f t="shared" si="19"/>
        <v>28.106204204945353</v>
      </c>
      <c r="AM51" s="89">
        <f t="shared" si="19"/>
        <v>28.106204204945353</v>
      </c>
      <c r="AN51" s="89">
        <f t="shared" si="19"/>
        <v>28.106204204945353</v>
      </c>
      <c r="AO51" s="89">
        <f t="shared" si="19"/>
        <v>28.106204204945353</v>
      </c>
      <c r="AP51" s="89">
        <f t="shared" si="19"/>
        <v>28.106204204945353</v>
      </c>
      <c r="AQ51" s="89">
        <f t="shared" si="19"/>
        <v>28.106204204945353</v>
      </c>
      <c r="AR51" s="89">
        <f t="shared" si="19"/>
        <v>28.106204204945353</v>
      </c>
      <c r="AS51" s="89">
        <f t="shared" si="19"/>
        <v>28.106204204945353</v>
      </c>
      <c r="AT51" s="89">
        <f t="shared" si="19"/>
        <v>28.106204204945353</v>
      </c>
      <c r="AU51" s="89">
        <f t="shared" si="19"/>
        <v>28.106204204945353</v>
      </c>
      <c r="AV51" s="89">
        <f t="shared" si="19"/>
        <v>28.106204204945353</v>
      </c>
    </row>
    <row r="52" spans="1:48">
      <c r="A52" s="185" t="s">
        <v>16</v>
      </c>
      <c r="B52" s="267" t="str">
        <f>B46</f>
        <v>D</v>
      </c>
      <c r="C52" s="262"/>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2.8690410326083864</v>
      </c>
      <c r="AN52" s="89">
        <f t="shared" si="19"/>
        <v>5.711896486052467</v>
      </c>
      <c r="AO52" s="89">
        <f t="shared" si="19"/>
        <v>8.5296300879238416</v>
      </c>
      <c r="AP52" s="89">
        <f t="shared" si="19"/>
        <v>11.32323640283682</v>
      </c>
      <c r="AQ52" s="89">
        <f t="shared" si="19"/>
        <v>14.093646933031714</v>
      </c>
      <c r="AR52" s="89">
        <f t="shared" si="19"/>
        <v>16.517515119686102</v>
      </c>
      <c r="AS52" s="89">
        <f t="shared" si="19"/>
        <v>18.927502153663148</v>
      </c>
      <c r="AT52" s="89">
        <f t="shared" si="19"/>
        <v>21.324011584149396</v>
      </c>
      <c r="AU52" s="89">
        <f t="shared" si="19"/>
        <v>23.707428045861313</v>
      </c>
      <c r="AV52" s="89">
        <f t="shared" si="19"/>
        <v>26.125060144218061</v>
      </c>
    </row>
    <row r="53" spans="1:48">
      <c r="A53" s="185" t="s">
        <v>16</v>
      </c>
      <c r="B53" s="262" t="s">
        <v>238</v>
      </c>
      <c r="C53" s="262"/>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7.6920304573987295</v>
      </c>
      <c r="T53" s="89">
        <f t="shared" si="20"/>
        <v>10.241979449768479</v>
      </c>
      <c r="U53" s="89">
        <f t="shared" si="20"/>
        <v>12.757452531171495</v>
      </c>
      <c r="V53" s="89">
        <f t="shared" si="20"/>
        <v>15.402105573695554</v>
      </c>
      <c r="W53" s="89">
        <f t="shared" si="20"/>
        <v>17.937170400146123</v>
      </c>
      <c r="X53" s="89">
        <f t="shared" si="20"/>
        <v>20.370249006149187</v>
      </c>
      <c r="Y53" s="89">
        <f t="shared" si="20"/>
        <v>22.716596552981532</v>
      </c>
      <c r="Z53" s="89">
        <f t="shared" si="20"/>
        <v>25.054759534189682</v>
      </c>
      <c r="AA53" s="89">
        <f t="shared" si="20"/>
        <v>27.546592101307994</v>
      </c>
      <c r="AB53" s="89">
        <f t="shared" si="20"/>
        <v>29.992979379498561</v>
      </c>
      <c r="AC53" s="89">
        <f t="shared" si="20"/>
        <v>32.59745989099261</v>
      </c>
      <c r="AD53" s="89">
        <f t="shared" si="20"/>
        <v>35.404805930085921</v>
      </c>
      <c r="AE53" s="89">
        <f t="shared" si="20"/>
        <v>38.304116708509689</v>
      </c>
      <c r="AF53" s="89">
        <f t="shared" si="20"/>
        <v>41.418918388145755</v>
      </c>
      <c r="AG53" s="89">
        <f t="shared" si="20"/>
        <v>44.357571227828956</v>
      </c>
      <c r="AH53" s="89">
        <f t="shared" si="20"/>
        <v>47.151826420597388</v>
      </c>
      <c r="AI53" s="89">
        <f t="shared" si="20"/>
        <v>49.873535613559547</v>
      </c>
      <c r="AJ53" s="89">
        <f t="shared" si="20"/>
        <v>52.559350613417337</v>
      </c>
      <c r="AK53" s="89">
        <f t="shared" si="20"/>
        <v>55.344434117681068</v>
      </c>
      <c r="AL53" s="89">
        <f t="shared" si="20"/>
        <v>58.099183584443914</v>
      </c>
      <c r="AM53" s="89">
        <f t="shared" si="20"/>
        <v>60.9682246170523</v>
      </c>
      <c r="AN53" s="89">
        <f t="shared" si="20"/>
        <v>63.811080070496381</v>
      </c>
      <c r="AO53" s="89">
        <f t="shared" si="20"/>
        <v>66.628813672367755</v>
      </c>
      <c r="AP53" s="89">
        <f t="shared" si="20"/>
        <v>69.422419987280733</v>
      </c>
      <c r="AQ53" s="89">
        <f t="shared" si="20"/>
        <v>72.192830517475628</v>
      </c>
      <c r="AR53" s="89">
        <f t="shared" si="20"/>
        <v>74.616698704130016</v>
      </c>
      <c r="AS53" s="89">
        <f t="shared" si="20"/>
        <v>77.026685738107062</v>
      </c>
      <c r="AT53" s="89">
        <f t="shared" si="20"/>
        <v>79.42319516859331</v>
      </c>
      <c r="AU53" s="89">
        <f t="shared" si="20"/>
        <v>81.806611630305227</v>
      </c>
      <c r="AV53" s="89">
        <f t="shared" si="20"/>
        <v>84.224243728661975</v>
      </c>
    </row>
    <row r="54" spans="1:48">
      <c r="A54" s="185" t="s">
        <v>16</v>
      </c>
      <c r="B54" s="262"/>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629</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630</v>
      </c>
      <c r="M60" s="178">
        <v>-0.37</v>
      </c>
      <c r="N60" s="178">
        <v>-0.5</v>
      </c>
      <c r="O60" s="178">
        <v>-0.2</v>
      </c>
      <c r="Q60" s="87" t="s">
        <v>631</v>
      </c>
      <c r="AA60" s="89" t="s">
        <v>632</v>
      </c>
      <c r="AB60" s="89">
        <f>AB30/(AB30+AB31)</f>
        <v>0.76363756786613479</v>
      </c>
      <c r="AC60" s="89" t="s">
        <v>633</v>
      </c>
      <c r="AD60" s="89"/>
      <c r="AE60" s="89"/>
      <c r="AF60" s="89"/>
      <c r="AG60" s="89">
        <f>(AB30*0.8+AB31*0.46)/(AB30+AB31)</f>
        <v>0.71963677307448592</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634</v>
      </c>
      <c r="M61" s="178">
        <v>-0.25</v>
      </c>
      <c r="N61" s="178">
        <v>-0.25</v>
      </c>
      <c r="O61" s="178">
        <v>-0.2</v>
      </c>
      <c r="Q61" s="107" t="s">
        <v>651</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630</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0"/>
      <c r="I66" s="151"/>
      <c r="K66" s="87"/>
    </row>
    <row r="67" spans="1:48" ht="15.75" thickBot="1">
      <c r="A67" s="185" t="s">
        <v>16</v>
      </c>
      <c r="B67" s="148" t="s">
        <v>12</v>
      </c>
      <c r="C67" s="149"/>
      <c r="D67" s="85"/>
      <c r="E67" s="97">
        <v>2012</v>
      </c>
      <c r="F67" s="221">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8">
        <f>VLOOKUP($L$57,$K$59:$O$62,3)</f>
        <v>0</v>
      </c>
      <c r="I69" s="151"/>
      <c r="K69" s="87"/>
    </row>
    <row r="70" spans="1:48">
      <c r="A70" s="185" t="s">
        <v>16</v>
      </c>
      <c r="B70" s="262"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2"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2"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2"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2"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2"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2"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2"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2"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2"/>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2"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2"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2"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2"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2"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2"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2"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2"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2"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2"/>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2"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2"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2"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2"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2"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2"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2"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2"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2"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2"/>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2"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2"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2"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2"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2"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2"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2"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2"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2"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2"/>
      <c r="I114" s="151"/>
      <c r="K114" s="87"/>
    </row>
    <row r="115" spans="1:48" ht="15.75" thickBot="1">
      <c r="A115" s="185" t="s">
        <v>16</v>
      </c>
      <c r="B115" s="262"/>
      <c r="C115" s="84" t="s">
        <v>258</v>
      </c>
      <c r="I115" s="151"/>
      <c r="K115" s="87"/>
    </row>
    <row r="116" spans="1:48">
      <c r="A116" s="185" t="s">
        <v>16</v>
      </c>
      <c r="B116" s="262" t="str">
        <f>B105</f>
        <v>CNC</v>
      </c>
      <c r="C116" s="262"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2" t="str">
        <f t="shared" ref="B117:C124" si="44">B106</f>
        <v>CNH</v>
      </c>
      <c r="C117" s="262"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2" t="str">
        <f t="shared" si="44"/>
        <v>CNK</v>
      </c>
      <c r="C118" s="262"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2" t="str">
        <f t="shared" si="44"/>
        <v>CNL</v>
      </c>
      <c r="C119" s="262"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2" t="str">
        <f t="shared" si="44"/>
        <v>CNR</v>
      </c>
      <c r="C120" s="262"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2" t="str">
        <f t="shared" si="44"/>
        <v>CNW</v>
      </c>
      <c r="C121" s="262"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2" t="str">
        <f t="shared" si="44"/>
        <v>CNG</v>
      </c>
      <c r="C122" s="262"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2" t="str">
        <f t="shared" si="44"/>
        <v>CNT</v>
      </c>
      <c r="C123" s="262"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2" t="str">
        <f t="shared" si="44"/>
        <v>CNO</v>
      </c>
      <c r="C124" s="262"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2"/>
      <c r="C125" s="262"/>
      <c r="I125" s="151"/>
      <c r="K125" s="87"/>
    </row>
    <row r="126" spans="1:48" ht="15.75" thickBot="1">
      <c r="A126" s="185" t="s">
        <v>16</v>
      </c>
      <c r="B126" s="262"/>
      <c r="C126" s="84" t="s">
        <v>259</v>
      </c>
      <c r="I126" s="151"/>
      <c r="K126" s="87"/>
    </row>
    <row r="127" spans="1:48">
      <c r="A127" s="185" t="s">
        <v>16</v>
      </c>
      <c r="B127" s="262" t="str">
        <f t="shared" ref="B127:C135" si="45">B116</f>
        <v>CNC</v>
      </c>
      <c r="C127" s="262"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2" t="str">
        <f t="shared" si="45"/>
        <v>CNH</v>
      </c>
      <c r="C128" s="262"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2" t="str">
        <f t="shared" si="45"/>
        <v>CNK</v>
      </c>
      <c r="C129" s="262"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2" t="str">
        <f t="shared" si="45"/>
        <v>CNL</v>
      </c>
      <c r="C130" s="262"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2" t="str">
        <f t="shared" si="45"/>
        <v>CNR</v>
      </c>
      <c r="C131" s="262" t="str">
        <f t="shared" si="45"/>
        <v>Commercial - Refrigeration</v>
      </c>
      <c r="E131" s="144">
        <f t="shared" si="46"/>
        <v>0.01</v>
      </c>
      <c r="H131" s="262"/>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2" t="str">
        <f t="shared" si="45"/>
        <v>CNW</v>
      </c>
      <c r="C132" s="262"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2" t="str">
        <f t="shared" si="45"/>
        <v>CNG</v>
      </c>
      <c r="C133" s="262"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2" t="str">
        <f t="shared" si="45"/>
        <v>CNT</v>
      </c>
      <c r="C134" s="262"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2" t="str">
        <f t="shared" si="45"/>
        <v>CNO</v>
      </c>
      <c r="C135" s="262"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2"/>
      <c r="C136" s="262"/>
      <c r="I136" s="151"/>
      <c r="K136" s="87"/>
    </row>
    <row r="137" spans="1:48" ht="15.75" thickBot="1">
      <c r="A137" s="185" t="s">
        <v>16</v>
      </c>
      <c r="B137" s="262"/>
      <c r="C137" s="84" t="s">
        <v>260</v>
      </c>
      <c r="I137" s="151"/>
      <c r="K137" s="87"/>
    </row>
    <row r="138" spans="1:48">
      <c r="A138" s="185" t="s">
        <v>16</v>
      </c>
      <c r="B138" s="262" t="str">
        <f t="shared" ref="B138:C146" si="50">B127</f>
        <v>CNC</v>
      </c>
      <c r="C138" s="262"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2" t="str">
        <f t="shared" si="50"/>
        <v>CNH</v>
      </c>
      <c r="C139" s="262"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2" t="str">
        <f t="shared" si="50"/>
        <v>CNK</v>
      </c>
      <c r="C140" s="262"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2" t="str">
        <f t="shared" si="50"/>
        <v>CNL</v>
      </c>
      <c r="C141" s="262"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2" t="str">
        <f t="shared" si="50"/>
        <v>CNR</v>
      </c>
      <c r="C142" s="262"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2" t="str">
        <f t="shared" si="50"/>
        <v>CNW</v>
      </c>
      <c r="C143" s="262"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2" t="str">
        <f t="shared" si="50"/>
        <v>CNG</v>
      </c>
      <c r="C144" s="262"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2" t="str">
        <f t="shared" si="50"/>
        <v>CNT</v>
      </c>
      <c r="C145" s="262"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2" t="str">
        <f t="shared" si="50"/>
        <v>CNO</v>
      </c>
      <c r="C146" s="262"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24.755774842932585</v>
      </c>
      <c r="T151" s="157">
        <f t="shared" si="55"/>
        <v>25.065962310696552</v>
      </c>
      <c r="U151" s="157">
        <f t="shared" si="55"/>
        <v>25.368703452654781</v>
      </c>
      <c r="V151" s="157">
        <f t="shared" si="55"/>
        <v>25.699345701533975</v>
      </c>
      <c r="W151" s="157">
        <f t="shared" si="55"/>
        <v>26.006318392786657</v>
      </c>
      <c r="X151" s="157">
        <f t="shared" si="55"/>
        <v>26.291263453619916</v>
      </c>
      <c r="Y151" s="157">
        <f t="shared" si="55"/>
        <v>26.557475790474228</v>
      </c>
      <c r="Z151" s="157">
        <f t="shared" si="55"/>
        <v>26.82192037296014</v>
      </c>
      <c r="AA151" s="157">
        <f t="shared" si="55"/>
        <v>27.119555486777468</v>
      </c>
      <c r="AB151" s="157">
        <f t="shared" si="55"/>
        <v>27.407375038998218</v>
      </c>
      <c r="AC151" s="157">
        <f t="shared" si="55"/>
        <v>27.72934056995749</v>
      </c>
      <c r="AD151" s="157">
        <f t="shared" si="55"/>
        <v>28.095122283604884</v>
      </c>
      <c r="AE151" s="157">
        <f t="shared" si="55"/>
        <v>28.480767124650288</v>
      </c>
      <c r="AF151" s="157">
        <f t="shared" si="55"/>
        <v>28.912955056613526</v>
      </c>
      <c r="AG151" s="157">
        <f t="shared" si="55"/>
        <v>29.307097245453161</v>
      </c>
      <c r="AH151" s="157">
        <f t="shared" si="55"/>
        <v>29.670051515123742</v>
      </c>
      <c r="AI151" s="157">
        <f t="shared" si="55"/>
        <v>30.017336839861095</v>
      </c>
      <c r="AJ151" s="157">
        <f t="shared" si="55"/>
        <v>30.356869509225611</v>
      </c>
      <c r="AK151" s="157">
        <f t="shared" si="55"/>
        <v>30.717842819470331</v>
      </c>
      <c r="AL151" s="157">
        <f t="shared" si="55"/>
        <v>31.072264391997276</v>
      </c>
      <c r="AM151" s="157">
        <f t="shared" si="55"/>
        <v>31.451371381450713</v>
      </c>
      <c r="AN151" s="157">
        <f t="shared" si="55"/>
        <v>31.824822643516484</v>
      </c>
      <c r="AO151" s="157">
        <f t="shared" si="55"/>
        <v>32.192847928823163</v>
      </c>
      <c r="AP151" s="157">
        <f t="shared" si="55"/>
        <v>32.555662049741052</v>
      </c>
      <c r="AQ151" s="157">
        <f t="shared" si="55"/>
        <v>32.913466198029148</v>
      </c>
      <c r="AR151" s="157">
        <f t="shared" si="55"/>
        <v>33.196421934103334</v>
      </c>
      <c r="AS151" s="157">
        <f t="shared" si="55"/>
        <v>33.476379530824666</v>
      </c>
      <c r="AT151" s="157">
        <f t="shared" si="55"/>
        <v>33.753426149304694</v>
      </c>
      <c r="AU151" s="157">
        <f t="shared" si="55"/>
        <v>34.027644865387828</v>
      </c>
      <c r="AV151" s="157">
        <f t="shared" si="55"/>
        <v>34.309253691578689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2.3608675957045864</v>
      </c>
      <c r="T152" s="157">
        <f t="shared" si="55"/>
        <v>2.3904490386561354</v>
      </c>
      <c r="U152" s="157">
        <f t="shared" si="55"/>
        <v>2.419320352782659</v>
      </c>
      <c r="V152" s="157">
        <f t="shared" si="55"/>
        <v>2.4508524933075444</v>
      </c>
      <c r="W152" s="157">
        <f t="shared" si="55"/>
        <v>2.4801273547951292</v>
      </c>
      <c r="X152" s="157">
        <f t="shared" si="55"/>
        <v>2.5073015218307195</v>
      </c>
      <c r="Y152" s="157">
        <f t="shared" si="55"/>
        <v>2.5326892175762064</v>
      </c>
      <c r="Z152" s="157">
        <f t="shared" si="55"/>
        <v>2.5579083290607674</v>
      </c>
      <c r="AA152" s="157">
        <f t="shared" si="55"/>
        <v>2.5862926999808233</v>
      </c>
      <c r="AB152" s="157">
        <f t="shared" si="55"/>
        <v>2.6137409967341827</v>
      </c>
      <c r="AC152" s="157">
        <f t="shared" si="55"/>
        <v>2.6444456704435808</v>
      </c>
      <c r="AD152" s="157">
        <f t="shared" si="55"/>
        <v>2.679328933049193</v>
      </c>
      <c r="AE152" s="157">
        <f t="shared" si="55"/>
        <v>2.7161064693796568</v>
      </c>
      <c r="AF152" s="157">
        <f t="shared" si="55"/>
        <v>2.7573226498587697</v>
      </c>
      <c r="AG152" s="157">
        <f t="shared" si="55"/>
        <v>2.794910547132655</v>
      </c>
      <c r="AH152" s="157">
        <f t="shared" si="55"/>
        <v>2.8295241667597746</v>
      </c>
      <c r="AI152" s="157">
        <f t="shared" si="55"/>
        <v>2.8626434964853891</v>
      </c>
      <c r="AJ152" s="157">
        <f t="shared" si="55"/>
        <v>2.8950234838568853</v>
      </c>
      <c r="AK152" s="157">
        <f t="shared" si="55"/>
        <v>2.929448186637468</v>
      </c>
      <c r="AL152" s="157">
        <f t="shared" si="55"/>
        <v>2.9632480741831579</v>
      </c>
      <c r="AM152" s="157">
        <f t="shared" si="55"/>
        <v>2.9994021195476983</v>
      </c>
      <c r="AN152" s="157">
        <f t="shared" si="55"/>
        <v>3.0350167989015038</v>
      </c>
      <c r="AO152" s="157">
        <f t="shared" si="55"/>
        <v>3.070114022720718</v>
      </c>
      <c r="AP152" s="157">
        <f t="shared" si="55"/>
        <v>3.1047142768744931</v>
      </c>
      <c r="AQ152" s="157">
        <f t="shared" si="55"/>
        <v>3.1388367482841568</v>
      </c>
      <c r="AR152" s="157">
        <f t="shared" si="55"/>
        <v>3.1658212007020134</v>
      </c>
      <c r="AS152" s="157">
        <f t="shared" si="55"/>
        <v>3.1925197315484191</v>
      </c>
      <c r="AT152" s="157">
        <f t="shared" si="55"/>
        <v>3.2189406530594167</v>
      </c>
      <c r="AU152" s="157">
        <f t="shared" si="55"/>
        <v>3.2450918878740764</v>
      </c>
      <c r="AV152" s="157">
        <f t="shared" si="55"/>
        <v>3.2719478904284953</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1.6985309113957594</v>
      </c>
      <c r="T153" s="157">
        <f t="shared" si="55"/>
        <v>1.7198133396642119</v>
      </c>
      <c r="U153" s="157">
        <f t="shared" si="55"/>
        <v>1.740584864329864</v>
      </c>
      <c r="V153" s="157">
        <f t="shared" si="55"/>
        <v>1.763270725867139</v>
      </c>
      <c r="W153" s="157">
        <f t="shared" si="55"/>
        <v>1.7843325834884478</v>
      </c>
      <c r="X153" s="157">
        <f t="shared" si="55"/>
        <v>1.8038830922867215</v>
      </c>
      <c r="Y153" s="157">
        <f t="shared" si="55"/>
        <v>1.8221483207439533</v>
      </c>
      <c r="Z153" s="157">
        <f t="shared" si="55"/>
        <v>1.8402922609176415</v>
      </c>
      <c r="AA153" s="157">
        <f t="shared" si="55"/>
        <v>1.860713453319941</v>
      </c>
      <c r="AB153" s="157">
        <f t="shared" si="55"/>
        <v>1.880461185291683</v>
      </c>
      <c r="AC153" s="157">
        <f t="shared" si="55"/>
        <v>1.9025517241743466</v>
      </c>
      <c r="AD153" s="157">
        <f t="shared" si="55"/>
        <v>1.9276485571919075</v>
      </c>
      <c r="AE153" s="157">
        <f t="shared" si="55"/>
        <v>1.9541082292277001</v>
      </c>
      <c r="AF153" s="157">
        <f t="shared" si="55"/>
        <v>1.9837612926696364</v>
      </c>
      <c r="AG153" s="157">
        <f t="shared" si="55"/>
        <v>2.0108039805061848</v>
      </c>
      <c r="AH153" s="157">
        <f t="shared" si="55"/>
        <v>2.0357068183438196</v>
      </c>
      <c r="AI153" s="157">
        <f t="shared" si="55"/>
        <v>2.059534586324546</v>
      </c>
      <c r="AJ153" s="157">
        <f t="shared" si="55"/>
        <v>2.0828304329705656</v>
      </c>
      <c r="AK153" s="157">
        <f t="shared" si="55"/>
        <v>2.107597354205291</v>
      </c>
      <c r="AL153" s="157">
        <f t="shared" si="55"/>
        <v>2.1319147508701901</v>
      </c>
      <c r="AM153" s="157">
        <f t="shared" si="55"/>
        <v>2.1579258510841135</v>
      </c>
      <c r="AN153" s="157">
        <f t="shared" si="55"/>
        <v>2.1835489033433544</v>
      </c>
      <c r="AO153" s="157">
        <f t="shared" si="55"/>
        <v>2.2087996711837761</v>
      </c>
      <c r="AP153" s="157">
        <f t="shared" si="55"/>
        <v>2.2336928932048936</v>
      </c>
      <c r="AQ153" s="157">
        <f t="shared" si="55"/>
        <v>2.2582423734756141</v>
      </c>
      <c r="AR153" s="157">
        <f t="shared" si="55"/>
        <v>2.2776563917128962</v>
      </c>
      <c r="AS153" s="157">
        <f t="shared" si="55"/>
        <v>2.2968647031040055</v>
      </c>
      <c r="AT153" s="157">
        <f t="shared" si="55"/>
        <v>2.3158732879037798</v>
      </c>
      <c r="AU153" s="157">
        <f t="shared" si="55"/>
        <v>2.3346878460707372</v>
      </c>
      <c r="AV153" s="157">
        <f t="shared" si="55"/>
        <v>2.354009450796982</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21.543240276560567</v>
      </c>
      <c r="T154" s="157">
        <f t="shared" si="55"/>
        <v>21.813174996488133</v>
      </c>
      <c r="U154" s="157">
        <f t="shared" si="55"/>
        <v>22.076629693591606</v>
      </c>
      <c r="V154" s="157">
        <f t="shared" si="55"/>
        <v>22.364364796143661</v>
      </c>
      <c r="W154" s="157">
        <f t="shared" si="55"/>
        <v>22.631501918207402</v>
      </c>
      <c r="X154" s="157">
        <f t="shared" si="55"/>
        <v>22.879469915577623</v>
      </c>
      <c r="Y154" s="157">
        <f t="shared" si="55"/>
        <v>23.111136117658731</v>
      </c>
      <c r="Z154" s="157">
        <f t="shared" si="55"/>
        <v>23.341263965260925</v>
      </c>
      <c r="AA154" s="157">
        <f t="shared" si="55"/>
        <v>23.60027523888861</v>
      </c>
      <c r="AB154" s="157">
        <f t="shared" si="55"/>
        <v>23.850744707492375</v>
      </c>
      <c r="AC154" s="157">
        <f t="shared" si="55"/>
        <v>24.130929061980723</v>
      </c>
      <c r="AD154" s="157">
        <f t="shared" si="55"/>
        <v>24.449243612661306</v>
      </c>
      <c r="AE154" s="157">
        <f t="shared" si="55"/>
        <v>24.784843670618248</v>
      </c>
      <c r="AF154" s="157">
        <f t="shared" si="55"/>
        <v>25.160946964576421</v>
      </c>
      <c r="AG154" s="157">
        <f t="shared" si="55"/>
        <v>25.503941677170761</v>
      </c>
      <c r="AH154" s="157">
        <f t="shared" si="55"/>
        <v>25.819795698728445</v>
      </c>
      <c r="AI154" s="157">
        <f t="shared" si="55"/>
        <v>26.122014120200156</v>
      </c>
      <c r="AJ154" s="157">
        <f t="shared" si="55"/>
        <v>26.417485941392208</v>
      </c>
      <c r="AK154" s="157">
        <f t="shared" si="55"/>
        <v>26.731616070841483</v>
      </c>
      <c r="AL154" s="157">
        <f t="shared" si="55"/>
        <v>27.040044675665552</v>
      </c>
      <c r="AM154" s="157">
        <f t="shared" si="55"/>
        <v>27.369955293133078</v>
      </c>
      <c r="AN154" s="157">
        <f t="shared" si="55"/>
        <v>27.694944121853357</v>
      </c>
      <c r="AO154" s="157">
        <f t="shared" si="55"/>
        <v>28.015211097923185</v>
      </c>
      <c r="AP154" s="157">
        <f t="shared" si="55"/>
        <v>28.330943157705374</v>
      </c>
      <c r="AQ154" s="157">
        <f t="shared" si="55"/>
        <v>28.642315384485872</v>
      </c>
      <c r="AR154" s="157">
        <f t="shared" si="55"/>
        <v>28.888552209976204</v>
      </c>
      <c r="AS154" s="157">
        <f t="shared" si="55"/>
        <v>29.132179961952545</v>
      </c>
      <c r="AT154" s="157">
        <f t="shared" si="55"/>
        <v>29.373274490707633</v>
      </c>
      <c r="AU154" s="157">
        <f t="shared" si="55"/>
        <v>29.611908091408498</v>
      </c>
      <c r="AV154" s="157">
        <f t="shared" si="55"/>
        <v>29.856972794295871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5.2406979344794946</v>
      </c>
      <c r="T155" s="157">
        <f t="shared" si="55"/>
        <v>5.3063633734296367</v>
      </c>
      <c r="U155" s="157">
        <f t="shared" si="55"/>
        <v>5.3704524551654638</v>
      </c>
      <c r="V155" s="157">
        <f t="shared" si="55"/>
        <v>5.4404480889820945</v>
      </c>
      <c r="W155" s="157">
        <f t="shared" si="55"/>
        <v>5.5054329726787889</v>
      </c>
      <c r="X155" s="157">
        <f t="shared" si="55"/>
        <v>5.5657546956393338</v>
      </c>
      <c r="Y155" s="157">
        <f t="shared" si="55"/>
        <v>5.6221107763007989</v>
      </c>
      <c r="Z155" s="157">
        <f t="shared" si="55"/>
        <v>5.6780926304746684</v>
      </c>
      <c r="AA155" s="157">
        <f t="shared" si="55"/>
        <v>5.7411007865961219</v>
      </c>
      <c r="AB155" s="157">
        <f t="shared" si="55"/>
        <v>5.8020310278184732</v>
      </c>
      <c r="AC155" s="157">
        <f t="shared" si="55"/>
        <v>5.8701898353604447</v>
      </c>
      <c r="AD155" s="157">
        <f t="shared" si="55"/>
        <v>5.9476243524920918</v>
      </c>
      <c r="AE155" s="157">
        <f t="shared" si="55"/>
        <v>6.02926381377869</v>
      </c>
      <c r="AF155" s="157">
        <f t="shared" si="55"/>
        <v>6.1207562601560372</v>
      </c>
      <c r="AG155" s="157">
        <f t="shared" si="55"/>
        <v>6.2041945757833439</v>
      </c>
      <c r="AH155" s="157">
        <f t="shared" si="55"/>
        <v>6.2810305344007382</v>
      </c>
      <c r="AI155" s="157">
        <f t="shared" si="55"/>
        <v>6.3545494404165463</v>
      </c>
      <c r="AJ155" s="157">
        <f t="shared" si="55"/>
        <v>6.4264271404811408</v>
      </c>
      <c r="AK155" s="157">
        <f t="shared" si="55"/>
        <v>6.5028437379580648</v>
      </c>
      <c r="AL155" s="157">
        <f t="shared" si="55"/>
        <v>6.5778733589197049</v>
      </c>
      <c r="AM155" s="157">
        <f t="shared" si="55"/>
        <v>6.6581287833279843</v>
      </c>
      <c r="AN155" s="157">
        <f t="shared" si="55"/>
        <v>6.7371869130029509</v>
      </c>
      <c r="AO155" s="157">
        <f t="shared" si="55"/>
        <v>6.8150963852283191</v>
      </c>
      <c r="AP155" s="157">
        <f t="shared" si="55"/>
        <v>6.8919026749186294</v>
      </c>
      <c r="AQ155" s="157">
        <f t="shared" si="55"/>
        <v>6.9676483735598076</v>
      </c>
      <c r="AR155" s="157">
        <f t="shared" si="55"/>
        <v>7.0275489644724951</v>
      </c>
      <c r="AS155" s="157">
        <f t="shared" si="55"/>
        <v>7.0868148613465802</v>
      </c>
      <c r="AT155" s="157">
        <f t="shared" si="55"/>
        <v>7.1454645158387056</v>
      </c>
      <c r="AU155" s="157">
        <f t="shared" si="55"/>
        <v>7.2035155147708902</v>
      </c>
      <c r="AV155" s="157">
        <f t="shared" si="55"/>
        <v>7.2631309702802938</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1.9860048989148082</v>
      </c>
      <c r="T156" s="157">
        <f t="shared" si="55"/>
        <v>2.0108893484814145</v>
      </c>
      <c r="U156" s="157">
        <f t="shared" si="55"/>
        <v>2.0351764247230921</v>
      </c>
      <c r="V156" s="157">
        <f t="shared" si="55"/>
        <v>2.061701836681658</v>
      </c>
      <c r="W156" s="157">
        <f t="shared" si="55"/>
        <v>2.0863283843267597</v>
      </c>
      <c r="X156" s="157">
        <f t="shared" si="55"/>
        <v>2.1091877894686668</v>
      </c>
      <c r="Y156" s="157">
        <f t="shared" si="55"/>
        <v>2.1305443823646137</v>
      </c>
      <c r="Z156" s="157">
        <f t="shared" si="55"/>
        <v>2.1517591591042087</v>
      </c>
      <c r="AA156" s="157">
        <f t="shared" si="55"/>
        <v>2.1756366098356303</v>
      </c>
      <c r="AB156" s="157">
        <f t="shared" si="55"/>
        <v>2.1987266178980138</v>
      </c>
      <c r="AC156" s="157">
        <f t="shared" si="55"/>
        <v>2.2245559496730754</v>
      </c>
      <c r="AD156" s="157">
        <f t="shared" si="55"/>
        <v>2.2539003866719667</v>
      </c>
      <c r="AE156" s="157">
        <f t="shared" si="55"/>
        <v>2.2848383212919385</v>
      </c>
      <c r="AF156" s="157">
        <f t="shared" si="55"/>
        <v>2.3195101243591689</v>
      </c>
      <c r="AG156" s="157">
        <f t="shared" si="55"/>
        <v>2.351129749390942</v>
      </c>
      <c r="AH156" s="157">
        <f t="shared" si="55"/>
        <v>2.3802473577963035</v>
      </c>
      <c r="AI156" s="157">
        <f t="shared" si="55"/>
        <v>2.408107942271061</v>
      </c>
      <c r="AJ156" s="157">
        <f t="shared" si="55"/>
        <v>2.4353465784671746</v>
      </c>
      <c r="AK156" s="157">
        <f t="shared" si="55"/>
        <v>2.4643052665741711</v>
      </c>
      <c r="AL156" s="157">
        <f t="shared" si="55"/>
        <v>2.4927383487049273</v>
      </c>
      <c r="AM156" s="157">
        <f t="shared" si="55"/>
        <v>2.5231517913478796</v>
      </c>
      <c r="AN156" s="157">
        <f t="shared" si="55"/>
        <v>2.5531115094610968</v>
      </c>
      <c r="AO156" s="157">
        <f t="shared" si="55"/>
        <v>2.5826359345368983</v>
      </c>
      <c r="AP156" s="157">
        <f t="shared" si="55"/>
        <v>2.6117422996622102</v>
      </c>
      <c r="AQ156" s="157">
        <f t="shared" si="55"/>
        <v>2.6404467452253457</v>
      </c>
      <c r="AR156" s="157">
        <f t="shared" si="55"/>
        <v>2.6631465589692005</v>
      </c>
      <c r="AS156" s="157">
        <f t="shared" si="55"/>
        <v>2.685605850270103</v>
      </c>
      <c r="AT156" s="157">
        <f t="shared" si="55"/>
        <v>2.7078316115326801</v>
      </c>
      <c r="AU156" s="157">
        <f t="shared" si="55"/>
        <v>2.7298305074254783</v>
      </c>
      <c r="AV156" s="157">
        <f t="shared" si="55"/>
        <v>2.7524222668004579</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9.1289612102112585</v>
      </c>
      <c r="T157" s="157">
        <f t="shared" si="55"/>
        <v>9.2433462124613222</v>
      </c>
      <c r="U157" s="157">
        <f t="shared" si="55"/>
        <v>9.3549853010863639</v>
      </c>
      <c r="V157" s="157">
        <f t="shared" si="55"/>
        <v>9.4769132263331421</v>
      </c>
      <c r="W157" s="157">
        <f t="shared" si="55"/>
        <v>9.5901127447816599</v>
      </c>
      <c r="X157" s="157">
        <f t="shared" si="55"/>
        <v>9.6951893349466705</v>
      </c>
      <c r="Y157" s="157">
        <f t="shared" si="55"/>
        <v>9.7933580294125822</v>
      </c>
      <c r="Z157" s="157">
        <f t="shared" si="55"/>
        <v>9.8908748452295416</v>
      </c>
      <c r="AA157" s="157">
        <f t="shared" si="55"/>
        <v>10.000631030445895</v>
      </c>
      <c r="AB157" s="157">
        <f t="shared" si="55"/>
        <v>10.106767620572205</v>
      </c>
      <c r="AC157" s="157">
        <f t="shared" si="55"/>
        <v>10.225495911720456</v>
      </c>
      <c r="AD157" s="157">
        <f t="shared" si="55"/>
        <v>10.360381896767496</v>
      </c>
      <c r="AE157" s="157">
        <f t="shared" si="55"/>
        <v>10.502592626068367</v>
      </c>
      <c r="AF157" s="157">
        <f t="shared" si="55"/>
        <v>10.66196662633482</v>
      </c>
      <c r="AG157" s="157">
        <f t="shared" ref="K157:AV159" si="57">AG98*AG$34/1000</f>
        <v>10.80731084504959</v>
      </c>
      <c r="AH157" s="157">
        <f t="shared" si="57"/>
        <v>10.941154179379689</v>
      </c>
      <c r="AI157" s="157">
        <f t="shared" si="57"/>
        <v>11.069219419854601</v>
      </c>
      <c r="AJ157" s="157">
        <f t="shared" si="57"/>
        <v>11.194425784345066</v>
      </c>
      <c r="AK157" s="157">
        <f t="shared" si="57"/>
        <v>11.327538618342519</v>
      </c>
      <c r="AL157" s="157">
        <f t="shared" si="57"/>
        <v>11.458235427801677</v>
      </c>
      <c r="AM157" s="157">
        <f t="shared" si="57"/>
        <v>11.598035253224165</v>
      </c>
      <c r="AN157" s="157">
        <f t="shared" si="57"/>
        <v>11.735749467662343</v>
      </c>
      <c r="AO157" s="157">
        <f t="shared" si="57"/>
        <v>11.871462794159198</v>
      </c>
      <c r="AP157" s="157">
        <f t="shared" si="57"/>
        <v>12.005254447112526</v>
      </c>
      <c r="AQ157" s="157">
        <f t="shared" si="57"/>
        <v>12.137198618171555</v>
      </c>
      <c r="AR157" s="157">
        <f t="shared" si="57"/>
        <v>12.241541623196317</v>
      </c>
      <c r="AS157" s="157">
        <f t="shared" si="57"/>
        <v>12.344779031727791</v>
      </c>
      <c r="AT157" s="157">
        <f t="shared" si="57"/>
        <v>12.4469429853738</v>
      </c>
      <c r="AU157" s="157">
        <f t="shared" si="57"/>
        <v>12.548064119255478</v>
      </c>
      <c r="AV157" s="157">
        <f t="shared" si="57"/>
        <v>12.65191043661215</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3.1545082949965466</v>
      </c>
      <c r="T158" s="157">
        <f t="shared" si="57"/>
        <v>3.1940339792570316</v>
      </c>
      <c r="U158" s="157">
        <f t="shared" si="57"/>
        <v>3.2326108143431127</v>
      </c>
      <c r="V158" s="157">
        <f t="shared" si="57"/>
        <v>3.27474295213251</v>
      </c>
      <c r="W158" s="157">
        <f t="shared" si="57"/>
        <v>3.3138589930174289</v>
      </c>
      <c r="X158" s="157">
        <f t="shared" si="57"/>
        <v>3.3501681598166826</v>
      </c>
      <c r="Y158" s="157">
        <f t="shared" si="57"/>
        <v>3.3840903064739947</v>
      </c>
      <c r="Z158" s="157">
        <f t="shared" si="57"/>
        <v>3.4177871967677294</v>
      </c>
      <c r="AA158" s="157">
        <f t="shared" si="57"/>
        <v>3.4557133954577717</v>
      </c>
      <c r="AB158" s="157">
        <f t="shared" si="57"/>
        <v>3.4923888447500304</v>
      </c>
      <c r="AC158" s="157">
        <f t="shared" si="57"/>
        <v>3.5334153504666928</v>
      </c>
      <c r="AD158" s="157">
        <f t="shared" si="57"/>
        <v>3.5800251397857359</v>
      </c>
      <c r="AE158" s="157">
        <f t="shared" si="57"/>
        <v>3.6291659910706899</v>
      </c>
      <c r="AF158" s="157">
        <f t="shared" si="57"/>
        <v>3.6842376026451769</v>
      </c>
      <c r="AG158" s="157">
        <f t="shared" si="57"/>
        <v>3.7344612297378945</v>
      </c>
      <c r="AH158" s="157">
        <f t="shared" si="57"/>
        <v>3.7807107315872428</v>
      </c>
      <c r="AI158" s="157">
        <f t="shared" si="57"/>
        <v>3.8249636157956841</v>
      </c>
      <c r="AJ158" s="157">
        <f t="shared" si="57"/>
        <v>3.8682286167390281</v>
      </c>
      <c r="AK158" s="157">
        <f t="shared" si="57"/>
        <v>3.9142256945386111</v>
      </c>
      <c r="AL158" s="157">
        <f t="shared" si="57"/>
        <v>3.959387916184085</v>
      </c>
      <c r="AM158" s="157">
        <f t="shared" si="57"/>
        <v>4.0076956807565782</v>
      </c>
      <c r="AN158" s="157">
        <f t="shared" si="57"/>
        <v>4.0552827634246738</v>
      </c>
      <c r="AO158" s="157">
        <f t="shared" si="57"/>
        <v>4.1021784401964245</v>
      </c>
      <c r="AP158" s="157">
        <f t="shared" si="57"/>
        <v>4.1484100835700959</v>
      </c>
      <c r="AQ158" s="157">
        <f t="shared" si="57"/>
        <v>4.1940033304355309</v>
      </c>
      <c r="AR158" s="157">
        <f t="shared" si="57"/>
        <v>4.2300590072311897</v>
      </c>
      <c r="AS158" s="157">
        <f t="shared" si="57"/>
        <v>4.2657326456734479</v>
      </c>
      <c r="AT158" s="157">
        <f t="shared" si="57"/>
        <v>4.3010353522799232</v>
      </c>
      <c r="AU158" s="157">
        <f t="shared" si="57"/>
        <v>4.3359777130024559</v>
      </c>
      <c r="AV158" s="157">
        <f t="shared" si="57"/>
        <v>4.3718617596057037</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3.4986507693077238</v>
      </c>
      <c r="T159" s="157">
        <f t="shared" si="57"/>
        <v>3.5424885255325838</v>
      </c>
      <c r="U159" s="157">
        <f t="shared" si="57"/>
        <v>3.5852739174636974</v>
      </c>
      <c r="V159" s="157">
        <f t="shared" si="57"/>
        <v>3.6320024794152563</v>
      </c>
      <c r="W159" s="157">
        <f t="shared" si="57"/>
        <v>3.6753859020397464</v>
      </c>
      <c r="X159" s="157">
        <f t="shared" si="57"/>
        <v>3.715656233411714</v>
      </c>
      <c r="Y159" s="157">
        <f t="shared" si="57"/>
        <v>3.7532791316261265</v>
      </c>
      <c r="Z159" s="157">
        <f t="shared" si="57"/>
        <v>3.7906521990345863</v>
      </c>
      <c r="AA159" s="157">
        <f t="shared" si="57"/>
        <v>3.8327159731049538</v>
      </c>
      <c r="AB159" s="157">
        <f t="shared" si="57"/>
        <v>3.8733925467201162</v>
      </c>
      <c r="AC159" s="157">
        <f t="shared" si="57"/>
        <v>3.9188948571801259</v>
      </c>
      <c r="AD159" s="157">
        <f t="shared" si="57"/>
        <v>3.9705895620306388</v>
      </c>
      <c r="AE159" s="157">
        <f t="shared" si="57"/>
        <v>4.0250914561690179</v>
      </c>
      <c r="AF159" s="157">
        <f t="shared" si="57"/>
        <v>4.0861711295075551</v>
      </c>
      <c r="AG159" s="157">
        <f t="shared" si="57"/>
        <v>4.1418739253582011</v>
      </c>
      <c r="AH159" s="157">
        <f t="shared" si="57"/>
        <v>4.1931690370185413</v>
      </c>
      <c r="AI159" s="157">
        <f t="shared" si="57"/>
        <v>4.2422497091554714</v>
      </c>
      <c r="AJ159" s="157">
        <f t="shared" si="57"/>
        <v>4.2902347244666119</v>
      </c>
      <c r="AK159" s="157">
        <f t="shared" si="57"/>
        <v>4.3412498737641014</v>
      </c>
      <c r="AL159" s="157">
        <f t="shared" si="57"/>
        <v>4.3913390879069851</v>
      </c>
      <c r="AM159" s="157">
        <f t="shared" si="57"/>
        <v>4.4449170093704229</v>
      </c>
      <c r="AN159" s="157">
        <f t="shared" si="57"/>
        <v>4.4976956258191159</v>
      </c>
      <c r="AO159" s="157">
        <f t="shared" si="57"/>
        <v>4.5497074071401311</v>
      </c>
      <c r="AP159" s="157">
        <f t="shared" si="57"/>
        <v>4.6009827120465125</v>
      </c>
      <c r="AQ159" s="157">
        <f t="shared" si="57"/>
        <v>4.6515499742959108</v>
      </c>
      <c r="AR159" s="157">
        <f t="shared" si="57"/>
        <v>4.6915391610604935</v>
      </c>
      <c r="AS159" s="157">
        <f t="shared" si="57"/>
        <v>4.7311046308289439</v>
      </c>
      <c r="AT159" s="157">
        <f t="shared" si="57"/>
        <v>4.7702587017893201</v>
      </c>
      <c r="AU159" s="157">
        <f t="shared" si="57"/>
        <v>4.809013114772549</v>
      </c>
      <c r="AV159" s="157">
        <f t="shared" si="57"/>
        <v>4.848811947273151</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68.320937304030707</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6.5155176120572387</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59.454990910161584</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14.463267552021492</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5.4809723002062603</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9.6555693116110124</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6.6454940029000342</v>
      </c>
      <c r="T186" s="157">
        <f t="shared" si="70"/>
        <v>8.8485105965478983</v>
      </c>
      <c r="U186" s="157">
        <f t="shared" si="70"/>
        <v>11.021741886972789</v>
      </c>
      <c r="V186" s="157">
        <f>INDEX(V$49:V$52,MATCH($I$185,$B$49:$B$52,0),1)*INDEX(V$81:V$89,MATCH($B186,$B$81:$B$89,0))*INDEX(V$116:V$124,MATCH($B186,$B$116:$B$124,0))/1000</f>
        <v>13.306577605081534</v>
      </c>
      <c r="W186" s="157">
        <f t="shared" si="70"/>
        <v>15.496735092684263</v>
      </c>
      <c r="X186" s="157">
        <f t="shared" si="70"/>
        <v>17.59878205860927</v>
      </c>
      <c r="Y186" s="157">
        <f t="shared" si="70"/>
        <v>19.62589812861852</v>
      </c>
      <c r="Z186" s="157">
        <f t="shared" ref="Z186:AO194" si="71">INDEX(Z$49:Z$52,MATCH($I$185,$B$49:$B$52,0),1)*INDEX(Z$81:Z$89,MATCH($B186,$B$81:$B$89,0))*INDEX(Z$116:Z$124,MATCH($B186,$B$116:$B$124,0))/1000</f>
        <v>21.645943181154141</v>
      </c>
      <c r="AA186" s="157">
        <f t="shared" si="71"/>
        <v>23.798750359015443</v>
      </c>
      <c r="AB186" s="157">
        <f t="shared" si="71"/>
        <v>25.912295290490434</v>
      </c>
      <c r="AC186" s="157">
        <f t="shared" si="71"/>
        <v>25.912295290490434</v>
      </c>
      <c r="AD186" s="157">
        <f t="shared" si="71"/>
        <v>25.912295290490434</v>
      </c>
      <c r="AE186" s="157">
        <f t="shared" si="71"/>
        <v>25.912295290490434</v>
      </c>
      <c r="AF186" s="157">
        <f t="shared" si="71"/>
        <v>25.912295290490434</v>
      </c>
      <c r="AG186" s="157">
        <f t="shared" si="71"/>
        <v>25.912295290490434</v>
      </c>
      <c r="AH186" s="157">
        <f t="shared" si="71"/>
        <v>25.912295290490434</v>
      </c>
      <c r="AI186" s="157">
        <f t="shared" si="71"/>
        <v>25.912295290490434</v>
      </c>
      <c r="AJ186" s="157">
        <f t="shared" si="71"/>
        <v>25.912295290490434</v>
      </c>
      <c r="AK186" s="157">
        <f t="shared" si="71"/>
        <v>25.912295290490434</v>
      </c>
      <c r="AL186" s="157">
        <f t="shared" si="71"/>
        <v>25.912295290490434</v>
      </c>
      <c r="AM186" s="157">
        <f t="shared" si="71"/>
        <v>25.912295290490434</v>
      </c>
      <c r="AN186" s="157">
        <f t="shared" si="71"/>
        <v>25.912295290490434</v>
      </c>
      <c r="AO186" s="157">
        <f t="shared" si="71"/>
        <v>25.912295290490434</v>
      </c>
      <c r="AP186" s="157">
        <f t="shared" ref="AN186:AV194" si="72">INDEX(AP$49:AP$52,MATCH($I$185,$B$49:$B$52,0),1)*INDEX(AP$81:AP$89,MATCH($B186,$B$81:$B$89,0))*INDEX(AP$116:AP$124,MATCH($B186,$B$116:$B$124,0))/1000</f>
        <v>25.912295290490434</v>
      </c>
      <c r="AQ186" s="157">
        <f t="shared" si="72"/>
        <v>25.912295290490434</v>
      </c>
      <c r="AR186" s="157">
        <f t="shared" si="72"/>
        <v>25.912295290490434</v>
      </c>
      <c r="AS186" s="157">
        <f t="shared" si="72"/>
        <v>25.912295290490434</v>
      </c>
      <c r="AT186" s="157">
        <f t="shared" si="72"/>
        <v>25.912295290490434</v>
      </c>
      <c r="AU186" s="157">
        <f t="shared" si="72"/>
        <v>25.912295290490434</v>
      </c>
      <c r="AV186" s="157">
        <f t="shared" si="72"/>
        <v>25.912295290490434</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0.63375642848742708</v>
      </c>
      <c r="T187" s="157">
        <f t="shared" si="70"/>
        <v>0.84385005398457269</v>
      </c>
      <c r="U187" s="157">
        <f t="shared" si="70"/>
        <v>1.0511031641816115</v>
      </c>
      <c r="V187" s="157">
        <f t="shared" si="70"/>
        <v>1.2689995799721003</v>
      </c>
      <c r="W187" s="157">
        <f t="shared" si="70"/>
        <v>1.477866879613388</v>
      </c>
      <c r="X187" s="157">
        <f t="shared" si="70"/>
        <v>1.678331401446695</v>
      </c>
      <c r="Y187" s="157">
        <f t="shared" si="70"/>
        <v>1.8716500381195895</v>
      </c>
      <c r="Z187" s="157">
        <f t="shared" si="71"/>
        <v>2.0642943377487812</v>
      </c>
      <c r="AA187" s="157">
        <f t="shared" si="71"/>
        <v>2.269599675119951</v>
      </c>
      <c r="AB187" s="157">
        <f t="shared" si="71"/>
        <v>2.4711607158243383</v>
      </c>
      <c r="AC187" s="157">
        <f t="shared" si="71"/>
        <v>2.4711607158243383</v>
      </c>
      <c r="AD187" s="157">
        <f t="shared" si="71"/>
        <v>2.4711607158243383</v>
      </c>
      <c r="AE187" s="157">
        <f t="shared" si="71"/>
        <v>2.4711607158243383</v>
      </c>
      <c r="AF187" s="157">
        <f t="shared" si="71"/>
        <v>2.4711607158243383</v>
      </c>
      <c r="AG187" s="157">
        <f t="shared" si="71"/>
        <v>2.4711607158243383</v>
      </c>
      <c r="AH187" s="157">
        <f t="shared" si="71"/>
        <v>2.4711607158243383</v>
      </c>
      <c r="AI187" s="157">
        <f t="shared" si="71"/>
        <v>2.4711607158243383</v>
      </c>
      <c r="AJ187" s="157">
        <f t="shared" si="71"/>
        <v>2.4711607158243383</v>
      </c>
      <c r="AK187" s="157">
        <f t="shared" si="71"/>
        <v>2.4711607158243383</v>
      </c>
      <c r="AL187" s="157">
        <f t="shared" si="71"/>
        <v>2.4711607158243383</v>
      </c>
      <c r="AM187" s="157">
        <f t="shared" si="71"/>
        <v>2.4711607158243383</v>
      </c>
      <c r="AN187" s="157">
        <f t="shared" si="72"/>
        <v>2.4711607158243383</v>
      </c>
      <c r="AO187" s="157">
        <f t="shared" si="72"/>
        <v>2.4711607158243383</v>
      </c>
      <c r="AP187" s="157">
        <f t="shared" si="72"/>
        <v>2.4711607158243383</v>
      </c>
      <c r="AQ187" s="157">
        <f t="shared" si="72"/>
        <v>2.4711607158243383</v>
      </c>
      <c r="AR187" s="157">
        <f t="shared" si="72"/>
        <v>2.4711607158243383</v>
      </c>
      <c r="AS187" s="157">
        <f t="shared" si="72"/>
        <v>2.4711607158243383</v>
      </c>
      <c r="AT187" s="157">
        <f t="shared" si="72"/>
        <v>2.4711607158243383</v>
      </c>
      <c r="AU187" s="157">
        <f t="shared" si="72"/>
        <v>2.4711607158243383</v>
      </c>
      <c r="AV187" s="157">
        <f t="shared" si="72"/>
        <v>2.4711607158243383</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0.45595732943270367</v>
      </c>
      <c r="T188" s="157">
        <f t="shared" si="70"/>
        <v>0.60710960829974714</v>
      </c>
      <c r="U188" s="157">
        <f t="shared" si="70"/>
        <v>0.75621827275558773</v>
      </c>
      <c r="V188" s="157">
        <f t="shared" si="70"/>
        <v>0.91298428469791881</v>
      </c>
      <c r="W188" s="157">
        <f t="shared" si="70"/>
        <v>1.0632542809763883</v>
      </c>
      <c r="X188" s="157">
        <f t="shared" si="70"/>
        <v>1.2074788819627149</v>
      </c>
      <c r="Y188" s="157">
        <f t="shared" si="70"/>
        <v>1.3465623615848752</v>
      </c>
      <c r="Z188" s="157">
        <f t="shared" si="71"/>
        <v>1.4851606880728605</v>
      </c>
      <c r="AA188" s="157">
        <f t="shared" si="71"/>
        <v>1.632868023475291</v>
      </c>
      <c r="AB188" s="157">
        <f t="shared" si="71"/>
        <v>1.7778815171554929</v>
      </c>
      <c r="AC188" s="157">
        <f t="shared" si="71"/>
        <v>1.7778815171554929</v>
      </c>
      <c r="AD188" s="157">
        <f t="shared" si="71"/>
        <v>1.7778815171554929</v>
      </c>
      <c r="AE188" s="157">
        <f t="shared" si="71"/>
        <v>1.7778815171554929</v>
      </c>
      <c r="AF188" s="157">
        <f t="shared" si="71"/>
        <v>1.7778815171554929</v>
      </c>
      <c r="AG188" s="157">
        <f t="shared" si="71"/>
        <v>1.7778815171554929</v>
      </c>
      <c r="AH188" s="157">
        <f t="shared" si="71"/>
        <v>1.7778815171554929</v>
      </c>
      <c r="AI188" s="157">
        <f t="shared" si="71"/>
        <v>1.7778815171554929</v>
      </c>
      <c r="AJ188" s="157">
        <f t="shared" si="71"/>
        <v>1.7778815171554929</v>
      </c>
      <c r="AK188" s="157">
        <f t="shared" si="71"/>
        <v>1.7778815171554929</v>
      </c>
      <c r="AL188" s="157">
        <f t="shared" si="71"/>
        <v>1.7778815171554929</v>
      </c>
      <c r="AM188" s="157">
        <f t="shared" si="71"/>
        <v>1.7778815171554929</v>
      </c>
      <c r="AN188" s="157">
        <f t="shared" si="72"/>
        <v>1.7778815171554929</v>
      </c>
      <c r="AO188" s="157">
        <f t="shared" si="72"/>
        <v>1.7778815171554929</v>
      </c>
      <c r="AP188" s="157">
        <f t="shared" si="72"/>
        <v>1.7778815171554929</v>
      </c>
      <c r="AQ188" s="157">
        <f t="shared" si="72"/>
        <v>1.7778815171554929</v>
      </c>
      <c r="AR188" s="157">
        <f t="shared" si="72"/>
        <v>1.7778815171554929</v>
      </c>
      <c r="AS188" s="157">
        <f t="shared" si="72"/>
        <v>1.7778815171554929</v>
      </c>
      <c r="AT188" s="157">
        <f t="shared" si="72"/>
        <v>1.7778815171554929</v>
      </c>
      <c r="AU188" s="157">
        <f t="shared" si="72"/>
        <v>1.7778815171554929</v>
      </c>
      <c r="AV188" s="157">
        <f t="shared" si="72"/>
        <v>1.7778815171554929</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5.7831142417983905</v>
      </c>
      <c r="T189" s="157">
        <f t="shared" si="70"/>
        <v>7.7002473596799765</v>
      </c>
      <c r="U189" s="157">
        <f t="shared" si="70"/>
        <v>9.5914603862651333</v>
      </c>
      <c r="V189" s="157">
        <f t="shared" si="70"/>
        <v>11.579795034644636</v>
      </c>
      <c r="W189" s="157">
        <f t="shared" si="70"/>
        <v>13.485737761070906</v>
      </c>
      <c r="X189" s="157">
        <f t="shared" si="70"/>
        <v>15.315003988723067</v>
      </c>
      <c r="Y189" s="157">
        <f t="shared" si="70"/>
        <v>17.079063035218788</v>
      </c>
      <c r="Z189" s="157">
        <f t="shared" si="71"/>
        <v>18.836968663798867</v>
      </c>
      <c r="AA189" s="157">
        <f t="shared" si="71"/>
        <v>20.710407996480903</v>
      </c>
      <c r="AB189" s="157">
        <f t="shared" si="71"/>
        <v>22.549680109067246</v>
      </c>
      <c r="AC189" s="157">
        <f t="shared" si="71"/>
        <v>22.549680109067246</v>
      </c>
      <c r="AD189" s="157">
        <f t="shared" si="71"/>
        <v>22.549680109067246</v>
      </c>
      <c r="AE189" s="157">
        <f t="shared" si="71"/>
        <v>22.549680109067246</v>
      </c>
      <c r="AF189" s="157">
        <f t="shared" si="71"/>
        <v>22.549680109067246</v>
      </c>
      <c r="AG189" s="157">
        <f t="shared" si="71"/>
        <v>22.549680109067246</v>
      </c>
      <c r="AH189" s="157">
        <f t="shared" si="71"/>
        <v>22.549680109067246</v>
      </c>
      <c r="AI189" s="157">
        <f t="shared" si="71"/>
        <v>22.549680109067246</v>
      </c>
      <c r="AJ189" s="157">
        <f t="shared" si="71"/>
        <v>22.549680109067246</v>
      </c>
      <c r="AK189" s="157">
        <f t="shared" si="71"/>
        <v>22.549680109067246</v>
      </c>
      <c r="AL189" s="157">
        <f t="shared" si="71"/>
        <v>22.549680109067246</v>
      </c>
      <c r="AM189" s="157">
        <f t="shared" si="71"/>
        <v>22.549680109067246</v>
      </c>
      <c r="AN189" s="157">
        <f t="shared" si="72"/>
        <v>22.549680109067246</v>
      </c>
      <c r="AO189" s="157">
        <f t="shared" si="72"/>
        <v>22.549680109067246</v>
      </c>
      <c r="AP189" s="157">
        <f t="shared" si="72"/>
        <v>22.549680109067246</v>
      </c>
      <c r="AQ189" s="157">
        <f t="shared" si="72"/>
        <v>22.549680109067246</v>
      </c>
      <c r="AR189" s="157">
        <f t="shared" si="72"/>
        <v>22.549680109067246</v>
      </c>
      <c r="AS189" s="157">
        <f t="shared" si="72"/>
        <v>22.549680109067246</v>
      </c>
      <c r="AT189" s="157">
        <f t="shared" si="72"/>
        <v>22.549680109067246</v>
      </c>
      <c r="AU189" s="157">
        <f t="shared" si="72"/>
        <v>22.549680109067246</v>
      </c>
      <c r="AV189" s="157">
        <f t="shared" si="72"/>
        <v>22.549680109067246</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1.406824343635388</v>
      </c>
      <c r="T190" s="157">
        <f t="shared" si="70"/>
        <v>1.8731940931264015</v>
      </c>
      <c r="U190" s="157">
        <f t="shared" si="70"/>
        <v>2.3332584137601549</v>
      </c>
      <c r="V190" s="157">
        <f t="shared" si="70"/>
        <v>2.816948942717115</v>
      </c>
      <c r="W190" s="157">
        <f t="shared" si="70"/>
        <v>3.2805964711943427</v>
      </c>
      <c r="X190" s="157">
        <f t="shared" si="70"/>
        <v>3.7255913567269618</v>
      </c>
      <c r="Y190" s="157">
        <f t="shared" si="70"/>
        <v>4.1547236730632662</v>
      </c>
      <c r="Z190" s="157">
        <f t="shared" si="71"/>
        <v>4.5823590834491883</v>
      </c>
      <c r="AA190" s="157">
        <f t="shared" si="71"/>
        <v>5.0380997016254456</v>
      </c>
      <c r="AB190" s="157">
        <f t="shared" si="71"/>
        <v>5.4855286602052962</v>
      </c>
      <c r="AC190" s="157">
        <f t="shared" si="71"/>
        <v>5.4855286602052962</v>
      </c>
      <c r="AD190" s="157">
        <f t="shared" si="71"/>
        <v>5.4855286602052962</v>
      </c>
      <c r="AE190" s="157">
        <f t="shared" si="71"/>
        <v>5.4855286602052962</v>
      </c>
      <c r="AF190" s="157">
        <f t="shared" si="71"/>
        <v>5.4855286602052962</v>
      </c>
      <c r="AG190" s="157">
        <f t="shared" si="71"/>
        <v>5.4855286602052962</v>
      </c>
      <c r="AH190" s="157">
        <f t="shared" si="71"/>
        <v>5.4855286602052962</v>
      </c>
      <c r="AI190" s="157">
        <f t="shared" si="71"/>
        <v>5.4855286602052962</v>
      </c>
      <c r="AJ190" s="157">
        <f t="shared" si="71"/>
        <v>5.4855286602052962</v>
      </c>
      <c r="AK190" s="157">
        <f t="shared" si="71"/>
        <v>5.4855286602052962</v>
      </c>
      <c r="AL190" s="157">
        <f t="shared" si="71"/>
        <v>5.4855286602052962</v>
      </c>
      <c r="AM190" s="157">
        <f t="shared" si="71"/>
        <v>5.4855286602052962</v>
      </c>
      <c r="AN190" s="157">
        <f t="shared" si="72"/>
        <v>5.4855286602052962</v>
      </c>
      <c r="AO190" s="157">
        <f t="shared" si="72"/>
        <v>5.4855286602052962</v>
      </c>
      <c r="AP190" s="157">
        <f t="shared" si="72"/>
        <v>5.4855286602052962</v>
      </c>
      <c r="AQ190" s="157">
        <f t="shared" si="72"/>
        <v>5.4855286602052962</v>
      </c>
      <c r="AR190" s="157">
        <f t="shared" si="72"/>
        <v>5.4855286602052962</v>
      </c>
      <c r="AS190" s="157">
        <f t="shared" si="72"/>
        <v>5.4855286602052962</v>
      </c>
      <c r="AT190" s="157">
        <f t="shared" si="72"/>
        <v>5.4855286602052962</v>
      </c>
      <c r="AU190" s="157">
        <f t="shared" si="72"/>
        <v>5.4855286602052962</v>
      </c>
      <c r="AV190" s="157">
        <f t="shared" si="72"/>
        <v>5.4855286602052962</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0.53312747143668104</v>
      </c>
      <c r="T191" s="157">
        <f t="shared" si="70"/>
        <v>0.70986206266375895</v>
      </c>
      <c r="U191" s="157">
        <f t="shared" si="70"/>
        <v>0.88420716059112014</v>
      </c>
      <c r="V191" s="157">
        <f t="shared" si="70"/>
        <v>1.0675056013860342</v>
      </c>
      <c r="W191" s="157">
        <f t="shared" si="70"/>
        <v>1.2432085849270942</v>
      </c>
      <c r="X191" s="157">
        <f t="shared" si="70"/>
        <v>1.4118429984553735</v>
      </c>
      <c r="Y191" s="157">
        <f t="shared" si="70"/>
        <v>1.5744661629998122</v>
      </c>
      <c r="Z191" s="157">
        <f t="shared" si="71"/>
        <v>1.736522062918844</v>
      </c>
      <c r="AA191" s="157">
        <f t="shared" si="71"/>
        <v>1.9092286588051814</v>
      </c>
      <c r="AB191" s="157">
        <f t="shared" si="71"/>
        <v>2.0787854840153694</v>
      </c>
      <c r="AC191" s="157">
        <f t="shared" si="71"/>
        <v>2.0787854840153694</v>
      </c>
      <c r="AD191" s="157">
        <f t="shared" si="71"/>
        <v>2.0787854840153694</v>
      </c>
      <c r="AE191" s="157">
        <f t="shared" si="71"/>
        <v>2.0787854840153694</v>
      </c>
      <c r="AF191" s="157">
        <f t="shared" si="71"/>
        <v>2.0787854840153694</v>
      </c>
      <c r="AG191" s="157">
        <f t="shared" si="71"/>
        <v>2.0787854840153694</v>
      </c>
      <c r="AH191" s="157">
        <f t="shared" si="71"/>
        <v>2.0787854840153694</v>
      </c>
      <c r="AI191" s="157">
        <f t="shared" si="71"/>
        <v>2.0787854840153694</v>
      </c>
      <c r="AJ191" s="157">
        <f t="shared" si="71"/>
        <v>2.0787854840153694</v>
      </c>
      <c r="AK191" s="157">
        <f t="shared" si="71"/>
        <v>2.0787854840153694</v>
      </c>
      <c r="AL191" s="157">
        <f t="shared" si="71"/>
        <v>2.0787854840153694</v>
      </c>
      <c r="AM191" s="157">
        <f t="shared" si="71"/>
        <v>2.0787854840153694</v>
      </c>
      <c r="AN191" s="157">
        <f t="shared" si="72"/>
        <v>2.0787854840153694</v>
      </c>
      <c r="AO191" s="157">
        <f t="shared" si="72"/>
        <v>2.0787854840153694</v>
      </c>
      <c r="AP191" s="157">
        <f t="shared" si="72"/>
        <v>2.0787854840153694</v>
      </c>
      <c r="AQ191" s="157">
        <f t="shared" si="72"/>
        <v>2.0787854840153694</v>
      </c>
      <c r="AR191" s="157">
        <f t="shared" si="72"/>
        <v>2.0787854840153694</v>
      </c>
      <c r="AS191" s="157">
        <f t="shared" si="72"/>
        <v>2.0787854840153694</v>
      </c>
      <c r="AT191" s="157">
        <f t="shared" si="72"/>
        <v>2.0787854840153694</v>
      </c>
      <c r="AU191" s="157">
        <f t="shared" si="72"/>
        <v>2.0787854840153694</v>
      </c>
      <c r="AV191" s="157">
        <f t="shared" si="72"/>
        <v>2.0787854840153694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0.93918541646106801</v>
      </c>
      <c r="T194" s="157">
        <f t="shared" si="70"/>
        <v>1.2505303753268648</v>
      </c>
      <c r="U194" s="157">
        <f t="shared" si="70"/>
        <v>1.5576658770176681</v>
      </c>
      <c r="V194" s="157">
        <f t="shared" si="70"/>
        <v>1.8805740587902557</v>
      </c>
      <c r="W194" s="157">
        <f t="shared" si="70"/>
        <v>2.1901016832545701</v>
      </c>
      <c r="X194" s="157">
        <f t="shared" si="70"/>
        <v>2.4871769427087922</v>
      </c>
      <c r="Y194" s="157">
        <f t="shared" si="70"/>
        <v>2.7736624695327934</v>
      </c>
      <c r="Z194" s="157">
        <f t="shared" si="71"/>
        <v>3.0591486731329876</v>
      </c>
      <c r="AA194" s="157">
        <f t="shared" si="71"/>
        <v>3.3633977033808082</v>
      </c>
      <c r="AB194" s="157">
        <f t="shared" si="71"/>
        <v>3.6620979318078115</v>
      </c>
      <c r="AC194" s="157">
        <f t="shared" si="71"/>
        <v>3.6620979318078115</v>
      </c>
      <c r="AD194" s="157">
        <f t="shared" si="71"/>
        <v>3.6620979318078115</v>
      </c>
      <c r="AE194" s="157">
        <f t="shared" si="71"/>
        <v>3.6620979318078115</v>
      </c>
      <c r="AF194" s="157">
        <f t="shared" si="71"/>
        <v>3.6620979318078115</v>
      </c>
      <c r="AG194" s="157">
        <f t="shared" si="71"/>
        <v>3.6620979318078115</v>
      </c>
      <c r="AH194" s="157">
        <f t="shared" si="71"/>
        <v>3.6620979318078115</v>
      </c>
      <c r="AI194" s="157">
        <f t="shared" si="71"/>
        <v>3.6620979318078115</v>
      </c>
      <c r="AJ194" s="157">
        <f t="shared" si="71"/>
        <v>3.6620979318078115</v>
      </c>
      <c r="AK194" s="157">
        <f t="shared" si="71"/>
        <v>3.6620979318078115</v>
      </c>
      <c r="AL194" s="157">
        <f t="shared" si="71"/>
        <v>3.6620979318078115</v>
      </c>
      <c r="AM194" s="157">
        <f t="shared" si="71"/>
        <v>3.6620979318078115</v>
      </c>
      <c r="AN194" s="157">
        <f t="shared" si="72"/>
        <v>3.6620979318078115</v>
      </c>
      <c r="AO194" s="157">
        <f t="shared" si="72"/>
        <v>3.6620979318078115</v>
      </c>
      <c r="AP194" s="157">
        <f t="shared" si="72"/>
        <v>3.6620979318078115</v>
      </c>
      <c r="AQ194" s="157">
        <f t="shared" si="72"/>
        <v>3.6620979318078115</v>
      </c>
      <c r="AR194" s="157">
        <f t="shared" si="72"/>
        <v>3.6620979318078115</v>
      </c>
      <c r="AS194" s="157">
        <f t="shared" si="72"/>
        <v>3.6620979318078115</v>
      </c>
      <c r="AT194" s="157">
        <f t="shared" si="72"/>
        <v>3.6620979318078115</v>
      </c>
      <c r="AU194" s="157">
        <f t="shared" si="72"/>
        <v>3.6620979318078115</v>
      </c>
      <c r="AV194" s="157">
        <f t="shared" si="72"/>
        <v>3.6620979318078115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2.2276275579647593</v>
      </c>
      <c r="AD197" s="157">
        <f t="shared" si="75"/>
        <v>4.6287671993744972</v>
      </c>
      <c r="AE197" s="157">
        <f t="shared" si="75"/>
        <v>7.1085648252803653</v>
      </c>
      <c r="AF197" s="157">
        <f t="shared" si="75"/>
        <v>9.7726730912208595</v>
      </c>
      <c r="AG197" s="157">
        <f t="shared" si="75"/>
        <v>12.286120214391875</v>
      </c>
      <c r="AH197" s="157">
        <f t="shared" si="75"/>
        <v>14.676063177653441</v>
      </c>
      <c r="AI197" s="157">
        <f t="shared" si="75"/>
        <v>17.0039571189794</v>
      </c>
      <c r="AJ197" s="157">
        <f t="shared" si="75"/>
        <v>19.30115054502896</v>
      </c>
      <c r="AK197" s="157">
        <f t="shared" si="75"/>
        <v>21.68324890896411</v>
      </c>
      <c r="AL197" s="157">
        <f t="shared" si="75"/>
        <v>24.039402391536889</v>
      </c>
      <c r="AM197" s="157">
        <f t="shared" si="75"/>
        <v>24.039402391536889</v>
      </c>
      <c r="AN197" s="157">
        <f t="shared" si="75"/>
        <v>24.039402391536889</v>
      </c>
      <c r="AO197" s="157">
        <f t="shared" si="75"/>
        <v>24.039402391536889</v>
      </c>
      <c r="AP197" s="157">
        <f t="shared" ref="AN197:AV205" si="76">INDEX(AP$49:AP$52,MATCH($I$196,$B$49:$B$52,0),1)*INDEX(AP$81:AP$89,MATCH($B197,$B$81:$B$89,0))*INDEX(AP$127:AP$135,MATCH($B197,$B$127:$B$135,0))/1000</f>
        <v>24.039402391536889</v>
      </c>
      <c r="AQ197" s="157">
        <f t="shared" si="76"/>
        <v>24.039402391536889</v>
      </c>
      <c r="AR197" s="157">
        <f t="shared" si="76"/>
        <v>24.039402391536889</v>
      </c>
      <c r="AS197" s="157">
        <f t="shared" si="76"/>
        <v>24.039402391536889</v>
      </c>
      <c r="AT197" s="157">
        <f t="shared" si="76"/>
        <v>24.039402391536889</v>
      </c>
      <c r="AU197" s="157">
        <f t="shared" si="76"/>
        <v>24.039402391536889</v>
      </c>
      <c r="AV197" s="157">
        <f t="shared" si="76"/>
        <v>24.039402391536889</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0.2124406830432515</v>
      </c>
      <c r="AD198" s="157">
        <f t="shared" si="75"/>
        <v>0.44142857811551311</v>
      </c>
      <c r="AE198" s="157">
        <f t="shared" si="75"/>
        <v>0.67791779713818878</v>
      </c>
      <c r="AF198" s="157">
        <f t="shared" si="75"/>
        <v>0.93198404698951343</v>
      </c>
      <c r="AG198" s="157">
        <f t="shared" si="75"/>
        <v>1.1716822953481347</v>
      </c>
      <c r="AH198" s="157">
        <f t="shared" si="75"/>
        <v>1.3996024042255686</v>
      </c>
      <c r="AI198" s="157">
        <f t="shared" si="75"/>
        <v>1.6216051250930381</v>
      </c>
      <c r="AJ198" s="157">
        <f t="shared" si="75"/>
        <v>1.840680050238203</v>
      </c>
      <c r="AK198" s="157">
        <f t="shared" si="75"/>
        <v>2.0678520484033465</v>
      </c>
      <c r="AL198" s="157">
        <f t="shared" si="75"/>
        <v>2.2925497782383157</v>
      </c>
      <c r="AM198" s="157">
        <f t="shared" si="75"/>
        <v>2.2925497782383157</v>
      </c>
      <c r="AN198" s="157">
        <f t="shared" si="76"/>
        <v>2.2925497782383157</v>
      </c>
      <c r="AO198" s="157">
        <f t="shared" si="76"/>
        <v>2.2925497782383157</v>
      </c>
      <c r="AP198" s="157">
        <f t="shared" si="76"/>
        <v>2.2925497782383157</v>
      </c>
      <c r="AQ198" s="157">
        <f t="shared" si="76"/>
        <v>2.2925497782383157</v>
      </c>
      <c r="AR198" s="157">
        <f t="shared" si="76"/>
        <v>2.2925497782383157</v>
      </c>
      <c r="AS198" s="157">
        <f t="shared" si="76"/>
        <v>2.2925497782383157</v>
      </c>
      <c r="AT198" s="157">
        <f t="shared" si="76"/>
        <v>2.2925497782383157</v>
      </c>
      <c r="AU198" s="157">
        <f t="shared" si="76"/>
        <v>2.2925497782383157</v>
      </c>
      <c r="AV198" s="157">
        <f t="shared" si="76"/>
        <v>2.2925497782383157</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0.15284087411064745</v>
      </c>
      <c r="AD199" s="157">
        <f t="shared" si="75"/>
        <v>0.3175866729954881</v>
      </c>
      <c r="AE199" s="157">
        <f t="shared" si="75"/>
        <v>0.4877293143925277</v>
      </c>
      <c r="AF199" s="157">
        <f t="shared" si="75"/>
        <v>0.67051778575789578</v>
      </c>
      <c r="AG199" s="157">
        <f t="shared" si="75"/>
        <v>0.84296916972592784</v>
      </c>
      <c r="AH199" s="157">
        <f t="shared" si="75"/>
        <v>1.006946747698263</v>
      </c>
      <c r="AI199" s="157">
        <f t="shared" si="75"/>
        <v>1.1666670490372397</v>
      </c>
      <c r="AJ199" s="157">
        <f t="shared" si="75"/>
        <v>1.3242809418907784</v>
      </c>
      <c r="AK199" s="157">
        <f t="shared" si="75"/>
        <v>1.487720290115591</v>
      </c>
      <c r="AL199" s="157">
        <f t="shared" si="75"/>
        <v>1.6493795210438909</v>
      </c>
      <c r="AM199" s="157">
        <f t="shared" si="75"/>
        <v>1.6493795210438909</v>
      </c>
      <c r="AN199" s="157">
        <f t="shared" si="76"/>
        <v>1.6493795210438909</v>
      </c>
      <c r="AO199" s="157">
        <f t="shared" si="76"/>
        <v>1.6493795210438909</v>
      </c>
      <c r="AP199" s="157">
        <f t="shared" si="76"/>
        <v>1.6493795210438909</v>
      </c>
      <c r="AQ199" s="157">
        <f t="shared" si="76"/>
        <v>1.6493795210438909</v>
      </c>
      <c r="AR199" s="157">
        <f t="shared" si="76"/>
        <v>1.6493795210438909</v>
      </c>
      <c r="AS199" s="157">
        <f t="shared" si="76"/>
        <v>1.6493795210438909</v>
      </c>
      <c r="AT199" s="157">
        <f t="shared" si="76"/>
        <v>1.6493795210438909</v>
      </c>
      <c r="AU199" s="157">
        <f t="shared" si="76"/>
        <v>1.6493795210438909</v>
      </c>
      <c r="AV199" s="157">
        <f t="shared" si="76"/>
        <v>1.6493795210438909</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1.9385503395634254</v>
      </c>
      <c r="AD200" s="157">
        <f t="shared" si="75"/>
        <v>4.0280962560481255</v>
      </c>
      <c r="AE200" s="157">
        <f t="shared" si="75"/>
        <v>6.1860927813471918</v>
      </c>
      <c r="AF200" s="157">
        <f t="shared" si="75"/>
        <v>8.5044821212111454</v>
      </c>
      <c r="AG200" s="157">
        <f t="shared" si="75"/>
        <v>10.691761478874295</v>
      </c>
      <c r="AH200" s="157">
        <f t="shared" si="75"/>
        <v>12.771563700032319</v>
      </c>
      <c r="AI200" s="157">
        <f t="shared" si="75"/>
        <v>14.797368944849849</v>
      </c>
      <c r="AJ200" s="157">
        <f t="shared" si="75"/>
        <v>16.79645765255998</v>
      </c>
      <c r="AK200" s="157">
        <f t="shared" si="75"/>
        <v>18.86943326096867</v>
      </c>
      <c r="AL200" s="157">
        <f t="shared" si="75"/>
        <v>20.919830831861564</v>
      </c>
      <c r="AM200" s="157">
        <f t="shared" si="75"/>
        <v>20.919830831861564</v>
      </c>
      <c r="AN200" s="157">
        <f t="shared" si="76"/>
        <v>20.919830831861564</v>
      </c>
      <c r="AO200" s="157">
        <f t="shared" si="76"/>
        <v>20.919830831861564</v>
      </c>
      <c r="AP200" s="157">
        <f t="shared" si="76"/>
        <v>20.919830831861564</v>
      </c>
      <c r="AQ200" s="157">
        <f t="shared" si="76"/>
        <v>20.919830831861564</v>
      </c>
      <c r="AR200" s="157">
        <f t="shared" si="76"/>
        <v>20.919830831861564</v>
      </c>
      <c r="AS200" s="157">
        <f t="shared" si="76"/>
        <v>20.919830831861564</v>
      </c>
      <c r="AT200" s="157">
        <f t="shared" si="76"/>
        <v>20.919830831861564</v>
      </c>
      <c r="AU200" s="157">
        <f t="shared" si="76"/>
        <v>20.919830831861564</v>
      </c>
      <c r="AV200" s="157">
        <f t="shared" si="76"/>
        <v>20.919830831861564</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0.47157979161974672</v>
      </c>
      <c r="AD201" s="157">
        <f t="shared" si="75"/>
        <v>0.9798913932146085</v>
      </c>
      <c r="AE201" s="157">
        <f t="shared" si="75"/>
        <v>1.5048545736630754</v>
      </c>
      <c r="AF201" s="157">
        <f t="shared" si="75"/>
        <v>2.068835575070914</v>
      </c>
      <c r="AG201" s="157">
        <f t="shared" si="75"/>
        <v>2.6009222187085803</v>
      </c>
      <c r="AH201" s="157">
        <f t="shared" si="75"/>
        <v>3.1068635285870059</v>
      </c>
      <c r="AI201" s="157">
        <f t="shared" si="75"/>
        <v>3.5996693101631436</v>
      </c>
      <c r="AJ201" s="157">
        <f t="shared" si="75"/>
        <v>4.0859759161724787</v>
      </c>
      <c r="AK201" s="157">
        <f t="shared" si="75"/>
        <v>4.5902565559346336</v>
      </c>
      <c r="AL201" s="157">
        <f t="shared" si="75"/>
        <v>5.0890447686962696</v>
      </c>
      <c r="AM201" s="157">
        <f t="shared" si="75"/>
        <v>5.0890447686962696</v>
      </c>
      <c r="AN201" s="157">
        <f t="shared" si="76"/>
        <v>5.0890447686962696</v>
      </c>
      <c r="AO201" s="157">
        <f t="shared" si="76"/>
        <v>5.0890447686962696</v>
      </c>
      <c r="AP201" s="157">
        <f t="shared" si="76"/>
        <v>5.0890447686962696</v>
      </c>
      <c r="AQ201" s="157">
        <f t="shared" si="76"/>
        <v>5.0890447686962696</v>
      </c>
      <c r="AR201" s="157">
        <f t="shared" si="76"/>
        <v>5.0890447686962696</v>
      </c>
      <c r="AS201" s="157">
        <f t="shared" si="76"/>
        <v>5.0890447686962696</v>
      </c>
      <c r="AT201" s="157">
        <f t="shared" si="76"/>
        <v>5.0890447686962696</v>
      </c>
      <c r="AU201" s="157">
        <f t="shared" si="76"/>
        <v>5.0890447686962696</v>
      </c>
      <c r="AV201" s="157">
        <f t="shared" si="76"/>
        <v>5.0890447686962696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0.17870897886028619</v>
      </c>
      <c r="AD202" s="157">
        <f t="shared" si="75"/>
        <v>0.37133777440694116</v>
      </c>
      <c r="AE202" s="157">
        <f t="shared" si="75"/>
        <v>0.57027682053307571</v>
      </c>
      <c r="AF202" s="157">
        <f t="shared" si="75"/>
        <v>0.78400198571035296</v>
      </c>
      <c r="AG202" s="157">
        <f t="shared" si="75"/>
        <v>0.98564052586721784</v>
      </c>
      <c r="AH202" s="157">
        <f t="shared" si="75"/>
        <v>1.1773710801834965</v>
      </c>
      <c r="AI202" s="157">
        <f t="shared" si="75"/>
        <v>1.36412381973458</v>
      </c>
      <c r="AJ202" s="157">
        <f t="shared" si="75"/>
        <v>1.5484136441022374</v>
      </c>
      <c r="AK202" s="157">
        <f t="shared" si="75"/>
        <v>1.739514874036987</v>
      </c>
      <c r="AL202" s="157">
        <f t="shared" si="75"/>
        <v>1.9285347043058267</v>
      </c>
      <c r="AM202" s="157">
        <f t="shared" si="75"/>
        <v>1.9285347043058267</v>
      </c>
      <c r="AN202" s="157">
        <f t="shared" si="76"/>
        <v>1.9285347043058267</v>
      </c>
      <c r="AO202" s="157">
        <f t="shared" si="76"/>
        <v>1.9285347043058267</v>
      </c>
      <c r="AP202" s="157">
        <f t="shared" si="76"/>
        <v>1.9285347043058267</v>
      </c>
      <c r="AQ202" s="157">
        <f t="shared" si="76"/>
        <v>1.9285347043058267</v>
      </c>
      <c r="AR202" s="157">
        <f t="shared" si="76"/>
        <v>1.9285347043058267</v>
      </c>
      <c r="AS202" s="157">
        <f t="shared" si="76"/>
        <v>1.9285347043058267</v>
      </c>
      <c r="AT202" s="157">
        <f t="shared" si="76"/>
        <v>1.9285347043058267</v>
      </c>
      <c r="AU202" s="157">
        <f t="shared" si="76"/>
        <v>1.9285347043058267</v>
      </c>
      <c r="AV202" s="157">
        <f t="shared" si="76"/>
        <v>1.9285347043058267</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0.31482314404832606</v>
      </c>
      <c r="AD205" s="157">
        <f t="shared" si="75"/>
        <v>0.65416816988304527</v>
      </c>
      <c r="AE205" s="157">
        <f t="shared" si="75"/>
        <v>1.0046296652977158</v>
      </c>
      <c r="AF205" s="157">
        <f t="shared" si="75"/>
        <v>1.3811391663450125</v>
      </c>
      <c r="AG205" s="157">
        <f t="shared" si="75"/>
        <v>1.7363562325402575</v>
      </c>
      <c r="AH205" s="157">
        <f t="shared" si="75"/>
        <v>2.0741188693418993</v>
      </c>
      <c r="AI205" s="157">
        <f t="shared" si="75"/>
        <v>2.4031123256308256</v>
      </c>
      <c r="AJ205" s="157">
        <f t="shared" si="75"/>
        <v>2.7277669808896339</v>
      </c>
      <c r="AK205" s="157">
        <f t="shared" si="75"/>
        <v>3.0644209667343807</v>
      </c>
      <c r="AL205" s="157">
        <f t="shared" si="75"/>
        <v>3.3974082493668889</v>
      </c>
      <c r="AM205" s="157">
        <f t="shared" si="75"/>
        <v>3.3974082493668889</v>
      </c>
      <c r="AN205" s="157">
        <f t="shared" si="76"/>
        <v>3.3974082493668889</v>
      </c>
      <c r="AO205" s="157">
        <f t="shared" si="76"/>
        <v>3.3974082493668889</v>
      </c>
      <c r="AP205" s="157">
        <f t="shared" si="76"/>
        <v>3.3974082493668889</v>
      </c>
      <c r="AQ205" s="157">
        <f t="shared" si="76"/>
        <v>3.3974082493668889</v>
      </c>
      <c r="AR205" s="157">
        <f t="shared" si="76"/>
        <v>3.3974082493668889</v>
      </c>
      <c r="AS205" s="157">
        <f t="shared" si="76"/>
        <v>3.3974082493668889</v>
      </c>
      <c r="AT205" s="157">
        <f t="shared" si="76"/>
        <v>3.3974082493668889</v>
      </c>
      <c r="AU205" s="157">
        <f t="shared" si="76"/>
        <v>3.3974082493668889</v>
      </c>
      <c r="AV205" s="157">
        <f t="shared" si="76"/>
        <v>3.3974082493668889</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2.4048295789296481</v>
      </c>
      <c r="AN208" s="157">
        <f t="shared" si="79"/>
        <v>4.7877104110132196</v>
      </c>
      <c r="AO208" s="157">
        <f t="shared" si="79"/>
        <v>7.1495341124901231</v>
      </c>
      <c r="AP208" s="157">
        <f t="shared" ref="AN208:AV216" si="80">INDEX(AP$49:AP$52,MATCH($I$207,$B$49:$B$52,0),1)*INDEX(AP$81:AP$89,MATCH($B208,$B$81:$B$89,0))*INDEX(AP$138:AP$146,MATCH($B208,$B$138:$B$146,0))/1000</f>
        <v>9.4911343272070194</v>
      </c>
      <c r="AQ208" s="157">
        <f t="shared" si="80"/>
        <v>11.813291840142192</v>
      </c>
      <c r="AR208" s="157">
        <f t="shared" si="80"/>
        <v>13.844977634957621</v>
      </c>
      <c r="AS208" s="157">
        <f t="shared" si="80"/>
        <v>15.865028250572502</v>
      </c>
      <c r="AT208" s="157">
        <f t="shared" si="80"/>
        <v>17.873781941828554</v>
      </c>
      <c r="AU208" s="157">
        <f t="shared" si="80"/>
        <v>19.871561109462725</v>
      </c>
      <c r="AV208" s="157">
        <f t="shared" si="80"/>
        <v>21.898019816402957</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0.22933979090166712</v>
      </c>
      <c r="AN209" s="157">
        <f t="shared" si="80"/>
        <v>0.45658641018887292</v>
      </c>
      <c r="AO209" s="157">
        <f t="shared" si="80"/>
        <v>0.68182488803743591</v>
      </c>
      <c r="AP209" s="157">
        <f t="shared" si="80"/>
        <v>0.90513472600836264</v>
      </c>
      <c r="AQ209" s="157">
        <f t="shared" si="80"/>
        <v>1.1265903847059422</v>
      </c>
      <c r="AR209" s="157">
        <f t="shared" si="80"/>
        <v>1.3203448193001155</v>
      </c>
      <c r="AS209" s="157">
        <f t="shared" si="80"/>
        <v>1.5129896494598056</v>
      </c>
      <c r="AT209" s="157">
        <f t="shared" si="80"/>
        <v>1.7045571333106402</v>
      </c>
      <c r="AU209" s="157">
        <f t="shared" si="80"/>
        <v>1.8950780170303305</v>
      </c>
      <c r="AV209" s="157">
        <f t="shared" si="80"/>
        <v>2.0883339633944749</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0.16499897104278971</v>
      </c>
      <c r="AN210" s="157">
        <f t="shared" si="80"/>
        <v>0.32849200558304642</v>
      </c>
      <c r="AO210" s="157">
        <f t="shared" si="80"/>
        <v>0.49054027875074874</v>
      </c>
      <c r="AP210" s="157">
        <f t="shared" si="80"/>
        <v>0.65120098810289617</v>
      </c>
      <c r="AQ210" s="157">
        <f t="shared" si="80"/>
        <v>0.81052770447010025</v>
      </c>
      <c r="AR210" s="157">
        <f t="shared" si="80"/>
        <v>0.94992471977793835</v>
      </c>
      <c r="AS210" s="157">
        <f t="shared" si="80"/>
        <v>1.0885234279571512</v>
      </c>
      <c r="AT210" s="157">
        <f t="shared" si="80"/>
        <v>1.2263470371807095</v>
      </c>
      <c r="AU210" s="157">
        <f t="shared" si="80"/>
        <v>1.3634176678476331</v>
      </c>
      <c r="AV210" s="157">
        <f t="shared" si="80"/>
        <v>1.5024560448018374</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2.0927570141417631</v>
      </c>
      <c r="AN211" s="157">
        <f t="shared" si="80"/>
        <v>4.1664135505132087</v>
      </c>
      <c r="AO211" s="157">
        <f t="shared" si="80"/>
        <v>6.2217455211187858</v>
      </c>
      <c r="AP211" s="157">
        <f t="shared" si="80"/>
        <v>8.2594783885952978</v>
      </c>
      <c r="AQ211" s="157">
        <f t="shared" si="80"/>
        <v>10.280291616158831</v>
      </c>
      <c r="AR211" s="157">
        <f t="shared" si="80"/>
        <v>12.0483273783955</v>
      </c>
      <c r="AS211" s="157">
        <f t="shared" si="80"/>
        <v>13.806237848139064</v>
      </c>
      <c r="AT211" s="157">
        <f t="shared" si="80"/>
        <v>15.554317385205604</v>
      </c>
      <c r="AU211" s="157">
        <f t="shared" si="80"/>
        <v>17.292846552679308</v>
      </c>
      <c r="AV211" s="157">
        <f t="shared" si="80"/>
        <v>19.056333541518399</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0.50909274652212189</v>
      </c>
      <c r="AN212" s="157">
        <f t="shared" si="80"/>
        <v>1.0135390316431989</v>
      </c>
      <c r="AO212" s="157">
        <f t="shared" si="80"/>
        <v>1.513527606933879</v>
      </c>
      <c r="AP212" s="157">
        <f t="shared" si="80"/>
        <v>2.0092349514425059</v>
      </c>
      <c r="AQ212" s="157">
        <f t="shared" si="80"/>
        <v>2.5008263542076539</v>
      </c>
      <c r="AR212" s="157">
        <f t="shared" si="80"/>
        <v>2.930926062900078</v>
      </c>
      <c r="AS212" s="157">
        <f t="shared" si="80"/>
        <v>3.3585626509674977</v>
      </c>
      <c r="AT212" s="157">
        <f t="shared" si="80"/>
        <v>3.7838077255990052</v>
      </c>
      <c r="AU212" s="157">
        <f t="shared" si="80"/>
        <v>4.2067295377334988</v>
      </c>
      <c r="AV212" s="157">
        <f t="shared" si="80"/>
        <v>4.6357226929528563</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0.19292481673919396</v>
      </c>
      <c r="AN213" s="157">
        <f t="shared" si="80"/>
        <v>0.38408881932339112</v>
      </c>
      <c r="AO213" s="157">
        <f t="shared" si="80"/>
        <v>0.57356353668798765</v>
      </c>
      <c r="AP213" s="157">
        <f t="shared" si="80"/>
        <v>0.7614158469967216</v>
      </c>
      <c r="AQ213" s="157">
        <f t="shared" si="80"/>
        <v>0.94770838786856126</v>
      </c>
      <c r="AR213" s="157">
        <f t="shared" si="80"/>
        <v>1.1106981535761362</v>
      </c>
      <c r="AS213" s="157">
        <f t="shared" si="80"/>
        <v>1.2727544997871034</v>
      </c>
      <c r="AT213" s="157">
        <f t="shared" si="80"/>
        <v>1.4339045626253362</v>
      </c>
      <c r="AU213" s="157">
        <f t="shared" si="80"/>
        <v>1.5941742063365327</v>
      </c>
      <c r="AV213" s="157">
        <f t="shared" si="80"/>
        <v>1.7567446346493762</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0.33986651234946735</v>
      </c>
      <c r="AN216" s="157">
        <f t="shared" si="80"/>
        <v>0.67663108179770959</v>
      </c>
      <c r="AO216" s="157">
        <f t="shared" si="80"/>
        <v>1.0104197174824621</v>
      </c>
      <c r="AP216" s="157">
        <f t="shared" si="80"/>
        <v>1.3413502354973008</v>
      </c>
      <c r="AQ216" s="157">
        <f t="shared" si="80"/>
        <v>1.6695329815689215</v>
      </c>
      <c r="AR216" s="157">
        <f t="shared" si="80"/>
        <v>1.956664332299066</v>
      </c>
      <c r="AS216" s="157">
        <f t="shared" si="80"/>
        <v>2.2421513221106251</v>
      </c>
      <c r="AT216" s="157">
        <f t="shared" si="80"/>
        <v>2.5260417554278067</v>
      </c>
      <c r="AU216" s="157">
        <f t="shared" si="80"/>
        <v>2.8083811960672764</v>
      </c>
      <c r="AV216" s="157">
        <f t="shared" si="80"/>
        <v>3.0947738199697694</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6.6454940029000342</v>
      </c>
      <c r="T220" s="157">
        <f t="shared" si="82"/>
        <v>8.8485105965478983</v>
      </c>
      <c r="U220" s="157">
        <f t="shared" si="82"/>
        <v>11.021741886972789</v>
      </c>
      <c r="V220" s="157">
        <f t="shared" si="82"/>
        <v>13.306577605081534</v>
      </c>
      <c r="W220" s="157">
        <f t="shared" si="82"/>
        <v>15.496735092684263</v>
      </c>
      <c r="X220" s="157">
        <f t="shared" si="82"/>
        <v>17.59878205860927</v>
      </c>
      <c r="Y220" s="157">
        <f t="shared" si="82"/>
        <v>19.62589812861852</v>
      </c>
      <c r="Z220" s="157">
        <f t="shared" si="82"/>
        <v>21.645943181154141</v>
      </c>
      <c r="AA220" s="157">
        <f t="shared" si="82"/>
        <v>23.798750359015443</v>
      </c>
      <c r="AB220" s="157">
        <f t="shared" si="82"/>
        <v>25.912295290490434</v>
      </c>
      <c r="AC220" s="157">
        <f t="shared" si="82"/>
        <v>28.139922848455193</v>
      </c>
      <c r="AD220" s="157">
        <f t="shared" si="82"/>
        <v>30.541062489864931</v>
      </c>
      <c r="AE220" s="157">
        <f t="shared" si="82"/>
        <v>33.020860115770802</v>
      </c>
      <c r="AF220" s="157">
        <f t="shared" si="82"/>
        <v>35.684968381711293</v>
      </c>
      <c r="AG220" s="157">
        <f t="shared" si="82"/>
        <v>38.198415504882306</v>
      </c>
      <c r="AH220" s="157">
        <f t="shared" si="82"/>
        <v>40.588358468143873</v>
      </c>
      <c r="AI220" s="157">
        <f t="shared" si="82"/>
        <v>42.916252409469834</v>
      </c>
      <c r="AJ220" s="157">
        <f t="shared" si="82"/>
        <v>45.213445835519394</v>
      </c>
      <c r="AK220" s="157">
        <f t="shared" si="82"/>
        <v>47.595544199454544</v>
      </c>
      <c r="AL220" s="157">
        <f t="shared" si="82"/>
        <v>49.951697682027323</v>
      </c>
      <c r="AM220" s="157">
        <f t="shared" si="82"/>
        <v>52.356527260956973</v>
      </c>
      <c r="AN220" s="157">
        <f t="shared" si="82"/>
        <v>54.739408093040545</v>
      </c>
      <c r="AO220" s="157">
        <f t="shared" si="82"/>
        <v>57.101231794517446</v>
      </c>
      <c r="AP220" s="157">
        <f t="shared" si="82"/>
        <v>59.442832009234344</v>
      </c>
      <c r="AQ220" s="157">
        <f t="shared" si="82"/>
        <v>61.764989522169515</v>
      </c>
      <c r="AR220" s="157">
        <f t="shared" si="82"/>
        <v>63.796675316984945</v>
      </c>
      <c r="AS220" s="157">
        <f t="shared" si="82"/>
        <v>65.816725932599823</v>
      </c>
      <c r="AT220" s="157">
        <f t="shared" si="82"/>
        <v>67.82547962385587</v>
      </c>
      <c r="AU220" s="157">
        <f t="shared" si="82"/>
        <v>69.823258791490048</v>
      </c>
      <c r="AV220" s="157">
        <f t="shared" si="82"/>
        <v>71.84971749843028</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0.63375642848742708</v>
      </c>
      <c r="T221" s="157">
        <f t="shared" si="82"/>
        <v>0.84385005398457269</v>
      </c>
      <c r="U221" s="157">
        <f t="shared" si="82"/>
        <v>1.0511031641816115</v>
      </c>
      <c r="V221" s="157">
        <f t="shared" si="82"/>
        <v>1.2689995799721003</v>
      </c>
      <c r="W221" s="157">
        <f t="shared" si="82"/>
        <v>1.477866879613388</v>
      </c>
      <c r="X221" s="157">
        <f t="shared" si="82"/>
        <v>1.678331401446695</v>
      </c>
      <c r="Y221" s="157">
        <f t="shared" si="82"/>
        <v>1.8716500381195895</v>
      </c>
      <c r="Z221" s="157">
        <f t="shared" si="82"/>
        <v>2.0642943377487812</v>
      </c>
      <c r="AA221" s="157">
        <f t="shared" si="82"/>
        <v>2.269599675119951</v>
      </c>
      <c r="AB221" s="157">
        <f t="shared" si="82"/>
        <v>2.4711607158243383</v>
      </c>
      <c r="AC221" s="157">
        <f t="shared" si="82"/>
        <v>2.68360139886759</v>
      </c>
      <c r="AD221" s="157">
        <f t="shared" si="82"/>
        <v>2.9125892939398512</v>
      </c>
      <c r="AE221" s="157">
        <f t="shared" si="82"/>
        <v>3.1490785129625269</v>
      </c>
      <c r="AF221" s="157">
        <f t="shared" si="82"/>
        <v>3.4031447628138518</v>
      </c>
      <c r="AG221" s="157">
        <f t="shared" si="82"/>
        <v>3.6428430111724728</v>
      </c>
      <c r="AH221" s="157">
        <f t="shared" si="82"/>
        <v>3.8707631200499071</v>
      </c>
      <c r="AI221" s="157">
        <f t="shared" si="82"/>
        <v>4.0927658409173766</v>
      </c>
      <c r="AJ221" s="157">
        <f t="shared" si="82"/>
        <v>4.3118407660625415</v>
      </c>
      <c r="AK221" s="157">
        <f t="shared" si="82"/>
        <v>4.5390127642276852</v>
      </c>
      <c r="AL221" s="157">
        <f t="shared" si="82"/>
        <v>4.7637104940626536</v>
      </c>
      <c r="AM221" s="157">
        <f t="shared" si="82"/>
        <v>4.9930502849643208</v>
      </c>
      <c r="AN221" s="157">
        <f t="shared" si="82"/>
        <v>5.2202969042515264</v>
      </c>
      <c r="AO221" s="157">
        <f t="shared" si="82"/>
        <v>5.4455353821000898</v>
      </c>
      <c r="AP221" s="157">
        <f t="shared" si="82"/>
        <v>5.6688452200710167</v>
      </c>
      <c r="AQ221" s="157">
        <f t="shared" si="82"/>
        <v>5.8903008787685955</v>
      </c>
      <c r="AR221" s="157">
        <f t="shared" si="82"/>
        <v>6.0840553133627688</v>
      </c>
      <c r="AS221" s="157">
        <f t="shared" si="82"/>
        <v>6.2767001435224596</v>
      </c>
      <c r="AT221" s="157">
        <f t="shared" si="82"/>
        <v>6.4682676273732937</v>
      </c>
      <c r="AU221" s="157">
        <f t="shared" si="82"/>
        <v>6.6587885110929843</v>
      </c>
      <c r="AV221" s="157">
        <f t="shared" si="82"/>
        <v>6.8520444574571284</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0.45595732943270367</v>
      </c>
      <c r="T222" s="157">
        <f t="shared" si="82"/>
        <v>0.60710960829974714</v>
      </c>
      <c r="U222" s="157">
        <f t="shared" si="82"/>
        <v>0.75621827275558773</v>
      </c>
      <c r="V222" s="157">
        <f t="shared" si="82"/>
        <v>0.91298428469791881</v>
      </c>
      <c r="W222" s="157">
        <f t="shared" si="82"/>
        <v>1.0632542809763883</v>
      </c>
      <c r="X222" s="157">
        <f t="shared" si="82"/>
        <v>1.2074788819627149</v>
      </c>
      <c r="Y222" s="157">
        <f t="shared" si="82"/>
        <v>1.3465623615848752</v>
      </c>
      <c r="Z222" s="157">
        <f t="shared" si="82"/>
        <v>1.4851606880728605</v>
      </c>
      <c r="AA222" s="157">
        <f t="shared" si="82"/>
        <v>1.632868023475291</v>
      </c>
      <c r="AB222" s="157">
        <f t="shared" si="82"/>
        <v>1.7778815171554929</v>
      </c>
      <c r="AC222" s="157">
        <f t="shared" si="82"/>
        <v>1.9307223912661404</v>
      </c>
      <c r="AD222" s="157">
        <f t="shared" si="82"/>
        <v>2.0954681901509811</v>
      </c>
      <c r="AE222" s="157">
        <f t="shared" si="82"/>
        <v>2.2656108315480208</v>
      </c>
      <c r="AF222" s="157">
        <f t="shared" si="82"/>
        <v>2.4483993029133888</v>
      </c>
      <c r="AG222" s="157">
        <f t="shared" si="82"/>
        <v>2.620850686881421</v>
      </c>
      <c r="AH222" s="157">
        <f t="shared" si="82"/>
        <v>2.7848282648537559</v>
      </c>
      <c r="AI222" s="157">
        <f t="shared" si="82"/>
        <v>2.9445485661927329</v>
      </c>
      <c r="AJ222" s="157">
        <f t="shared" si="82"/>
        <v>3.1021624590462711</v>
      </c>
      <c r="AK222" s="157">
        <f t="shared" si="82"/>
        <v>3.265601807271084</v>
      </c>
      <c r="AL222" s="157">
        <f t="shared" si="82"/>
        <v>3.4272610381993838</v>
      </c>
      <c r="AM222" s="157">
        <f t="shared" si="82"/>
        <v>3.5922600092421737</v>
      </c>
      <c r="AN222" s="157">
        <f t="shared" si="82"/>
        <v>3.75575304378243</v>
      </c>
      <c r="AO222" s="157">
        <f t="shared" si="82"/>
        <v>3.9178013169501327</v>
      </c>
      <c r="AP222" s="157">
        <f t="shared" si="82"/>
        <v>4.0784620263022795</v>
      </c>
      <c r="AQ222" s="157">
        <f t="shared" si="82"/>
        <v>4.2377887426694842</v>
      </c>
      <c r="AR222" s="157">
        <f t="shared" si="82"/>
        <v>4.3771857579773226</v>
      </c>
      <c r="AS222" s="157">
        <f t="shared" si="82"/>
        <v>4.5157844661565347</v>
      </c>
      <c r="AT222" s="157">
        <f t="shared" si="82"/>
        <v>4.6536080753800935</v>
      </c>
      <c r="AU222" s="157">
        <f t="shared" si="82"/>
        <v>4.7906787060470171</v>
      </c>
      <c r="AV222" s="157">
        <f t="shared" si="82"/>
        <v>4.9297170830012211</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5.7831142417983905</v>
      </c>
      <c r="T223" s="157">
        <f t="shared" si="82"/>
        <v>7.7002473596799765</v>
      </c>
      <c r="U223" s="157">
        <f t="shared" si="82"/>
        <v>9.5914603862651333</v>
      </c>
      <c r="V223" s="157">
        <f t="shared" si="82"/>
        <v>11.579795034644636</v>
      </c>
      <c r="W223" s="157">
        <f t="shared" si="82"/>
        <v>13.485737761070906</v>
      </c>
      <c r="X223" s="157">
        <f t="shared" si="82"/>
        <v>15.315003988723067</v>
      </c>
      <c r="Y223" s="157">
        <f t="shared" si="82"/>
        <v>17.079063035218788</v>
      </c>
      <c r="Z223" s="157">
        <f t="shared" si="82"/>
        <v>18.836968663798867</v>
      </c>
      <c r="AA223" s="157">
        <f t="shared" si="82"/>
        <v>20.710407996480903</v>
      </c>
      <c r="AB223" s="157">
        <f t="shared" si="82"/>
        <v>22.549680109067246</v>
      </c>
      <c r="AC223" s="157">
        <f t="shared" si="82"/>
        <v>24.48823044863067</v>
      </c>
      <c r="AD223" s="157">
        <f t="shared" si="82"/>
        <v>26.577776365115373</v>
      </c>
      <c r="AE223" s="157">
        <f t="shared" si="82"/>
        <v>28.735772890414438</v>
      </c>
      <c r="AF223" s="157">
        <f t="shared" si="82"/>
        <v>31.054162230278394</v>
      </c>
      <c r="AG223" s="157">
        <f t="shared" si="82"/>
        <v>33.241441587941537</v>
      </c>
      <c r="AH223" s="157">
        <f t="shared" si="82"/>
        <v>35.321243809099563</v>
      </c>
      <c r="AI223" s="157">
        <f t="shared" si="82"/>
        <v>37.347049053917097</v>
      </c>
      <c r="AJ223" s="157">
        <f t="shared" si="82"/>
        <v>39.346137761627226</v>
      </c>
      <c r="AK223" s="157">
        <f t="shared" si="82"/>
        <v>41.419113370035916</v>
      </c>
      <c r="AL223" s="157">
        <f t="shared" si="82"/>
        <v>43.469510940928814</v>
      </c>
      <c r="AM223" s="157">
        <f t="shared" si="82"/>
        <v>45.562267955070574</v>
      </c>
      <c r="AN223" s="157">
        <f t="shared" si="82"/>
        <v>47.635924491442026</v>
      </c>
      <c r="AO223" s="157">
        <f t="shared" si="82"/>
        <v>49.691256462047598</v>
      </c>
      <c r="AP223" s="157">
        <f t="shared" si="82"/>
        <v>51.728989329524111</v>
      </c>
      <c r="AQ223" s="157">
        <f t="shared" si="82"/>
        <v>53.749802557087648</v>
      </c>
      <c r="AR223" s="157">
        <f t="shared" si="82"/>
        <v>55.517838319324312</v>
      </c>
      <c r="AS223" s="157">
        <f t="shared" si="82"/>
        <v>57.275748789067876</v>
      </c>
      <c r="AT223" s="157">
        <f t="shared" si="82"/>
        <v>59.023828326134421</v>
      </c>
      <c r="AU223" s="157">
        <f t="shared" si="82"/>
        <v>60.762357493608121</v>
      </c>
      <c r="AV223" s="157">
        <f t="shared" si="82"/>
        <v>62.525844482447212</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1.406824343635388</v>
      </c>
      <c r="T224" s="157">
        <f t="shared" si="82"/>
        <v>1.8731940931264015</v>
      </c>
      <c r="U224" s="157">
        <f t="shared" si="82"/>
        <v>2.3332584137601549</v>
      </c>
      <c r="V224" s="157">
        <f t="shared" si="82"/>
        <v>2.816948942717115</v>
      </c>
      <c r="W224" s="157">
        <f t="shared" si="82"/>
        <v>3.2805964711943427</v>
      </c>
      <c r="X224" s="157">
        <f t="shared" si="82"/>
        <v>3.7255913567269618</v>
      </c>
      <c r="Y224" s="157">
        <f t="shared" si="82"/>
        <v>4.1547236730632662</v>
      </c>
      <c r="Z224" s="157">
        <f t="shared" si="82"/>
        <v>4.5823590834491883</v>
      </c>
      <c r="AA224" s="157">
        <f t="shared" si="82"/>
        <v>5.0380997016254456</v>
      </c>
      <c r="AB224" s="157">
        <f t="shared" si="82"/>
        <v>5.4855286602052962</v>
      </c>
      <c r="AC224" s="157">
        <f t="shared" si="82"/>
        <v>5.957108451825043</v>
      </c>
      <c r="AD224" s="157">
        <f t="shared" si="82"/>
        <v>6.4654200534199049</v>
      </c>
      <c r="AE224" s="157">
        <f t="shared" si="82"/>
        <v>6.9903832338683713</v>
      </c>
      <c r="AF224" s="157">
        <f t="shared" si="82"/>
        <v>7.5543642352762106</v>
      </c>
      <c r="AG224" s="157">
        <f t="shared" si="82"/>
        <v>8.086450878913876</v>
      </c>
      <c r="AH224" s="157">
        <f t="shared" si="82"/>
        <v>8.5923921887923029</v>
      </c>
      <c r="AI224" s="157">
        <f t="shared" si="82"/>
        <v>9.0851979703684407</v>
      </c>
      <c r="AJ224" s="157">
        <f t="shared" si="82"/>
        <v>9.5715045763777749</v>
      </c>
      <c r="AK224" s="157">
        <f t="shared" si="82"/>
        <v>10.075785216139931</v>
      </c>
      <c r="AL224" s="157">
        <f t="shared" si="82"/>
        <v>10.574573428901566</v>
      </c>
      <c r="AM224" s="157">
        <f t="shared" si="82"/>
        <v>11.083666175423687</v>
      </c>
      <c r="AN224" s="157">
        <f t="shared" si="82"/>
        <v>11.588112460544764</v>
      </c>
      <c r="AO224" s="157">
        <f t="shared" si="82"/>
        <v>12.088101035835445</v>
      </c>
      <c r="AP224" s="157">
        <f t="shared" si="82"/>
        <v>12.583808380344072</v>
      </c>
      <c r="AQ224" s="157">
        <f t="shared" si="82"/>
        <v>13.075399783109219</v>
      </c>
      <c r="AR224" s="157">
        <f t="shared" si="82"/>
        <v>13.505499491801643</v>
      </c>
      <c r="AS224" s="157">
        <f t="shared" si="82"/>
        <v>13.933136079869064</v>
      </c>
      <c r="AT224" s="157">
        <f t="shared" si="82"/>
        <v>14.35838115450057</v>
      </c>
      <c r="AU224" s="157">
        <f t="shared" si="82"/>
        <v>14.781302966635064</v>
      </c>
      <c r="AV224" s="157">
        <f t="shared" si="82"/>
        <v>15.210296121854423</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0.53312747143668104</v>
      </c>
      <c r="T225" s="157">
        <f t="shared" si="82"/>
        <v>0.70986206266375895</v>
      </c>
      <c r="U225" s="157">
        <f t="shared" si="82"/>
        <v>0.88420716059112014</v>
      </c>
      <c r="V225" s="157">
        <f t="shared" si="82"/>
        <v>1.0675056013860342</v>
      </c>
      <c r="W225" s="157">
        <f t="shared" si="82"/>
        <v>1.2432085849270942</v>
      </c>
      <c r="X225" s="157">
        <f t="shared" si="82"/>
        <v>1.4118429984553735</v>
      </c>
      <c r="Y225" s="157">
        <f t="shared" si="82"/>
        <v>1.5744661629998122</v>
      </c>
      <c r="Z225" s="157">
        <f t="shared" si="82"/>
        <v>1.736522062918844</v>
      </c>
      <c r="AA225" s="157">
        <f t="shared" si="82"/>
        <v>1.9092286588051814</v>
      </c>
      <c r="AB225" s="157">
        <f t="shared" si="82"/>
        <v>2.0787854840153694</v>
      </c>
      <c r="AC225" s="157">
        <f t="shared" si="82"/>
        <v>2.2574944628756555</v>
      </c>
      <c r="AD225" s="157">
        <f t="shared" si="82"/>
        <v>2.4501232584223107</v>
      </c>
      <c r="AE225" s="157">
        <f t="shared" si="82"/>
        <v>2.6490623045484449</v>
      </c>
      <c r="AF225" s="157">
        <f t="shared" si="82"/>
        <v>2.8627874697257223</v>
      </c>
      <c r="AG225" s="157">
        <f t="shared" si="82"/>
        <v>3.0644260098825873</v>
      </c>
      <c r="AH225" s="157">
        <f t="shared" si="82"/>
        <v>3.2561565641988661</v>
      </c>
      <c r="AI225" s="157">
        <f t="shared" si="82"/>
        <v>3.4429093037499494</v>
      </c>
      <c r="AJ225" s="157">
        <f t="shared" si="82"/>
        <v>3.6271991281176068</v>
      </c>
      <c r="AK225" s="157">
        <f t="shared" si="82"/>
        <v>3.8183003580523565</v>
      </c>
      <c r="AL225" s="157">
        <f t="shared" si="82"/>
        <v>4.007320188321196</v>
      </c>
      <c r="AM225" s="157">
        <f t="shared" si="82"/>
        <v>4.2002450050603901</v>
      </c>
      <c r="AN225" s="157">
        <f t="shared" si="82"/>
        <v>4.3914090076445866</v>
      </c>
      <c r="AO225" s="157">
        <f t="shared" si="82"/>
        <v>4.5808837250091834</v>
      </c>
      <c r="AP225" s="157">
        <f t="shared" si="82"/>
        <v>4.768736035317918</v>
      </c>
      <c r="AQ225" s="157">
        <f t="shared" si="82"/>
        <v>4.9550285761897577</v>
      </c>
      <c r="AR225" s="157">
        <f t="shared" si="82"/>
        <v>5.118018341897332</v>
      </c>
      <c r="AS225" s="157">
        <f t="shared" si="82"/>
        <v>5.2800746881082992</v>
      </c>
      <c r="AT225" s="157">
        <f t="shared" si="82"/>
        <v>5.4412247509465317</v>
      </c>
      <c r="AU225" s="157">
        <f t="shared" si="82"/>
        <v>5.6014943946577285</v>
      </c>
      <c r="AV225" s="157">
        <f t="shared" si="82"/>
        <v>5.764064822970572</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0.93918541646106801</v>
      </c>
      <c r="T228" s="157">
        <f t="shared" si="84"/>
        <v>1.2505303753268648</v>
      </c>
      <c r="U228" s="157">
        <f t="shared" si="84"/>
        <v>1.5576658770176681</v>
      </c>
      <c r="V228" s="157">
        <f t="shared" si="84"/>
        <v>1.8805740587902557</v>
      </c>
      <c r="W228" s="157">
        <f t="shared" si="84"/>
        <v>2.1901016832545701</v>
      </c>
      <c r="X228" s="157">
        <f t="shared" si="84"/>
        <v>2.4871769427087922</v>
      </c>
      <c r="Y228" s="157">
        <f t="shared" si="84"/>
        <v>2.7736624695327934</v>
      </c>
      <c r="Z228" s="157">
        <f t="shared" si="84"/>
        <v>3.0591486731329876</v>
      </c>
      <c r="AA228" s="157">
        <f t="shared" si="84"/>
        <v>3.3633977033808082</v>
      </c>
      <c r="AB228" s="157">
        <f t="shared" si="84"/>
        <v>3.6620979318078115</v>
      </c>
      <c r="AC228" s="157">
        <f t="shared" si="84"/>
        <v>3.9769210758561377</v>
      </c>
      <c r="AD228" s="157">
        <f t="shared" si="84"/>
        <v>4.3162661016908572</v>
      </c>
      <c r="AE228" s="157">
        <f t="shared" si="84"/>
        <v>4.6667275971055275</v>
      </c>
      <c r="AF228" s="157">
        <f t="shared" si="84"/>
        <v>5.0432370981528241</v>
      </c>
      <c r="AG228" s="157">
        <f t="shared" si="84"/>
        <v>5.3984541643480686</v>
      </c>
      <c r="AH228" s="157">
        <f t="shared" si="84"/>
        <v>5.7362168011497108</v>
      </c>
      <c r="AI228" s="157">
        <f t="shared" si="83"/>
        <v>6.0652102574386371</v>
      </c>
      <c r="AJ228" s="157">
        <f t="shared" si="83"/>
        <v>6.3898649126974458</v>
      </c>
      <c r="AK228" s="157">
        <f t="shared" si="83"/>
        <v>6.7265188985421922</v>
      </c>
      <c r="AL228" s="157">
        <f t="shared" si="83"/>
        <v>7.0595061811747009</v>
      </c>
      <c r="AM228" s="157">
        <f t="shared" si="83"/>
        <v>7.3993726935241684</v>
      </c>
      <c r="AN228" s="157">
        <f t="shared" si="83"/>
        <v>7.7361372629724103</v>
      </c>
      <c r="AO228" s="157">
        <f t="shared" si="83"/>
        <v>8.0699258986571625</v>
      </c>
      <c r="AP228" s="157">
        <f t="shared" si="83"/>
        <v>8.400856416672001</v>
      </c>
      <c r="AQ228" s="157">
        <f t="shared" si="83"/>
        <v>8.7290391627436215</v>
      </c>
      <c r="AR228" s="157">
        <f t="shared" si="83"/>
        <v>9.0161705134737673</v>
      </c>
      <c r="AS228" s="157">
        <f t="shared" si="84"/>
        <v>9.3016575032853268</v>
      </c>
      <c r="AT228" s="157">
        <f t="shared" si="84"/>
        <v>9.5855479366025076</v>
      </c>
      <c r="AU228" s="157">
        <f t="shared" si="84"/>
        <v>9.8678873772419777</v>
      </c>
      <c r="AV228" s="157">
        <f t="shared" si="84"/>
        <v>10.154280001144471</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117.13338021176287</v>
      </c>
      <c r="T233" s="94">
        <f t="shared" si="86"/>
        <v>116.48130095693486</v>
      </c>
      <c r="U233" s="94">
        <f t="shared" si="86"/>
        <v>115.82177537630112</v>
      </c>
      <c r="V233" s="94">
        <f t="shared" si="86"/>
        <v>115.19015090258831</v>
      </c>
      <c r="W233" s="94">
        <f t="shared" si="86"/>
        <v>114.534856871249</v>
      </c>
      <c r="X233" s="94">
        <f t="shared" si="86"/>
        <v>113.85753520949029</v>
      </c>
      <c r="Y233" s="94">
        <f t="shared" si="86"/>
        <v>113.16148082375263</v>
      </c>
      <c r="Z233" s="94">
        <f t="shared" si="86"/>
        <v>112.46365868364656</v>
      </c>
      <c r="AA233" s="94">
        <f t="shared" si="86"/>
        <v>111.7990270748719</v>
      </c>
      <c r="AB233" s="94">
        <f t="shared" si="86"/>
        <v>111.12457990450065</v>
      </c>
      <c r="AC233" s="94">
        <f t="shared" si="86"/>
        <v>110.48427871286796</v>
      </c>
      <c r="AD233" s="94">
        <f t="shared" si="86"/>
        <v>109.88779370392335</v>
      </c>
      <c r="AE233" s="94">
        <f t="shared" si="86"/>
        <v>109.31117182237678</v>
      </c>
      <c r="AF233" s="94">
        <f t="shared" si="86"/>
        <v>108.78109303174803</v>
      </c>
      <c r="AG233" s="94">
        <f t="shared" si="86"/>
        <v>108.2129684979957</v>
      </c>
      <c r="AH233" s="94">
        <f t="shared" si="86"/>
        <v>107.61365604507429</v>
      </c>
      <c r="AI233" s="94">
        <f t="shared" si="86"/>
        <v>106.99867464721964</v>
      </c>
      <c r="AJ233" s="94">
        <f t="shared" si="86"/>
        <v>106.3759405939922</v>
      </c>
      <c r="AK233" s="94">
        <f t="shared" si="86"/>
        <v>105.77464718164494</v>
      </c>
      <c r="AL233" s="94">
        <f t="shared" si="86"/>
        <v>105.16680203157989</v>
      </c>
      <c r="AM233" s="94">
        <f t="shared" si="86"/>
        <v>104.58364229844135</v>
      </c>
      <c r="AN233" s="94">
        <f t="shared" si="86"/>
        <v>103.99482683791513</v>
      </c>
      <c r="AO233" s="94">
        <f t="shared" si="86"/>
        <v>103.40058540062981</v>
      </c>
      <c r="AP233" s="94">
        <f t="shared" si="86"/>
        <v>102.80113279895573</v>
      </c>
      <c r="AQ233" s="94">
        <f t="shared" si="86"/>
        <v>102.19667022465185</v>
      </c>
      <c r="AR233" s="94">
        <f t="shared" si="86"/>
        <v>101.51735923813405</v>
      </c>
      <c r="AS233" s="94">
        <f t="shared" si="86"/>
        <v>100.83505011226339</v>
      </c>
      <c r="AT233" s="94">
        <f t="shared" si="86"/>
        <v>100.14983000815144</v>
      </c>
      <c r="AU233" s="94">
        <f t="shared" si="86"/>
        <v>99.46178200164259</v>
      </c>
      <c r="AV233" s="94">
        <f t="shared" si="86"/>
        <v>98.781124105241474</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11.170581550035504</v>
      </c>
      <c r="T234" s="94">
        <f t="shared" si="86"/>
        <v>11.108395139296107</v>
      </c>
      <c r="U234" s="94">
        <f t="shared" si="86"/>
        <v>11.045498599731683</v>
      </c>
      <c r="V234" s="94">
        <f t="shared" si="86"/>
        <v>10.985262886565621</v>
      </c>
      <c r="W234" s="94">
        <f t="shared" si="86"/>
        <v>10.922769894362258</v>
      </c>
      <c r="X234" s="94">
        <f t="shared" si="86"/>
        <v>10.858176207706901</v>
      </c>
      <c r="Y234" s="94">
        <f t="shared" si="86"/>
        <v>10.791796049761441</v>
      </c>
      <c r="Z234" s="94">
        <f t="shared" si="86"/>
        <v>10.725247307555055</v>
      </c>
      <c r="AA234" s="94">
        <f t="shared" si="86"/>
        <v>10.661863824784165</v>
      </c>
      <c r="AB234" s="94">
        <f t="shared" si="86"/>
        <v>10.597544267846576</v>
      </c>
      <c r="AC234" s="94">
        <f t="shared" si="86"/>
        <v>10.536481087865027</v>
      </c>
      <c r="AD234" s="94">
        <f t="shared" si="86"/>
        <v>10.479596496779692</v>
      </c>
      <c r="AE234" s="94">
        <f t="shared" si="86"/>
        <v>10.424606179419209</v>
      </c>
      <c r="AF234" s="94">
        <f t="shared" si="86"/>
        <v>10.374054506207374</v>
      </c>
      <c r="AG234" s="94">
        <f t="shared" si="86"/>
        <v>10.319874549790313</v>
      </c>
      <c r="AH234" s="94">
        <f t="shared" si="86"/>
        <v>10.262720315726485</v>
      </c>
      <c r="AI234" s="94">
        <f t="shared" si="86"/>
        <v>10.204071791761153</v>
      </c>
      <c r="AJ234" s="94">
        <f t="shared" si="86"/>
        <v>10.144683925441701</v>
      </c>
      <c r="AK234" s="94">
        <f t="shared" si="86"/>
        <v>10.087340774531338</v>
      </c>
      <c r="AL234" s="94">
        <f t="shared" si="86"/>
        <v>10.02937280838608</v>
      </c>
      <c r="AM234" s="94">
        <f t="shared" si="86"/>
        <v>9.9737590000596725</v>
      </c>
      <c r="AN234" s="94">
        <f t="shared" si="86"/>
        <v>9.9176058257225304</v>
      </c>
      <c r="AO234" s="94">
        <f t="shared" si="86"/>
        <v>9.8609351958507983</v>
      </c>
      <c r="AP234" s="94">
        <f t="shared" si="86"/>
        <v>9.8037675963136266</v>
      </c>
      <c r="AQ234" s="94">
        <f t="shared" si="86"/>
        <v>9.7461222140323436</v>
      </c>
      <c r="AR234" s="94">
        <f t="shared" si="86"/>
        <v>9.6813388127592521</v>
      </c>
      <c r="AS234" s="94">
        <f t="shared" si="86"/>
        <v>9.6162694899147105</v>
      </c>
      <c r="AT234" s="94">
        <f t="shared" si="86"/>
        <v>9.5509225577347614</v>
      </c>
      <c r="AU234" s="94">
        <f t="shared" si="86"/>
        <v>9.485305938858474</v>
      </c>
      <c r="AV234" s="94">
        <f t="shared" si="86"/>
        <v>9.4203940877219452</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8.0366972275460924</v>
      </c>
      <c r="T235" s="94">
        <f t="shared" si="86"/>
        <v>7.9919570900213124</v>
      </c>
      <c r="U235" s="94">
        <f t="shared" si="86"/>
        <v>7.9467060488937324</v>
      </c>
      <c r="V235" s="94">
        <f t="shared" si="86"/>
        <v>7.9033693446377749</v>
      </c>
      <c r="W235" s="94">
        <f t="shared" si="86"/>
        <v>7.8584086364658505</v>
      </c>
      <c r="X235" s="94">
        <f t="shared" si="86"/>
        <v>7.811936579470891</v>
      </c>
      <c r="Y235" s="94">
        <f t="shared" si="86"/>
        <v>7.7641792421348912</v>
      </c>
      <c r="Z235" s="94">
        <f t="shared" si="86"/>
        <v>7.7163006165153458</v>
      </c>
      <c r="AA235" s="94">
        <f t="shared" si="86"/>
        <v>7.670699243124413</v>
      </c>
      <c r="AB235" s="94">
        <f t="shared" si="86"/>
        <v>7.6244244093029225</v>
      </c>
      <c r="AC235" s="94">
        <f t="shared" si="86"/>
        <v>7.5804923823923538</v>
      </c>
      <c r="AD235" s="94">
        <f t="shared" si="86"/>
        <v>7.5395666496166811</v>
      </c>
      <c r="AE235" s="94">
        <f t="shared" si="86"/>
        <v>7.5000037558592414</v>
      </c>
      <c r="AF235" s="94">
        <f t="shared" si="86"/>
        <v>7.4636342535079443</v>
      </c>
      <c r="AG235" s="94">
        <f t="shared" si="86"/>
        <v>7.4246543755512606</v>
      </c>
      <c r="AH235" s="94">
        <f t="shared" si="86"/>
        <v>7.3835346475956634</v>
      </c>
      <c r="AI235" s="94">
        <f t="shared" si="86"/>
        <v>7.3413398497831555</v>
      </c>
      <c r="AJ235" s="94">
        <f t="shared" si="86"/>
        <v>7.2986131306359434</v>
      </c>
      <c r="AK235" s="94">
        <f t="shared" si="86"/>
        <v>7.2573574860774368</v>
      </c>
      <c r="AL235" s="94">
        <f t="shared" si="86"/>
        <v>7.215652316949102</v>
      </c>
      <c r="AM235" s="94">
        <f t="shared" si="86"/>
        <v>7.1756408513697938</v>
      </c>
      <c r="AN235" s="94">
        <f t="shared" si="86"/>
        <v>7.1352413378358008</v>
      </c>
      <c r="AO235" s="94">
        <f t="shared" si="86"/>
        <v>7.09446953988299</v>
      </c>
      <c r="AP235" s="94">
        <f t="shared" si="86"/>
        <v>7.0533401961108755</v>
      </c>
      <c r="AQ235" s="94">
        <f t="shared" si="86"/>
        <v>7.0118671105883621</v>
      </c>
      <c r="AR235" s="94">
        <f t="shared" si="86"/>
        <v>6.9652585630324122</v>
      </c>
      <c r="AS235" s="94">
        <f t="shared" si="86"/>
        <v>6.9184443086302885</v>
      </c>
      <c r="AT235" s="94">
        <f t="shared" si="86"/>
        <v>6.8714303276368307</v>
      </c>
      <c r="AU235" s="94">
        <f t="shared" si="86"/>
        <v>6.8242223200105556</v>
      </c>
      <c r="AV235" s="94">
        <f t="shared" si="86"/>
        <v>6.7775213589435683</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101.93308714100442</v>
      </c>
      <c r="T236" s="94">
        <f t="shared" si="86"/>
        <v>101.3656276227607</v>
      </c>
      <c r="U236" s="94">
        <f t="shared" si="86"/>
        <v>100.79168808169288</v>
      </c>
      <c r="V236" s="94">
        <f t="shared" si="86"/>
        <v>100.24202894607366</v>
      </c>
      <c r="W236" s="94">
        <f t="shared" si="86"/>
        <v>99.67177182996609</v>
      </c>
      <c r="X236" s="94">
        <f t="shared" si="86"/>
        <v>99.082345589165016</v>
      </c>
      <c r="Y236" s="94">
        <f t="shared" si="86"/>
        <v>98.476617553074846</v>
      </c>
      <c r="Z236" s="94">
        <f t="shared" si="86"/>
        <v>97.869351162505737</v>
      </c>
      <c r="AA236" s="94">
        <f t="shared" si="86"/>
        <v>97.290968197962158</v>
      </c>
      <c r="AB236" s="94">
        <f t="shared" si="86"/>
        <v>96.704043428394613</v>
      </c>
      <c r="AC236" s="94">
        <f t="shared" si="86"/>
        <v>96.146833544711683</v>
      </c>
      <c r="AD236" s="94">
        <f t="shared" si="86"/>
        <v>95.627753857220966</v>
      </c>
      <c r="AE236" s="94">
        <f t="shared" si="86"/>
        <v>95.12595967700662</v>
      </c>
      <c r="AF236" s="94">
        <f t="shared" si="86"/>
        <v>94.664668732793501</v>
      </c>
      <c r="AG236" s="94">
        <f t="shared" si="86"/>
        <v>94.170269207216549</v>
      </c>
      <c r="AH236" s="94">
        <f t="shared" si="86"/>
        <v>93.648728990602947</v>
      </c>
      <c r="AI236" s="94">
        <f t="shared" si="86"/>
        <v>93.113553173903369</v>
      </c>
      <c r="AJ236" s="94">
        <f t="shared" si="86"/>
        <v>92.571630756924122</v>
      </c>
      <c r="AK236" s="94">
        <f t="shared" si="86"/>
        <v>92.048366648202105</v>
      </c>
      <c r="AL236" s="94">
        <f t="shared" si="86"/>
        <v>91.519401014854893</v>
      </c>
      <c r="AM236" s="94">
        <f t="shared" si="86"/>
        <v>91.011917394151126</v>
      </c>
      <c r="AN236" s="94">
        <f t="shared" si="86"/>
        <v>90.499511984700106</v>
      </c>
      <c r="AO236" s="94">
        <f t="shared" si="86"/>
        <v>89.982384722598653</v>
      </c>
      <c r="AP236" s="94">
        <f t="shared" si="86"/>
        <v>89.460722544209546</v>
      </c>
      <c r="AQ236" s="94">
        <f t="shared" si="86"/>
        <v>88.934700532818752</v>
      </c>
      <c r="AR236" s="94">
        <f t="shared" si="86"/>
        <v>88.343543120137781</v>
      </c>
      <c r="AS236" s="94">
        <f t="shared" si="86"/>
        <v>87.749776633942844</v>
      </c>
      <c r="AT236" s="94">
        <f t="shared" si="86"/>
        <v>87.153476924526643</v>
      </c>
      <c r="AU236" s="94">
        <f t="shared" si="86"/>
        <v>86.554716287056223</v>
      </c>
      <c r="AV236" s="94">
        <f t="shared" si="86"/>
        <v>85.9623867517723</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24.796665328762085</v>
      </c>
      <c r="T237" s="94">
        <f t="shared" si="86"/>
        <v>24.658622774021783</v>
      </c>
      <c r="U237" s="94">
        <f t="shared" si="86"/>
        <v>24.519003862067166</v>
      </c>
      <c r="V237" s="94">
        <f t="shared" si="86"/>
        <v>24.385291502193354</v>
      </c>
      <c r="W237" s="94">
        <f t="shared" si="86"/>
        <v>24.246568392199602</v>
      </c>
      <c r="X237" s="94">
        <f t="shared" si="86"/>
        <v>24.103182121469704</v>
      </c>
      <c r="Y237" s="94">
        <f t="shared" si="86"/>
        <v>23.955830208440723</v>
      </c>
      <c r="Z237" s="94">
        <f t="shared" si="86"/>
        <v>23.808104068924155</v>
      </c>
      <c r="AA237" s="94">
        <f t="shared" si="86"/>
        <v>23.66740423135516</v>
      </c>
      <c r="AB237" s="94">
        <f t="shared" si="86"/>
        <v>23.524626478887068</v>
      </c>
      <c r="AC237" s="94">
        <f t="shared" si="86"/>
        <v>23.389077292738598</v>
      </c>
      <c r="AD237" s="94">
        <f t="shared" si="86"/>
        <v>23.262803816179797</v>
      </c>
      <c r="AE237" s="94">
        <f t="shared" si="86"/>
        <v>23.140735283775957</v>
      </c>
      <c r="AF237" s="94">
        <f t="shared" si="86"/>
        <v>23.028519736462854</v>
      </c>
      <c r="AG237" s="94">
        <f t="shared" si="86"/>
        <v>22.90825005839972</v>
      </c>
      <c r="AH237" s="94">
        <f t="shared" si="86"/>
        <v>22.781378023326674</v>
      </c>
      <c r="AI237" s="94">
        <f t="shared" si="86"/>
        <v>22.651188935652037</v>
      </c>
      <c r="AJ237" s="94">
        <f t="shared" si="86"/>
        <v>22.519358642026187</v>
      </c>
      <c r="AK237" s="94">
        <f t="shared" si="86"/>
        <v>22.392067245812665</v>
      </c>
      <c r="AL237" s="94">
        <f t="shared" si="86"/>
        <v>22.263388873083862</v>
      </c>
      <c r="AM237" s="94">
        <f t="shared" si="86"/>
        <v>22.139936303801697</v>
      </c>
      <c r="AN237" s="94">
        <f t="shared" si="86"/>
        <v>22.015286439786216</v>
      </c>
      <c r="AO237" s="94">
        <f t="shared" si="86"/>
        <v>21.889487918321144</v>
      </c>
      <c r="AP237" s="94">
        <f t="shared" si="86"/>
        <v>21.762586214321011</v>
      </c>
      <c r="AQ237" s="94">
        <f t="shared" si="86"/>
        <v>21.634623919271743</v>
      </c>
      <c r="AR237" s="94">
        <f t="shared" si="86"/>
        <v>21.490816516493986</v>
      </c>
      <c r="AS237" s="94">
        <f t="shared" si="86"/>
        <v>21.34637441967763</v>
      </c>
      <c r="AT237" s="94">
        <f t="shared" si="86"/>
        <v>21.201316080479312</v>
      </c>
      <c r="AU237" s="94">
        <f t="shared" si="86"/>
        <v>21.055659085721054</v>
      </c>
      <c r="AV237" s="94">
        <f t="shared" si="86"/>
        <v>20.911566547540012</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9.3968970231373596</v>
      </c>
      <c r="T238" s="94">
        <f t="shared" si="86"/>
        <v>9.3445846797433152</v>
      </c>
      <c r="U238" s="94">
        <f t="shared" si="86"/>
        <v>9.2916749630243416</v>
      </c>
      <c r="V238" s="94">
        <f t="shared" si="86"/>
        <v>9.2410035820222554</v>
      </c>
      <c r="W238" s="94">
        <f t="shared" si="86"/>
        <v>9.1884333367067033</v>
      </c>
      <c r="X238" s="94">
        <f t="shared" si="86"/>
        <v>9.1340959488879605</v>
      </c>
      <c r="Y238" s="94">
        <f t="shared" si="86"/>
        <v>9.0782557488232545</v>
      </c>
      <c r="Z238" s="94">
        <f t="shared" si="86"/>
        <v>9.0222737326021978</v>
      </c>
      <c r="AA238" s="94">
        <f t="shared" si="86"/>
        <v>8.9689543903729678</v>
      </c>
      <c r="AB238" s="94">
        <f t="shared" si="86"/>
        <v>8.9148476054746997</v>
      </c>
      <c r="AC238" s="94">
        <f t="shared" si="86"/>
        <v>8.8634801442891114</v>
      </c>
      <c r="AD238" s="94">
        <f t="shared" si="86"/>
        <v>8.8156277883273493</v>
      </c>
      <c r="AE238" s="94">
        <f t="shared" si="86"/>
        <v>8.7693689299866708</v>
      </c>
      <c r="AF238" s="94">
        <f t="shared" si="86"/>
        <v>8.7268439400932483</v>
      </c>
      <c r="AG238" s="94">
        <f t="shared" si="86"/>
        <v>8.6812667721643706</v>
      </c>
      <c r="AH238" s="94">
        <f t="shared" si="86"/>
        <v>8.6331875876090809</v>
      </c>
      <c r="AI238" s="94">
        <f t="shared" si="86"/>
        <v>8.5838513791231854</v>
      </c>
      <c r="AJ238" s="94">
        <f t="shared" si="86"/>
        <v>8.5338932223586479</v>
      </c>
      <c r="AK238" s="94">
        <f t="shared" si="86"/>
        <v>8.4856551175049937</v>
      </c>
      <c r="AL238" s="94">
        <f t="shared" si="86"/>
        <v>8.4368914066750982</v>
      </c>
      <c r="AM238" s="94">
        <f t="shared" si="86"/>
        <v>8.3901080563573984</v>
      </c>
      <c r="AN238" s="94">
        <f t="shared" si="86"/>
        <v>8.3428709815099644</v>
      </c>
      <c r="AO238" s="94">
        <f t="shared" si="86"/>
        <v>8.2951986136251143</v>
      </c>
      <c r="AP238" s="94">
        <f t="shared" si="86"/>
        <v>8.2471081857897737</v>
      </c>
      <c r="AQ238" s="94">
        <f t="shared" si="86"/>
        <v>8.1986158383922572</v>
      </c>
      <c r="AR238" s="94">
        <f t="shared" si="86"/>
        <v>8.1441188591754603</v>
      </c>
      <c r="AS238" s="94">
        <f t="shared" si="86"/>
        <v>8.0893813575157125</v>
      </c>
      <c r="AT238" s="94">
        <f t="shared" si="86"/>
        <v>8.0344103258176389</v>
      </c>
      <c r="AU238" s="94">
        <f t="shared" si="86"/>
        <v>7.9792124287497836</v>
      </c>
      <c r="AV238" s="94">
        <f t="shared" si="86"/>
        <v>7.9246073951641112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9.1289612102112585</v>
      </c>
      <c r="T239" s="94">
        <f t="shared" si="86"/>
        <v>9.2433462124613222</v>
      </c>
      <c r="U239" s="94">
        <f t="shared" si="86"/>
        <v>9.3549853010863639</v>
      </c>
      <c r="V239" s="94">
        <f t="shared" si="86"/>
        <v>9.4769132263331421</v>
      </c>
      <c r="W239" s="94">
        <f t="shared" si="86"/>
        <v>9.5901127447816599</v>
      </c>
      <c r="X239" s="94">
        <f t="shared" si="86"/>
        <v>9.6951893349466705</v>
      </c>
      <c r="Y239" s="94">
        <f t="shared" si="86"/>
        <v>9.7933580294125822</v>
      </c>
      <c r="Z239" s="94">
        <f t="shared" si="86"/>
        <v>9.8908748452295416</v>
      </c>
      <c r="AA239" s="94">
        <f t="shared" si="86"/>
        <v>10.000631030445895</v>
      </c>
      <c r="AB239" s="94">
        <f t="shared" si="86"/>
        <v>10.106767620572205</v>
      </c>
      <c r="AC239" s="94">
        <f t="shared" si="86"/>
        <v>10.225495911720456</v>
      </c>
      <c r="AD239" s="94">
        <f t="shared" si="86"/>
        <v>10.360381896767496</v>
      </c>
      <c r="AE239" s="94">
        <f t="shared" ref="K239:AV241" si="87">AE168+AE180+AE157</f>
        <v>10.502592626068367</v>
      </c>
      <c r="AF239" s="94">
        <f t="shared" si="87"/>
        <v>10.66196662633482</v>
      </c>
      <c r="AG239" s="94">
        <f t="shared" si="87"/>
        <v>10.80731084504959</v>
      </c>
      <c r="AH239" s="94">
        <f t="shared" si="87"/>
        <v>10.941154179379689</v>
      </c>
      <c r="AI239" s="94">
        <f t="shared" si="87"/>
        <v>11.069219419854601</v>
      </c>
      <c r="AJ239" s="94">
        <f t="shared" si="87"/>
        <v>11.194425784345066</v>
      </c>
      <c r="AK239" s="94">
        <f t="shared" si="87"/>
        <v>11.327538618342519</v>
      </c>
      <c r="AL239" s="94">
        <f t="shared" si="87"/>
        <v>11.458235427801677</v>
      </c>
      <c r="AM239" s="94">
        <f t="shared" si="87"/>
        <v>11.598035253224165</v>
      </c>
      <c r="AN239" s="94">
        <f t="shared" si="87"/>
        <v>11.735749467662343</v>
      </c>
      <c r="AO239" s="94">
        <f t="shared" si="87"/>
        <v>11.871462794159198</v>
      </c>
      <c r="AP239" s="94">
        <f t="shared" si="87"/>
        <v>12.005254447112526</v>
      </c>
      <c r="AQ239" s="94">
        <f t="shared" si="87"/>
        <v>12.137198618171555</v>
      </c>
      <c r="AR239" s="94">
        <f t="shared" si="87"/>
        <v>12.241541623196317</v>
      </c>
      <c r="AS239" s="94">
        <f t="shared" si="87"/>
        <v>12.344779031727791</v>
      </c>
      <c r="AT239" s="94">
        <f t="shared" si="87"/>
        <v>12.4469429853738</v>
      </c>
      <c r="AU239" s="94">
        <f t="shared" si="87"/>
        <v>12.548064119255478</v>
      </c>
      <c r="AV239" s="94">
        <f t="shared" si="87"/>
        <v>12.65191043661215</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3.1545082949965466</v>
      </c>
      <c r="T240" s="94">
        <f t="shared" si="87"/>
        <v>3.1940339792570316</v>
      </c>
      <c r="U240" s="94">
        <f t="shared" si="87"/>
        <v>3.2326108143431127</v>
      </c>
      <c r="V240" s="94">
        <f t="shared" si="87"/>
        <v>3.27474295213251</v>
      </c>
      <c r="W240" s="94">
        <f t="shared" si="87"/>
        <v>3.3138589930174289</v>
      </c>
      <c r="X240" s="94">
        <f t="shared" si="87"/>
        <v>3.3501681598166826</v>
      </c>
      <c r="Y240" s="94">
        <f t="shared" si="87"/>
        <v>3.3840903064739947</v>
      </c>
      <c r="Z240" s="94">
        <f t="shared" si="87"/>
        <v>3.4177871967677294</v>
      </c>
      <c r="AA240" s="94">
        <f t="shared" si="87"/>
        <v>3.4557133954577717</v>
      </c>
      <c r="AB240" s="94">
        <f t="shared" si="87"/>
        <v>3.4923888447500304</v>
      </c>
      <c r="AC240" s="94">
        <f t="shared" si="87"/>
        <v>3.5334153504666928</v>
      </c>
      <c r="AD240" s="94">
        <f t="shared" si="87"/>
        <v>3.5800251397857359</v>
      </c>
      <c r="AE240" s="94">
        <f t="shared" si="87"/>
        <v>3.6291659910706899</v>
      </c>
      <c r="AF240" s="94">
        <f t="shared" si="87"/>
        <v>3.6842376026451769</v>
      </c>
      <c r="AG240" s="94">
        <f t="shared" si="87"/>
        <v>3.7344612297378945</v>
      </c>
      <c r="AH240" s="94">
        <f t="shared" si="87"/>
        <v>3.7807107315872428</v>
      </c>
      <c r="AI240" s="94">
        <f t="shared" si="87"/>
        <v>3.8249636157956841</v>
      </c>
      <c r="AJ240" s="94">
        <f t="shared" si="87"/>
        <v>3.8682286167390281</v>
      </c>
      <c r="AK240" s="94">
        <f t="shared" si="87"/>
        <v>3.9142256945386111</v>
      </c>
      <c r="AL240" s="94">
        <f t="shared" si="87"/>
        <v>3.959387916184085</v>
      </c>
      <c r="AM240" s="94">
        <f t="shared" si="87"/>
        <v>4.0076956807565782</v>
      </c>
      <c r="AN240" s="94">
        <f t="shared" si="87"/>
        <v>4.0552827634246738</v>
      </c>
      <c r="AO240" s="94">
        <f t="shared" si="87"/>
        <v>4.1021784401964245</v>
      </c>
      <c r="AP240" s="94">
        <f t="shared" si="87"/>
        <v>4.1484100835700959</v>
      </c>
      <c r="AQ240" s="94">
        <f t="shared" si="87"/>
        <v>4.1940033304355309</v>
      </c>
      <c r="AR240" s="94">
        <f t="shared" si="87"/>
        <v>4.2300590072311897</v>
      </c>
      <c r="AS240" s="94">
        <f t="shared" si="87"/>
        <v>4.2657326456734479</v>
      </c>
      <c r="AT240" s="94">
        <f t="shared" si="87"/>
        <v>4.3010353522799232</v>
      </c>
      <c r="AU240" s="94">
        <f t="shared" si="87"/>
        <v>4.3359777130024559</v>
      </c>
      <c r="AV240" s="94">
        <f t="shared" si="87"/>
        <v>4.3718617596057037</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16.55406843007755</v>
      </c>
      <c r="T241" s="94">
        <f t="shared" si="87"/>
        <v>16.461912252336056</v>
      </c>
      <c r="U241" s="94">
        <f t="shared" si="87"/>
        <v>16.368703710300821</v>
      </c>
      <c r="V241" s="94">
        <f t="shared" si="87"/>
        <v>16.279438338286024</v>
      </c>
      <c r="W241" s="94">
        <f t="shared" si="87"/>
        <v>16.18682782694416</v>
      </c>
      <c r="X241" s="94">
        <f t="shared" si="87"/>
        <v>16.091104224349777</v>
      </c>
      <c r="Y241" s="94">
        <f t="shared" si="87"/>
        <v>15.992733188597835</v>
      </c>
      <c r="Z241" s="94">
        <f t="shared" si="87"/>
        <v>15.894112322039943</v>
      </c>
      <c r="AA241" s="94">
        <f t="shared" si="87"/>
        <v>15.800182162143958</v>
      </c>
      <c r="AB241" s="94">
        <f t="shared" si="87"/>
        <v>15.70486480179277</v>
      </c>
      <c r="AC241" s="94">
        <f t="shared" si="87"/>
        <v>15.614373178286428</v>
      </c>
      <c r="AD241" s="94">
        <f t="shared" si="87"/>
        <v>15.530073949170587</v>
      </c>
      <c r="AE241" s="94">
        <f t="shared" si="87"/>
        <v>15.448581909342614</v>
      </c>
      <c r="AF241" s="94">
        <f t="shared" si="87"/>
        <v>15.373667648714797</v>
      </c>
      <c r="AG241" s="94">
        <f t="shared" si="87"/>
        <v>15.293376510599092</v>
      </c>
      <c r="AH241" s="94">
        <f t="shared" si="87"/>
        <v>15.208677688293079</v>
      </c>
      <c r="AI241" s="94">
        <f t="shared" si="87"/>
        <v>15.121764426463658</v>
      </c>
      <c r="AJ241" s="94">
        <f t="shared" si="87"/>
        <v>15.033755507808447</v>
      </c>
      <c r="AK241" s="94">
        <f t="shared" si="87"/>
        <v>14.948776723139584</v>
      </c>
      <c r="AL241" s="94">
        <f t="shared" si="87"/>
        <v>14.862872003316113</v>
      </c>
      <c r="AM241" s="94">
        <f t="shared" si="87"/>
        <v>14.780455990813197</v>
      </c>
      <c r="AN241" s="94">
        <f t="shared" si="87"/>
        <v>14.697240673295537</v>
      </c>
      <c r="AO241" s="94">
        <f t="shared" si="87"/>
        <v>14.6132585206502</v>
      </c>
      <c r="AP241" s="94">
        <f t="shared" si="87"/>
        <v>14.528539891590231</v>
      </c>
      <c r="AQ241" s="94">
        <f t="shared" si="87"/>
        <v>14.443113219873275</v>
      </c>
      <c r="AR241" s="94">
        <f t="shared" si="87"/>
        <v>14.347108472671506</v>
      </c>
      <c r="AS241" s="94">
        <f t="shared" si="87"/>
        <v>14.250680008473605</v>
      </c>
      <c r="AT241" s="94">
        <f t="shared" si="87"/>
        <v>14.15384014546763</v>
      </c>
      <c r="AU241" s="94">
        <f t="shared" si="87"/>
        <v>14.056600624484505</v>
      </c>
      <c r="AV241" s="94">
        <f t="shared" si="87"/>
        <v>13.960405523018753</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8" t="s">
        <v>481</v>
      </c>
      <c r="C245" s="269"/>
      <c r="D245" s="269"/>
      <c r="E245" s="270"/>
      <c r="F245" s="270"/>
      <c r="G245" s="269"/>
      <c r="H245" s="269"/>
      <c r="I245" s="269"/>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317.70230565168532</v>
      </c>
      <c r="T245" s="162">
        <f t="shared" si="89"/>
        <v>321.68308485646173</v>
      </c>
      <c r="U245" s="162">
        <f t="shared" si="89"/>
        <v>325.5683019189853</v>
      </c>
      <c r="V245" s="162">
        <f t="shared" si="89"/>
        <v>329.81158678812221</v>
      </c>
      <c r="W245" s="162">
        <f t="shared" si="89"/>
        <v>333.75110927941375</v>
      </c>
      <c r="X245" s="162">
        <f t="shared" si="89"/>
        <v>337.4079410039368</v>
      </c>
      <c r="Y245" s="162">
        <f t="shared" si="89"/>
        <v>340.82436701960978</v>
      </c>
      <c r="Z245" s="162">
        <f t="shared" si="89"/>
        <v>344.21810662606185</v>
      </c>
      <c r="AA245" s="162">
        <f t="shared" si="89"/>
        <v>348.03779566842144</v>
      </c>
      <c r="AB245" s="162">
        <f t="shared" si="89"/>
        <v>351.73151707008753</v>
      </c>
      <c r="AC245" s="162">
        <f t="shared" si="89"/>
        <v>355.80792868311471</v>
      </c>
      <c r="AD245" s="162">
        <f t="shared" si="89"/>
        <v>360.4423290503758</v>
      </c>
      <c r="AE245" s="162">
        <f t="shared" si="89"/>
        <v>365.32968166112431</v>
      </c>
      <c r="AF245" s="162">
        <f t="shared" si="89"/>
        <v>370.80974955937944</v>
      </c>
      <c r="AG245" s="162">
        <f t="shared" si="89"/>
        <v>375.8053138905268</v>
      </c>
      <c r="AH245" s="162">
        <f t="shared" si="89"/>
        <v>380.40370742548316</v>
      </c>
      <c r="AI245" s="162">
        <f t="shared" ref="AI245:AR245" si="90">SUM(AI220:AI241)</f>
        <v>384.80256064161057</v>
      </c>
      <c r="AJ245" s="162">
        <f t="shared" si="90"/>
        <v>389.10268561971964</v>
      </c>
      <c r="AK245" s="162">
        <f t="shared" si="90"/>
        <v>393.67585210351797</v>
      </c>
      <c r="AL245" s="162">
        <f t="shared" si="90"/>
        <v>398.16558375244648</v>
      </c>
      <c r="AM245" s="162">
        <f t="shared" si="90"/>
        <v>402.84858021321725</v>
      </c>
      <c r="AN245" s="162">
        <f t="shared" si="90"/>
        <v>407.4606575755306</v>
      </c>
      <c r="AO245" s="162">
        <f t="shared" si="90"/>
        <v>412.00469676103148</v>
      </c>
      <c r="AP245" s="162">
        <f t="shared" si="90"/>
        <v>416.48339137543911</v>
      </c>
      <c r="AQ245" s="162">
        <f t="shared" si="90"/>
        <v>420.89926423097347</v>
      </c>
      <c r="AR245" s="162">
        <f t="shared" si="90"/>
        <v>424.37658726765403</v>
      </c>
      <c r="AS245" s="162">
        <f t="shared" si="89"/>
        <v>427.81631561042883</v>
      </c>
      <c r="AT245" s="162">
        <f t="shared" si="89"/>
        <v>431.21954220226127</v>
      </c>
      <c r="AU245" s="162">
        <f t="shared" si="89"/>
        <v>434.58730875955411</v>
      </c>
      <c r="AV245" s="162">
        <f t="shared" si="89"/>
        <v>438.0477424329253</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117.13338021176287</v>
      </c>
      <c r="T248" s="10">
        <f t="shared" si="95"/>
        <v>116.48130095693486</v>
      </c>
      <c r="U248" s="10">
        <f t="shared" si="95"/>
        <v>115.82177537630112</v>
      </c>
      <c r="V248" s="10">
        <f t="shared" si="95"/>
        <v>115.19015090258831</v>
      </c>
      <c r="W248" s="10">
        <f t="shared" si="95"/>
        <v>114.534856871249</v>
      </c>
      <c r="X248" s="10">
        <f t="shared" si="95"/>
        <v>113.85753520949029</v>
      </c>
      <c r="Y248" s="10">
        <f t="shared" si="95"/>
        <v>113.16148082375263</v>
      </c>
      <c r="Z248" s="10">
        <f t="shared" ref="Z248:AN256" si="96">INDEX($J$233:$AV$241,MATCH($D248,$B$233:$B$241,0),MATCH(Z$247,$J$104:$AV$104,0))</f>
        <v>112.46365868364656</v>
      </c>
      <c r="AA248" s="10">
        <f t="shared" si="96"/>
        <v>111.7990270748719</v>
      </c>
      <c r="AB248" s="10">
        <f t="shared" si="96"/>
        <v>111.12457990450065</v>
      </c>
      <c r="AC248" s="10">
        <f t="shared" si="96"/>
        <v>110.48427871286796</v>
      </c>
      <c r="AD248" s="10">
        <f t="shared" si="96"/>
        <v>109.88779370392335</v>
      </c>
      <c r="AE248" s="10">
        <f t="shared" si="96"/>
        <v>109.31117182237678</v>
      </c>
      <c r="AF248" s="10">
        <f t="shared" si="96"/>
        <v>108.78109303174803</v>
      </c>
      <c r="AG248" s="10">
        <f t="shared" si="96"/>
        <v>108.2129684979957</v>
      </c>
      <c r="AH248" s="10">
        <f t="shared" si="96"/>
        <v>107.61365604507429</v>
      </c>
      <c r="AI248" s="10">
        <f t="shared" si="96"/>
        <v>106.99867464721964</v>
      </c>
      <c r="AJ248" s="10">
        <f t="shared" si="96"/>
        <v>106.3759405939922</v>
      </c>
      <c r="AK248" s="10">
        <f t="shared" si="96"/>
        <v>105.77464718164494</v>
      </c>
      <c r="AL248" s="10">
        <f t="shared" si="96"/>
        <v>105.16680203157989</v>
      </c>
      <c r="AM248" s="10">
        <f>INDEX($J$233:$AV$241,MATCH($D248,$B$233:$B$241,0),MATCH(AM$247,$J$104:$AV$104,0))</f>
        <v>102.19667022465185</v>
      </c>
      <c r="AN248" s="10">
        <f>INDEX($J$233:$AV$241,MATCH($D248,$B$233:$B$241,0),MATCH(AN$247,$J$104:$AV$104,0))</f>
        <v>98.781124105241474</v>
      </c>
      <c r="AO248" s="186">
        <f>AN248</f>
        <v>98.781124105241474</v>
      </c>
      <c r="AP248" s="186">
        <f>AO248</f>
        <v>98.781124105241474</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11.170581550035504</v>
      </c>
      <c r="T249" s="10">
        <f t="shared" si="95"/>
        <v>11.108395139296107</v>
      </c>
      <c r="U249" s="10">
        <f t="shared" si="95"/>
        <v>11.045498599731683</v>
      </c>
      <c r="V249" s="10">
        <f t="shared" si="95"/>
        <v>10.985262886565621</v>
      </c>
      <c r="W249" s="10">
        <f t="shared" si="95"/>
        <v>10.922769894362258</v>
      </c>
      <c r="X249" s="10">
        <f t="shared" si="95"/>
        <v>10.858176207706901</v>
      </c>
      <c r="Y249" s="10">
        <f t="shared" si="95"/>
        <v>10.791796049761441</v>
      </c>
      <c r="Z249" s="10">
        <f t="shared" si="96"/>
        <v>10.725247307555055</v>
      </c>
      <c r="AA249" s="10">
        <f t="shared" si="96"/>
        <v>10.661863824784165</v>
      </c>
      <c r="AB249" s="10">
        <f t="shared" si="96"/>
        <v>10.597544267846576</v>
      </c>
      <c r="AC249" s="10">
        <f t="shared" si="96"/>
        <v>10.536481087865027</v>
      </c>
      <c r="AD249" s="10">
        <f t="shared" si="96"/>
        <v>10.479596496779692</v>
      </c>
      <c r="AE249" s="10">
        <f t="shared" si="96"/>
        <v>10.424606179419209</v>
      </c>
      <c r="AF249" s="10">
        <f t="shared" si="96"/>
        <v>10.374054506207374</v>
      </c>
      <c r="AG249" s="10">
        <f t="shared" si="96"/>
        <v>10.319874549790313</v>
      </c>
      <c r="AH249" s="10">
        <f t="shared" si="96"/>
        <v>10.262720315726485</v>
      </c>
      <c r="AI249" s="10">
        <f t="shared" si="96"/>
        <v>10.204071791761153</v>
      </c>
      <c r="AJ249" s="10">
        <f t="shared" si="96"/>
        <v>10.144683925441701</v>
      </c>
      <c r="AK249" s="10">
        <f t="shared" si="96"/>
        <v>10.087340774531338</v>
      </c>
      <c r="AL249" s="10">
        <f t="shared" si="96"/>
        <v>10.02937280838608</v>
      </c>
      <c r="AM249" s="10">
        <f t="shared" si="96"/>
        <v>9.7461222140323436</v>
      </c>
      <c r="AN249" s="10">
        <f t="shared" si="96"/>
        <v>9.4203940877219452</v>
      </c>
      <c r="AO249" s="186">
        <f t="shared" ref="AO249:AP264" si="97">AN249</f>
        <v>9.4203940877219452</v>
      </c>
      <c r="AP249" s="186">
        <f t="shared" si="97"/>
        <v>9.4203940877219452</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8.0366972275460924</v>
      </c>
      <c r="T250" s="10">
        <f t="shared" si="95"/>
        <v>7.9919570900213124</v>
      </c>
      <c r="U250" s="10">
        <f t="shared" si="95"/>
        <v>7.9467060488937324</v>
      </c>
      <c r="V250" s="10">
        <f t="shared" si="95"/>
        <v>7.9033693446377749</v>
      </c>
      <c r="W250" s="10">
        <f t="shared" si="95"/>
        <v>7.8584086364658505</v>
      </c>
      <c r="X250" s="10">
        <f t="shared" si="95"/>
        <v>7.811936579470891</v>
      </c>
      <c r="Y250" s="10">
        <f t="shared" si="95"/>
        <v>7.7641792421348912</v>
      </c>
      <c r="Z250" s="10">
        <f t="shared" si="96"/>
        <v>7.7163006165153458</v>
      </c>
      <c r="AA250" s="10">
        <f t="shared" si="96"/>
        <v>7.670699243124413</v>
      </c>
      <c r="AB250" s="10">
        <f t="shared" si="96"/>
        <v>7.6244244093029225</v>
      </c>
      <c r="AC250" s="10">
        <f t="shared" si="96"/>
        <v>7.5804923823923538</v>
      </c>
      <c r="AD250" s="10">
        <f t="shared" si="96"/>
        <v>7.5395666496166811</v>
      </c>
      <c r="AE250" s="10">
        <f t="shared" si="96"/>
        <v>7.5000037558592414</v>
      </c>
      <c r="AF250" s="10">
        <f t="shared" si="96"/>
        <v>7.4636342535079443</v>
      </c>
      <c r="AG250" s="10">
        <f t="shared" si="96"/>
        <v>7.4246543755512606</v>
      </c>
      <c r="AH250" s="10">
        <f t="shared" si="96"/>
        <v>7.3835346475956634</v>
      </c>
      <c r="AI250" s="10">
        <f t="shared" si="96"/>
        <v>7.3413398497831555</v>
      </c>
      <c r="AJ250" s="10">
        <f t="shared" si="96"/>
        <v>7.2986131306359434</v>
      </c>
      <c r="AK250" s="10">
        <f t="shared" si="96"/>
        <v>7.2573574860774368</v>
      </c>
      <c r="AL250" s="10">
        <f t="shared" si="96"/>
        <v>7.215652316949102</v>
      </c>
      <c r="AM250" s="10">
        <f t="shared" si="96"/>
        <v>7.0118671105883621</v>
      </c>
      <c r="AN250" s="10">
        <f t="shared" si="96"/>
        <v>6.7775213589435683</v>
      </c>
      <c r="AO250" s="186">
        <f t="shared" si="97"/>
        <v>6.7775213589435683</v>
      </c>
      <c r="AP250" s="186">
        <f t="shared" si="97"/>
        <v>6.7775213589435683</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101.93308714100442</v>
      </c>
      <c r="T251" s="10">
        <f t="shared" si="95"/>
        <v>101.3656276227607</v>
      </c>
      <c r="U251" s="10">
        <f t="shared" si="95"/>
        <v>100.79168808169288</v>
      </c>
      <c r="V251" s="10">
        <f t="shared" si="95"/>
        <v>100.24202894607366</v>
      </c>
      <c r="W251" s="10">
        <f t="shared" si="95"/>
        <v>99.67177182996609</v>
      </c>
      <c r="X251" s="10">
        <f t="shared" si="95"/>
        <v>99.082345589165016</v>
      </c>
      <c r="Y251" s="10">
        <f t="shared" si="95"/>
        <v>98.476617553074846</v>
      </c>
      <c r="Z251" s="10">
        <f t="shared" si="96"/>
        <v>97.869351162505737</v>
      </c>
      <c r="AA251" s="10">
        <f t="shared" si="96"/>
        <v>97.290968197962158</v>
      </c>
      <c r="AB251" s="10">
        <f t="shared" si="96"/>
        <v>96.704043428394613</v>
      </c>
      <c r="AC251" s="10">
        <f t="shared" si="96"/>
        <v>96.146833544711683</v>
      </c>
      <c r="AD251" s="10">
        <f t="shared" si="96"/>
        <v>95.627753857220966</v>
      </c>
      <c r="AE251" s="10">
        <f t="shared" si="96"/>
        <v>95.12595967700662</v>
      </c>
      <c r="AF251" s="10">
        <f t="shared" si="96"/>
        <v>94.664668732793501</v>
      </c>
      <c r="AG251" s="10">
        <f t="shared" si="96"/>
        <v>94.170269207216549</v>
      </c>
      <c r="AH251" s="10">
        <f t="shared" si="96"/>
        <v>93.648728990602947</v>
      </c>
      <c r="AI251" s="10">
        <f t="shared" si="96"/>
        <v>93.113553173903369</v>
      </c>
      <c r="AJ251" s="10">
        <f t="shared" si="96"/>
        <v>92.571630756924122</v>
      </c>
      <c r="AK251" s="10">
        <f t="shared" si="96"/>
        <v>92.048366648202105</v>
      </c>
      <c r="AL251" s="10">
        <f t="shared" si="96"/>
        <v>91.519401014854893</v>
      </c>
      <c r="AM251" s="10">
        <f t="shared" si="96"/>
        <v>88.934700532818752</v>
      </c>
      <c r="AN251" s="10">
        <f t="shared" si="96"/>
        <v>85.9623867517723</v>
      </c>
      <c r="AO251" s="186">
        <f t="shared" si="97"/>
        <v>85.9623867517723</v>
      </c>
      <c r="AP251" s="186">
        <f t="shared" si="97"/>
        <v>85.9623867517723</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24.796665328762085</v>
      </c>
      <c r="T252" s="10">
        <f t="shared" si="95"/>
        <v>24.658622774021783</v>
      </c>
      <c r="U252" s="10">
        <f t="shared" si="95"/>
        <v>24.519003862067166</v>
      </c>
      <c r="V252" s="10">
        <f t="shared" si="95"/>
        <v>24.385291502193354</v>
      </c>
      <c r="W252" s="10">
        <f t="shared" si="95"/>
        <v>24.246568392199602</v>
      </c>
      <c r="X252" s="10">
        <f t="shared" si="95"/>
        <v>24.103182121469704</v>
      </c>
      <c r="Y252" s="10">
        <f t="shared" si="95"/>
        <v>23.955830208440723</v>
      </c>
      <c r="Z252" s="10">
        <f t="shared" si="96"/>
        <v>23.808104068924155</v>
      </c>
      <c r="AA252" s="10">
        <f t="shared" si="96"/>
        <v>23.66740423135516</v>
      </c>
      <c r="AB252" s="10">
        <f t="shared" si="96"/>
        <v>23.524626478887068</v>
      </c>
      <c r="AC252" s="10">
        <f t="shared" si="96"/>
        <v>23.389077292738598</v>
      </c>
      <c r="AD252" s="10">
        <f t="shared" si="96"/>
        <v>23.262803816179797</v>
      </c>
      <c r="AE252" s="10">
        <f t="shared" si="96"/>
        <v>23.140735283775957</v>
      </c>
      <c r="AF252" s="10">
        <f t="shared" si="96"/>
        <v>23.028519736462854</v>
      </c>
      <c r="AG252" s="10">
        <f t="shared" si="96"/>
        <v>22.90825005839972</v>
      </c>
      <c r="AH252" s="10">
        <f t="shared" si="96"/>
        <v>22.781378023326674</v>
      </c>
      <c r="AI252" s="10">
        <f t="shared" si="96"/>
        <v>22.651188935652037</v>
      </c>
      <c r="AJ252" s="10">
        <f t="shared" si="96"/>
        <v>22.519358642026187</v>
      </c>
      <c r="AK252" s="10">
        <f t="shared" si="96"/>
        <v>22.392067245812665</v>
      </c>
      <c r="AL252" s="10">
        <f t="shared" si="96"/>
        <v>22.263388873083862</v>
      </c>
      <c r="AM252" s="10">
        <f t="shared" si="96"/>
        <v>21.634623919271743</v>
      </c>
      <c r="AN252" s="10">
        <f t="shared" si="96"/>
        <v>20.911566547540012</v>
      </c>
      <c r="AO252" s="186">
        <f t="shared" si="97"/>
        <v>20.911566547540012</v>
      </c>
      <c r="AP252" s="186">
        <f t="shared" si="97"/>
        <v>20.911566547540012</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9.3968970231373596</v>
      </c>
      <c r="T253" s="10">
        <f t="shared" si="95"/>
        <v>9.3445846797433152</v>
      </c>
      <c r="U253" s="10">
        <f t="shared" si="95"/>
        <v>9.2916749630243416</v>
      </c>
      <c r="V253" s="10">
        <f t="shared" si="95"/>
        <v>9.2410035820222554</v>
      </c>
      <c r="W253" s="10">
        <f t="shared" si="95"/>
        <v>9.1884333367067033</v>
      </c>
      <c r="X253" s="10">
        <f t="shared" si="95"/>
        <v>9.1340959488879605</v>
      </c>
      <c r="Y253" s="10">
        <f t="shared" si="95"/>
        <v>9.0782557488232545</v>
      </c>
      <c r="Z253" s="10">
        <f t="shared" si="96"/>
        <v>9.0222737326021978</v>
      </c>
      <c r="AA253" s="10">
        <f t="shared" si="96"/>
        <v>8.9689543903729678</v>
      </c>
      <c r="AB253" s="10">
        <f t="shared" si="96"/>
        <v>8.9148476054746997</v>
      </c>
      <c r="AC253" s="10">
        <f t="shared" si="96"/>
        <v>8.8634801442891114</v>
      </c>
      <c r="AD253" s="10">
        <f t="shared" si="96"/>
        <v>8.8156277883273493</v>
      </c>
      <c r="AE253" s="10">
        <f t="shared" si="96"/>
        <v>8.7693689299866708</v>
      </c>
      <c r="AF253" s="10">
        <f t="shared" si="96"/>
        <v>8.7268439400932483</v>
      </c>
      <c r="AG253" s="10">
        <f t="shared" si="96"/>
        <v>8.6812667721643706</v>
      </c>
      <c r="AH253" s="10">
        <f t="shared" si="96"/>
        <v>8.6331875876090809</v>
      </c>
      <c r="AI253" s="10">
        <f t="shared" si="96"/>
        <v>8.5838513791231854</v>
      </c>
      <c r="AJ253" s="10">
        <f t="shared" si="96"/>
        <v>8.5338932223586479</v>
      </c>
      <c r="AK253" s="10">
        <f t="shared" si="96"/>
        <v>8.4856551175049937</v>
      </c>
      <c r="AL253" s="10">
        <f t="shared" si="96"/>
        <v>8.4368914066750982</v>
      </c>
      <c r="AM253" s="10">
        <f t="shared" si="96"/>
        <v>8.1986158383922572</v>
      </c>
      <c r="AN253" s="10">
        <f t="shared" si="96"/>
        <v>7.9246073951641112</v>
      </c>
      <c r="AO253" s="186">
        <f t="shared" si="97"/>
        <v>7.9246073951641112</v>
      </c>
      <c r="AP253" s="186">
        <f t="shared" si="97"/>
        <v>7.9246073951641112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9.1289612102112585</v>
      </c>
      <c r="T254" s="10">
        <f t="shared" si="95"/>
        <v>9.2433462124613222</v>
      </c>
      <c r="U254" s="10">
        <f t="shared" si="95"/>
        <v>9.3549853010863639</v>
      </c>
      <c r="V254" s="10">
        <f t="shared" si="95"/>
        <v>9.4769132263331421</v>
      </c>
      <c r="W254" s="10">
        <f t="shared" si="95"/>
        <v>9.5901127447816599</v>
      </c>
      <c r="X254" s="10">
        <f t="shared" si="95"/>
        <v>9.6951893349466705</v>
      </c>
      <c r="Y254" s="10">
        <f t="shared" si="95"/>
        <v>9.7933580294125822</v>
      </c>
      <c r="Z254" s="10">
        <f t="shared" si="96"/>
        <v>9.8908748452295416</v>
      </c>
      <c r="AA254" s="10">
        <f t="shared" si="96"/>
        <v>10.000631030445895</v>
      </c>
      <c r="AB254" s="10">
        <f t="shared" si="96"/>
        <v>10.106767620572205</v>
      </c>
      <c r="AC254" s="10">
        <f t="shared" si="96"/>
        <v>10.225495911720456</v>
      </c>
      <c r="AD254" s="10">
        <f t="shared" si="96"/>
        <v>10.360381896767496</v>
      </c>
      <c r="AE254" s="10">
        <f t="shared" si="96"/>
        <v>10.502592626068367</v>
      </c>
      <c r="AF254" s="10">
        <f t="shared" si="96"/>
        <v>10.66196662633482</v>
      </c>
      <c r="AG254" s="10">
        <f t="shared" si="96"/>
        <v>10.80731084504959</v>
      </c>
      <c r="AH254" s="10">
        <f t="shared" si="96"/>
        <v>10.941154179379689</v>
      </c>
      <c r="AI254" s="10">
        <f t="shared" si="96"/>
        <v>11.069219419854601</v>
      </c>
      <c r="AJ254" s="10">
        <f t="shared" si="96"/>
        <v>11.194425784345066</v>
      </c>
      <c r="AK254" s="10">
        <f t="shared" si="96"/>
        <v>11.327538618342519</v>
      </c>
      <c r="AL254" s="10">
        <f t="shared" si="96"/>
        <v>11.458235427801677</v>
      </c>
      <c r="AM254" s="10">
        <f t="shared" si="96"/>
        <v>12.137198618171555</v>
      </c>
      <c r="AN254" s="10">
        <f t="shared" si="96"/>
        <v>12.65191043661215</v>
      </c>
      <c r="AO254" s="186">
        <f t="shared" si="97"/>
        <v>12.65191043661215</v>
      </c>
      <c r="AP254" s="186">
        <f t="shared" si="97"/>
        <v>12.65191043661215</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3.1545082949965466</v>
      </c>
      <c r="T255" s="10">
        <f t="shared" si="95"/>
        <v>3.1940339792570316</v>
      </c>
      <c r="U255" s="10">
        <f t="shared" si="95"/>
        <v>3.2326108143431127</v>
      </c>
      <c r="V255" s="10">
        <f t="shared" si="95"/>
        <v>3.27474295213251</v>
      </c>
      <c r="W255" s="10">
        <f t="shared" si="95"/>
        <v>3.3138589930174289</v>
      </c>
      <c r="X255" s="10">
        <f t="shared" si="95"/>
        <v>3.3501681598166826</v>
      </c>
      <c r="Y255" s="10">
        <f t="shared" si="95"/>
        <v>3.3840903064739947</v>
      </c>
      <c r="Z255" s="10">
        <f t="shared" si="96"/>
        <v>3.4177871967677294</v>
      </c>
      <c r="AA255" s="10">
        <f t="shared" si="96"/>
        <v>3.4557133954577717</v>
      </c>
      <c r="AB255" s="10">
        <f t="shared" si="96"/>
        <v>3.4923888447500304</v>
      </c>
      <c r="AC255" s="10">
        <f t="shared" si="96"/>
        <v>3.5334153504666928</v>
      </c>
      <c r="AD255" s="10">
        <f t="shared" si="96"/>
        <v>3.5800251397857359</v>
      </c>
      <c r="AE255" s="10">
        <f t="shared" si="96"/>
        <v>3.6291659910706899</v>
      </c>
      <c r="AF255" s="10">
        <f t="shared" si="96"/>
        <v>3.6842376026451769</v>
      </c>
      <c r="AG255" s="10">
        <f t="shared" si="96"/>
        <v>3.7344612297378945</v>
      </c>
      <c r="AH255" s="10">
        <f t="shared" si="96"/>
        <v>3.7807107315872428</v>
      </c>
      <c r="AI255" s="10">
        <f t="shared" si="96"/>
        <v>3.8249636157956841</v>
      </c>
      <c r="AJ255" s="10">
        <f t="shared" si="96"/>
        <v>3.8682286167390281</v>
      </c>
      <c r="AK255" s="10">
        <f t="shared" si="96"/>
        <v>3.9142256945386111</v>
      </c>
      <c r="AL255" s="10">
        <f t="shared" si="96"/>
        <v>3.959387916184085</v>
      </c>
      <c r="AM255" s="10">
        <f t="shared" si="96"/>
        <v>4.1940033304355309</v>
      </c>
      <c r="AN255" s="10">
        <f t="shared" si="96"/>
        <v>4.3718617596057037</v>
      </c>
      <c r="AO255" s="186">
        <f t="shared" si="97"/>
        <v>4.3718617596057037</v>
      </c>
      <c r="AP255" s="186">
        <f t="shared" si="97"/>
        <v>4.3718617596057037</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16.55406843007755</v>
      </c>
      <c r="T256" s="10">
        <f t="shared" si="95"/>
        <v>16.461912252336056</v>
      </c>
      <c r="U256" s="10">
        <f t="shared" si="95"/>
        <v>16.368703710300821</v>
      </c>
      <c r="V256" s="10">
        <f t="shared" si="95"/>
        <v>16.279438338286024</v>
      </c>
      <c r="W256" s="10">
        <f t="shared" si="95"/>
        <v>16.18682782694416</v>
      </c>
      <c r="X256" s="10">
        <f t="shared" si="95"/>
        <v>16.091104224349777</v>
      </c>
      <c r="Y256" s="10">
        <f t="shared" si="95"/>
        <v>15.992733188597835</v>
      </c>
      <c r="Z256" s="10">
        <f t="shared" si="96"/>
        <v>15.894112322039943</v>
      </c>
      <c r="AA256" s="10">
        <f t="shared" si="96"/>
        <v>15.800182162143958</v>
      </c>
      <c r="AB256" s="10">
        <f t="shared" si="96"/>
        <v>15.70486480179277</v>
      </c>
      <c r="AC256" s="10">
        <f t="shared" si="96"/>
        <v>15.614373178286428</v>
      </c>
      <c r="AD256" s="10">
        <f t="shared" si="96"/>
        <v>15.530073949170587</v>
      </c>
      <c r="AE256" s="10">
        <f t="shared" si="96"/>
        <v>15.448581909342614</v>
      </c>
      <c r="AF256" s="10">
        <f t="shared" si="96"/>
        <v>15.373667648714797</v>
      </c>
      <c r="AG256" s="10">
        <f t="shared" si="96"/>
        <v>15.293376510599092</v>
      </c>
      <c r="AH256" s="10">
        <f t="shared" si="96"/>
        <v>15.208677688293079</v>
      </c>
      <c r="AI256" s="10">
        <f t="shared" si="96"/>
        <v>15.121764426463658</v>
      </c>
      <c r="AJ256" s="10">
        <f t="shared" si="96"/>
        <v>15.033755507808447</v>
      </c>
      <c r="AK256" s="10">
        <f t="shared" si="96"/>
        <v>14.948776723139584</v>
      </c>
      <c r="AL256" s="10">
        <f t="shared" si="96"/>
        <v>14.862872003316113</v>
      </c>
      <c r="AM256" s="10">
        <f t="shared" si="96"/>
        <v>14.443113219873275</v>
      </c>
      <c r="AN256" s="10">
        <f t="shared" si="96"/>
        <v>13.960405523018753</v>
      </c>
      <c r="AO256" s="186">
        <f t="shared" si="97"/>
        <v>13.960405523018753</v>
      </c>
      <c r="AP256" s="186">
        <f t="shared" si="97"/>
        <v>13.960405523018753</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2" customFormat="1">
      <c r="B258" s="223" t="str">
        <f t="shared" ref="B258:B266" si="98">IF(A258="*","","COM_PROJ")</f>
        <v>COM_PROJ</v>
      </c>
      <c r="C258" s="223" t="str">
        <f t="shared" si="92"/>
        <v>-</v>
      </c>
      <c r="D258" s="223" t="str">
        <f>COM!B174</f>
        <v>CNC</v>
      </c>
      <c r="E258" s="223" t="str">
        <f t="shared" si="93"/>
        <v>-</v>
      </c>
      <c r="F258" s="223" t="str">
        <f t="shared" si="93"/>
        <v>-</v>
      </c>
      <c r="G258" s="223" t="str">
        <f t="shared" si="93"/>
        <v>-</v>
      </c>
      <c r="H258" s="223" t="str">
        <f t="shared" si="93"/>
        <v>-</v>
      </c>
      <c r="I258" s="223">
        <f t="shared" si="94"/>
        <v>0</v>
      </c>
      <c r="J258" s="224">
        <f t="shared" ref="J258:Y266" si="99">INDEX($J$220:$AV$228,MATCH($D258,$B$220:$B$228,0),MATCH(J$247,$J$104:$AV$104,0))</f>
        <v>0</v>
      </c>
      <c r="K258" s="224">
        <f t="shared" si="99"/>
        <v>0</v>
      </c>
      <c r="L258" s="224">
        <f t="shared" si="99"/>
        <v>0</v>
      </c>
      <c r="M258" s="224">
        <f t="shared" si="99"/>
        <v>0</v>
      </c>
      <c r="N258" s="224">
        <f t="shared" si="99"/>
        <v>0</v>
      </c>
      <c r="O258" s="224">
        <f t="shared" si="99"/>
        <v>0</v>
      </c>
      <c r="P258" s="224">
        <f t="shared" si="99"/>
        <v>1.6544946889303713</v>
      </c>
      <c r="Q258" s="224">
        <f t="shared" si="99"/>
        <v>3.1875183888127405</v>
      </c>
      <c r="R258" s="224">
        <f t="shared" si="99"/>
        <v>4.1497851114047242</v>
      </c>
      <c r="S258" s="224">
        <f t="shared" si="99"/>
        <v>6.6454940029000342</v>
      </c>
      <c r="T258" s="224">
        <f t="shared" si="99"/>
        <v>8.8485105965478983</v>
      </c>
      <c r="U258" s="224">
        <f t="shared" si="99"/>
        <v>11.021741886972789</v>
      </c>
      <c r="V258" s="224">
        <f t="shared" si="99"/>
        <v>13.306577605081534</v>
      </c>
      <c r="W258" s="224">
        <f t="shared" si="99"/>
        <v>15.496735092684263</v>
      </c>
      <c r="X258" s="224">
        <f t="shared" si="99"/>
        <v>17.59878205860927</v>
      </c>
      <c r="Y258" s="224">
        <f t="shared" si="99"/>
        <v>19.62589812861852</v>
      </c>
      <c r="Z258" s="224">
        <f t="shared" ref="Z258:AN266" si="100">INDEX($J$220:$AV$228,MATCH($D258,$B$220:$B$228,0),MATCH(Z$247,$J$104:$AV$104,0))</f>
        <v>21.645943181154141</v>
      </c>
      <c r="AA258" s="224">
        <f t="shared" si="100"/>
        <v>23.798750359015443</v>
      </c>
      <c r="AB258" s="224">
        <f t="shared" si="100"/>
        <v>25.912295290490434</v>
      </c>
      <c r="AC258" s="224">
        <f t="shared" si="100"/>
        <v>28.139922848455193</v>
      </c>
      <c r="AD258" s="224">
        <f t="shared" si="100"/>
        <v>30.541062489864931</v>
      </c>
      <c r="AE258" s="224">
        <f t="shared" si="100"/>
        <v>33.020860115770802</v>
      </c>
      <c r="AF258" s="224">
        <f t="shared" si="100"/>
        <v>35.684968381711293</v>
      </c>
      <c r="AG258" s="224">
        <f t="shared" si="100"/>
        <v>38.198415504882306</v>
      </c>
      <c r="AH258" s="224">
        <f t="shared" si="100"/>
        <v>40.588358468143873</v>
      </c>
      <c r="AI258" s="224">
        <f t="shared" si="100"/>
        <v>42.916252409469834</v>
      </c>
      <c r="AJ258" s="224">
        <f t="shared" si="100"/>
        <v>45.213445835519394</v>
      </c>
      <c r="AK258" s="224">
        <f t="shared" si="100"/>
        <v>47.595544199454544</v>
      </c>
      <c r="AL258" s="224">
        <f t="shared" si="100"/>
        <v>49.951697682027323</v>
      </c>
      <c r="AM258" s="224">
        <f>INDEX($J$220:$AV$228,MATCH($D258,$B$220:$B$228,0),MATCH(AM$247,$J$104:$AV$104,0))</f>
        <v>61.764989522169515</v>
      </c>
      <c r="AN258" s="224">
        <f t="shared" si="100"/>
        <v>71.84971749843028</v>
      </c>
      <c r="AO258" s="225">
        <f t="shared" si="97"/>
        <v>71.84971749843028</v>
      </c>
      <c r="AP258" s="225">
        <f t="shared" si="97"/>
        <v>71.84971749843028</v>
      </c>
      <c r="AQ258" s="225"/>
      <c r="AR258" s="225"/>
      <c r="AS258" s="225"/>
      <c r="AT258" s="225"/>
      <c r="AU258" s="225"/>
      <c r="AV258" s="225"/>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0.63375642848742708</v>
      </c>
      <c r="T259" s="10">
        <f t="shared" si="99"/>
        <v>0.84385005398457269</v>
      </c>
      <c r="U259" s="10">
        <f t="shared" si="99"/>
        <v>1.0511031641816115</v>
      </c>
      <c r="V259" s="10">
        <f t="shared" si="99"/>
        <v>1.2689995799721003</v>
      </c>
      <c r="W259" s="10">
        <f t="shared" si="99"/>
        <v>1.477866879613388</v>
      </c>
      <c r="X259" s="10">
        <f t="shared" si="99"/>
        <v>1.678331401446695</v>
      </c>
      <c r="Y259" s="10">
        <f t="shared" si="99"/>
        <v>1.8716500381195895</v>
      </c>
      <c r="Z259" s="10">
        <f t="shared" si="100"/>
        <v>2.0642943377487812</v>
      </c>
      <c r="AA259" s="10">
        <f t="shared" si="100"/>
        <v>2.269599675119951</v>
      </c>
      <c r="AB259" s="10">
        <f t="shared" si="100"/>
        <v>2.4711607158243383</v>
      </c>
      <c r="AC259" s="10">
        <f t="shared" si="100"/>
        <v>2.68360139886759</v>
      </c>
      <c r="AD259" s="10">
        <f t="shared" si="100"/>
        <v>2.9125892939398512</v>
      </c>
      <c r="AE259" s="10">
        <f t="shared" si="100"/>
        <v>3.1490785129625269</v>
      </c>
      <c r="AF259" s="10">
        <f t="shared" si="100"/>
        <v>3.4031447628138518</v>
      </c>
      <c r="AG259" s="10">
        <f t="shared" si="100"/>
        <v>3.6428430111724728</v>
      </c>
      <c r="AH259" s="10">
        <f t="shared" si="100"/>
        <v>3.8707631200499071</v>
      </c>
      <c r="AI259" s="10">
        <f t="shared" si="100"/>
        <v>4.0927658409173766</v>
      </c>
      <c r="AJ259" s="10">
        <f t="shared" si="100"/>
        <v>4.3118407660625415</v>
      </c>
      <c r="AK259" s="10">
        <f t="shared" si="100"/>
        <v>4.5390127642276852</v>
      </c>
      <c r="AL259" s="10">
        <f t="shared" si="100"/>
        <v>4.7637104940626536</v>
      </c>
      <c r="AM259" s="10">
        <f t="shared" si="100"/>
        <v>5.8903008787685955</v>
      </c>
      <c r="AN259" s="10">
        <f t="shared" si="100"/>
        <v>6.8520444574571284</v>
      </c>
      <c r="AO259" s="186">
        <f t="shared" si="97"/>
        <v>6.8520444574571284</v>
      </c>
      <c r="AP259" s="186">
        <f t="shared" si="97"/>
        <v>6.8520444574571284</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0.45595732943270367</v>
      </c>
      <c r="T260" s="10">
        <f t="shared" si="99"/>
        <v>0.60710960829974714</v>
      </c>
      <c r="U260" s="10">
        <f t="shared" si="99"/>
        <v>0.75621827275558773</v>
      </c>
      <c r="V260" s="10">
        <f t="shared" si="99"/>
        <v>0.91298428469791881</v>
      </c>
      <c r="W260" s="10">
        <f t="shared" si="99"/>
        <v>1.0632542809763883</v>
      </c>
      <c r="X260" s="10">
        <f t="shared" si="99"/>
        <v>1.2074788819627149</v>
      </c>
      <c r="Y260" s="10">
        <f t="shared" si="99"/>
        <v>1.3465623615848752</v>
      </c>
      <c r="Z260" s="10">
        <f t="shared" si="100"/>
        <v>1.4851606880728605</v>
      </c>
      <c r="AA260" s="10">
        <f t="shared" si="100"/>
        <v>1.632868023475291</v>
      </c>
      <c r="AB260" s="10">
        <f t="shared" si="100"/>
        <v>1.7778815171554929</v>
      </c>
      <c r="AC260" s="10">
        <f t="shared" si="100"/>
        <v>1.9307223912661404</v>
      </c>
      <c r="AD260" s="10">
        <f t="shared" si="100"/>
        <v>2.0954681901509811</v>
      </c>
      <c r="AE260" s="10">
        <f t="shared" si="100"/>
        <v>2.2656108315480208</v>
      </c>
      <c r="AF260" s="10">
        <f t="shared" si="100"/>
        <v>2.4483993029133888</v>
      </c>
      <c r="AG260" s="10">
        <f t="shared" si="100"/>
        <v>2.620850686881421</v>
      </c>
      <c r="AH260" s="10">
        <f t="shared" si="100"/>
        <v>2.7848282648537559</v>
      </c>
      <c r="AI260" s="10">
        <f t="shared" si="100"/>
        <v>2.9445485661927329</v>
      </c>
      <c r="AJ260" s="10">
        <f t="shared" si="100"/>
        <v>3.1021624590462711</v>
      </c>
      <c r="AK260" s="10">
        <f t="shared" si="100"/>
        <v>3.265601807271084</v>
      </c>
      <c r="AL260" s="10">
        <f t="shared" si="100"/>
        <v>3.4272610381993838</v>
      </c>
      <c r="AM260" s="10">
        <f t="shared" si="100"/>
        <v>4.2377887426694842</v>
      </c>
      <c r="AN260" s="10">
        <f t="shared" si="100"/>
        <v>4.9297170830012211</v>
      </c>
      <c r="AO260" s="186">
        <f t="shared" si="97"/>
        <v>4.9297170830012211</v>
      </c>
      <c r="AP260" s="186">
        <f t="shared" si="97"/>
        <v>4.9297170830012211</v>
      </c>
      <c r="AQ260" s="186"/>
      <c r="AR260" s="186"/>
      <c r="AS260" s="186"/>
      <c r="AT260" s="186"/>
      <c r="AU260" s="186"/>
      <c r="AV260" s="186"/>
    </row>
    <row r="261" spans="1:48" s="222" customFormat="1">
      <c r="B261" s="223" t="str">
        <f t="shared" si="98"/>
        <v>COM_PROJ</v>
      </c>
      <c r="C261" s="223" t="str">
        <f t="shared" si="92"/>
        <v>-</v>
      </c>
      <c r="D261" s="223" t="str">
        <f>COM!B177</f>
        <v>CNL</v>
      </c>
      <c r="E261" s="223" t="str">
        <f t="shared" si="93"/>
        <v>-</v>
      </c>
      <c r="F261" s="223" t="str">
        <f t="shared" si="93"/>
        <v>-</v>
      </c>
      <c r="G261" s="223" t="str">
        <f t="shared" si="93"/>
        <v>-</v>
      </c>
      <c r="H261" s="223" t="str">
        <f t="shared" si="93"/>
        <v>-</v>
      </c>
      <c r="I261" s="223">
        <f t="shared" si="94"/>
        <v>0</v>
      </c>
      <c r="J261" s="224">
        <f t="shared" si="99"/>
        <v>0</v>
      </c>
      <c r="K261" s="224">
        <f t="shared" si="99"/>
        <v>0</v>
      </c>
      <c r="L261" s="224">
        <f t="shared" si="99"/>
        <v>0</v>
      </c>
      <c r="M261" s="224">
        <f t="shared" si="99"/>
        <v>0</v>
      </c>
      <c r="N261" s="224">
        <f t="shared" si="99"/>
        <v>0</v>
      </c>
      <c r="O261" s="224">
        <f t="shared" si="99"/>
        <v>0</v>
      </c>
      <c r="P261" s="224">
        <f t="shared" si="99"/>
        <v>1.439792405855393</v>
      </c>
      <c r="Q261" s="224">
        <f t="shared" si="99"/>
        <v>2.7738770033187716</v>
      </c>
      <c r="R261" s="224">
        <f t="shared" si="99"/>
        <v>3.6112712414900638</v>
      </c>
      <c r="S261" s="224">
        <f t="shared" si="99"/>
        <v>5.7831142417983905</v>
      </c>
      <c r="T261" s="224">
        <f t="shared" si="99"/>
        <v>7.7002473596799765</v>
      </c>
      <c r="U261" s="224">
        <f t="shared" si="99"/>
        <v>9.5914603862651333</v>
      </c>
      <c r="V261" s="224">
        <f t="shared" si="99"/>
        <v>11.579795034644636</v>
      </c>
      <c r="W261" s="224">
        <f t="shared" si="99"/>
        <v>13.485737761070906</v>
      </c>
      <c r="X261" s="224">
        <f t="shared" si="99"/>
        <v>15.315003988723067</v>
      </c>
      <c r="Y261" s="224">
        <f t="shared" si="99"/>
        <v>17.079063035218788</v>
      </c>
      <c r="Z261" s="224">
        <f t="shared" si="100"/>
        <v>18.836968663798867</v>
      </c>
      <c r="AA261" s="224">
        <f t="shared" si="100"/>
        <v>20.710407996480903</v>
      </c>
      <c r="AB261" s="224">
        <f t="shared" si="100"/>
        <v>22.549680109067246</v>
      </c>
      <c r="AC261" s="224">
        <f t="shared" si="100"/>
        <v>24.48823044863067</v>
      </c>
      <c r="AD261" s="224">
        <f t="shared" si="100"/>
        <v>26.577776365115373</v>
      </c>
      <c r="AE261" s="224">
        <f t="shared" si="100"/>
        <v>28.735772890414438</v>
      </c>
      <c r="AF261" s="224">
        <f t="shared" si="100"/>
        <v>31.054162230278394</v>
      </c>
      <c r="AG261" s="224">
        <f t="shared" si="100"/>
        <v>33.241441587941537</v>
      </c>
      <c r="AH261" s="224">
        <f t="shared" si="100"/>
        <v>35.321243809099563</v>
      </c>
      <c r="AI261" s="224">
        <f t="shared" si="100"/>
        <v>37.347049053917097</v>
      </c>
      <c r="AJ261" s="224">
        <f t="shared" si="100"/>
        <v>39.346137761627226</v>
      </c>
      <c r="AK261" s="224">
        <f t="shared" si="100"/>
        <v>41.419113370035916</v>
      </c>
      <c r="AL261" s="224">
        <f t="shared" si="100"/>
        <v>43.469510940928814</v>
      </c>
      <c r="AM261" s="224">
        <f t="shared" si="100"/>
        <v>53.749802557087648</v>
      </c>
      <c r="AN261" s="224">
        <f t="shared" si="100"/>
        <v>62.525844482447212</v>
      </c>
      <c r="AO261" s="225">
        <f t="shared" si="97"/>
        <v>62.525844482447212</v>
      </c>
      <c r="AP261" s="225">
        <f t="shared" si="97"/>
        <v>62.525844482447212</v>
      </c>
      <c r="AQ261" s="225"/>
      <c r="AR261" s="225"/>
      <c r="AS261" s="225"/>
      <c r="AT261" s="225"/>
      <c r="AU261" s="225"/>
      <c r="AV261" s="225"/>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1.406824343635388</v>
      </c>
      <c r="T262" s="10">
        <f t="shared" si="99"/>
        <v>1.8731940931264015</v>
      </c>
      <c r="U262" s="10">
        <f t="shared" si="99"/>
        <v>2.3332584137601549</v>
      </c>
      <c r="V262" s="10">
        <f t="shared" si="99"/>
        <v>2.816948942717115</v>
      </c>
      <c r="W262" s="10">
        <f t="shared" si="99"/>
        <v>3.2805964711943427</v>
      </c>
      <c r="X262" s="10">
        <f t="shared" si="99"/>
        <v>3.7255913567269618</v>
      </c>
      <c r="Y262" s="10">
        <f t="shared" si="99"/>
        <v>4.1547236730632662</v>
      </c>
      <c r="Z262" s="10">
        <f t="shared" si="100"/>
        <v>4.5823590834491883</v>
      </c>
      <c r="AA262" s="10">
        <f t="shared" si="100"/>
        <v>5.0380997016254456</v>
      </c>
      <c r="AB262" s="10">
        <f t="shared" si="100"/>
        <v>5.4855286602052962</v>
      </c>
      <c r="AC262" s="10">
        <f t="shared" si="100"/>
        <v>5.957108451825043</v>
      </c>
      <c r="AD262" s="10">
        <f t="shared" si="100"/>
        <v>6.4654200534199049</v>
      </c>
      <c r="AE262" s="10">
        <f t="shared" si="100"/>
        <v>6.9903832338683713</v>
      </c>
      <c r="AF262" s="10">
        <f t="shared" si="100"/>
        <v>7.5543642352762106</v>
      </c>
      <c r="AG262" s="10">
        <f t="shared" si="100"/>
        <v>8.086450878913876</v>
      </c>
      <c r="AH262" s="10">
        <f t="shared" si="100"/>
        <v>8.5923921887923029</v>
      </c>
      <c r="AI262" s="10">
        <f t="shared" si="100"/>
        <v>9.0851979703684407</v>
      </c>
      <c r="AJ262" s="10">
        <f t="shared" si="100"/>
        <v>9.5715045763777749</v>
      </c>
      <c r="AK262" s="10">
        <f t="shared" si="100"/>
        <v>10.075785216139931</v>
      </c>
      <c r="AL262" s="10">
        <f t="shared" si="100"/>
        <v>10.574573428901566</v>
      </c>
      <c r="AM262" s="10">
        <f t="shared" si="100"/>
        <v>13.075399783109219</v>
      </c>
      <c r="AN262" s="10">
        <f t="shared" si="100"/>
        <v>15.210296121854423</v>
      </c>
      <c r="AO262" s="186">
        <f t="shared" si="97"/>
        <v>15.210296121854423</v>
      </c>
      <c r="AP262" s="186">
        <f t="shared" si="97"/>
        <v>15.210296121854423</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0.53312747143668104</v>
      </c>
      <c r="T263" s="10">
        <f t="shared" si="99"/>
        <v>0.70986206266375895</v>
      </c>
      <c r="U263" s="10">
        <f t="shared" si="99"/>
        <v>0.88420716059112014</v>
      </c>
      <c r="V263" s="10">
        <f t="shared" si="99"/>
        <v>1.0675056013860342</v>
      </c>
      <c r="W263" s="10">
        <f t="shared" si="99"/>
        <v>1.2432085849270942</v>
      </c>
      <c r="X263" s="10">
        <f t="shared" si="99"/>
        <v>1.4118429984553735</v>
      </c>
      <c r="Y263" s="10">
        <f t="shared" si="99"/>
        <v>1.5744661629998122</v>
      </c>
      <c r="Z263" s="10">
        <f t="shared" si="100"/>
        <v>1.736522062918844</v>
      </c>
      <c r="AA263" s="10">
        <f t="shared" si="100"/>
        <v>1.9092286588051814</v>
      </c>
      <c r="AB263" s="10">
        <f t="shared" si="100"/>
        <v>2.0787854840153694</v>
      </c>
      <c r="AC263" s="10">
        <f t="shared" si="100"/>
        <v>2.2574944628756555</v>
      </c>
      <c r="AD263" s="10">
        <f t="shared" si="100"/>
        <v>2.4501232584223107</v>
      </c>
      <c r="AE263" s="10">
        <f t="shared" si="100"/>
        <v>2.6490623045484449</v>
      </c>
      <c r="AF263" s="10">
        <f t="shared" si="100"/>
        <v>2.8627874697257223</v>
      </c>
      <c r="AG263" s="10">
        <f t="shared" si="100"/>
        <v>3.0644260098825873</v>
      </c>
      <c r="AH263" s="10">
        <f t="shared" si="100"/>
        <v>3.2561565641988661</v>
      </c>
      <c r="AI263" s="10">
        <f t="shared" si="100"/>
        <v>3.4429093037499494</v>
      </c>
      <c r="AJ263" s="10">
        <f t="shared" si="100"/>
        <v>3.6271991281176068</v>
      </c>
      <c r="AK263" s="10">
        <f t="shared" si="100"/>
        <v>3.8183003580523565</v>
      </c>
      <c r="AL263" s="10">
        <f t="shared" si="100"/>
        <v>4.007320188321196</v>
      </c>
      <c r="AM263" s="10">
        <f t="shared" si="100"/>
        <v>4.9550285761897577</v>
      </c>
      <c r="AN263" s="10">
        <f t="shared" si="100"/>
        <v>5.764064822970572</v>
      </c>
      <c r="AO263" s="186">
        <f t="shared" si="97"/>
        <v>5.764064822970572</v>
      </c>
      <c r="AP263" s="186">
        <f t="shared" si="97"/>
        <v>5.764064822970572</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0.93918541646106801</v>
      </c>
      <c r="T266" s="10">
        <f t="shared" si="99"/>
        <v>1.2505303753268648</v>
      </c>
      <c r="U266" s="10">
        <f t="shared" si="99"/>
        <v>1.5576658770176681</v>
      </c>
      <c r="V266" s="10">
        <f t="shared" si="99"/>
        <v>1.8805740587902557</v>
      </c>
      <c r="W266" s="10">
        <f t="shared" si="99"/>
        <v>2.1901016832545701</v>
      </c>
      <c r="X266" s="10">
        <f t="shared" si="99"/>
        <v>2.4871769427087922</v>
      </c>
      <c r="Y266" s="10">
        <f t="shared" si="99"/>
        <v>2.7736624695327934</v>
      </c>
      <c r="Z266" s="10">
        <f t="shared" si="100"/>
        <v>3.0591486731329876</v>
      </c>
      <c r="AA266" s="10">
        <f t="shared" si="100"/>
        <v>3.3633977033808082</v>
      </c>
      <c r="AB266" s="10">
        <f t="shared" si="100"/>
        <v>3.6620979318078115</v>
      </c>
      <c r="AC266" s="10">
        <f t="shared" si="100"/>
        <v>3.9769210758561377</v>
      </c>
      <c r="AD266" s="10">
        <f t="shared" si="100"/>
        <v>4.3162661016908572</v>
      </c>
      <c r="AE266" s="10">
        <f t="shared" si="100"/>
        <v>4.6667275971055275</v>
      </c>
      <c r="AF266" s="10">
        <f t="shared" si="100"/>
        <v>5.0432370981528241</v>
      </c>
      <c r="AG266" s="10">
        <f t="shared" si="100"/>
        <v>5.3984541643480686</v>
      </c>
      <c r="AH266" s="10">
        <f t="shared" si="100"/>
        <v>5.7362168011497108</v>
      </c>
      <c r="AI266" s="10">
        <f t="shared" si="100"/>
        <v>6.0652102574386371</v>
      </c>
      <c r="AJ266" s="10">
        <f t="shared" si="100"/>
        <v>6.3898649126974458</v>
      </c>
      <c r="AK266" s="10">
        <f t="shared" si="100"/>
        <v>6.7265188985421922</v>
      </c>
      <c r="AL266" s="10">
        <f t="shared" si="100"/>
        <v>7.0595061811747009</v>
      </c>
      <c r="AM266" s="10">
        <f t="shared" si="100"/>
        <v>8.7290391627436215</v>
      </c>
      <c r="AN266" s="10">
        <f t="shared" si="100"/>
        <v>10.154280001144471</v>
      </c>
      <c r="AO266" s="186">
        <f>AN266</f>
        <v>10.154280001144471</v>
      </c>
      <c r="AP266" s="186">
        <f>AO266</f>
        <v>10.154280001144471</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72" t="s">
        <v>296</v>
      </c>
      <c r="C2" s="372"/>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0">
        <f>MATCH(I4,Drivers!$C$5:$AG$5,0)</f>
        <v>8</v>
      </c>
      <c r="J3" s="280">
        <f>MATCH(J4,Drivers!$C$5:$AG$5,0)</f>
        <v>9</v>
      </c>
      <c r="K3" s="280">
        <f>MATCH(K4,Drivers!$C$5:$AG$5,0)</f>
        <v>10</v>
      </c>
      <c r="L3" s="185">
        <f>MATCH(L4,Drivers!$C$5:$AG$5,0)</f>
        <v>19</v>
      </c>
      <c r="M3" s="185">
        <f>MATCH(M4,Drivers!$C$5:$AG$5,0)</f>
        <v>29</v>
      </c>
      <c r="N3" s="185">
        <f>MATCH(N4,Drivers!$C$5:$AG$5,0)</f>
        <v>31</v>
      </c>
      <c r="BA3" s="192"/>
      <c r="BB3" s="192"/>
      <c r="BC3" s="192"/>
      <c r="BD3" s="200">
        <v>2030</v>
      </c>
      <c r="BE3" s="200">
        <v>2050</v>
      </c>
      <c r="BF3" s="192"/>
    </row>
    <row r="4" spans="1:58">
      <c r="A4" s="185" t="s">
        <v>16</v>
      </c>
      <c r="B4" s="227"/>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621</v>
      </c>
      <c r="BC4" s="192">
        <v>0</v>
      </c>
      <c r="BD4" s="256">
        <v>0.95</v>
      </c>
      <c r="BE4" s="256">
        <v>0.95</v>
      </c>
      <c r="BF4" s="200">
        <v>1</v>
      </c>
    </row>
    <row r="5" spans="1:58" ht="15.75" thickBot="1">
      <c r="A5" s="185" t="s">
        <v>16</v>
      </c>
      <c r="B5" s="14" t="s">
        <v>11</v>
      </c>
      <c r="C5" s="14"/>
      <c r="D5" s="14"/>
      <c r="E5" s="14"/>
      <c r="F5" s="14"/>
      <c r="G5" s="14"/>
      <c r="H5" s="14"/>
      <c r="I5" s="14"/>
      <c r="J5" s="14"/>
      <c r="K5" s="14"/>
      <c r="L5" s="14"/>
      <c r="M5" s="14"/>
      <c r="N5" s="14"/>
      <c r="O5" s="14"/>
      <c r="BA5" s="192">
        <v>1</v>
      </c>
      <c r="BB5" s="192" t="s">
        <v>622</v>
      </c>
      <c r="BC5" s="192">
        <v>1</v>
      </c>
      <c r="BD5" s="256">
        <v>0.8</v>
      </c>
      <c r="BE5" s="256">
        <v>0.85</v>
      </c>
      <c r="BF5" s="200">
        <v>1</v>
      </c>
    </row>
    <row r="6" spans="1:58">
      <c r="A6" s="185" t="s">
        <v>16</v>
      </c>
      <c r="B6" s="185" t="s">
        <v>9</v>
      </c>
      <c r="C6" s="185" t="s">
        <v>10</v>
      </c>
      <c r="D6" s="185" t="s">
        <v>403</v>
      </c>
      <c r="I6" s="280"/>
      <c r="J6" s="280"/>
      <c r="K6" s="280"/>
      <c r="L6" s="280"/>
      <c r="BA6" s="192">
        <v>2</v>
      </c>
      <c r="BB6" s="192" t="s">
        <v>613</v>
      </c>
      <c r="BC6" s="192">
        <v>1</v>
      </c>
      <c r="BD6" s="256">
        <v>0.92</v>
      </c>
      <c r="BE6" s="256">
        <v>0.93</v>
      </c>
      <c r="BF6" s="200">
        <v>1</v>
      </c>
    </row>
    <row r="7" spans="1:58">
      <c r="A7" s="185" t="s">
        <v>16</v>
      </c>
      <c r="B7" s="186" t="s">
        <v>594</v>
      </c>
      <c r="C7" s="186" t="s">
        <v>2</v>
      </c>
      <c r="D7" s="185">
        <f>MATCH(B7,Drivers!$A$7:$A$25,0)</f>
        <v>17</v>
      </c>
      <c r="E7" s="186"/>
      <c r="F7" s="24" cm="1">
        <f t="array" ref="F7">INDEX(Drivers!$C$7:$AG$25,$D7,F$3)</f>
        <v>234.64829421512601</v>
      </c>
      <c r="G7" s="24" cm="1">
        <f t="array" ref="G7">INDEX(Drivers!$C$7:$AG$25,$D7,G$3)</f>
        <v>250.49509082227485</v>
      </c>
      <c r="H7" s="24" cm="1">
        <f t="array" ref="H7">INDEX(Drivers!$C$7:$AG$25,$D7,H$3)</f>
        <v>256.25966914032193</v>
      </c>
      <c r="I7" s="24" cm="1">
        <f t="array" ref="I7">INDEX(Drivers!$C$7:$AG$25,$D7,I$3)</f>
        <v>260.25</v>
      </c>
      <c r="J7" s="24" cm="1">
        <f t="array" ref="J7">INDEX(Drivers!$C$7:$AG$25,$D7,J$3)</f>
        <v>248.16</v>
      </c>
      <c r="K7" s="24" cm="1">
        <f t="array" ref="K7">INDEX(Drivers!$C$7:$AG$25,$D7,K$3)</f>
        <v>254.78633543683222</v>
      </c>
      <c r="L7" s="24" cm="1">
        <f t="array" ref="L7">INDEX(Drivers!$C$7:$AG$25,$D7,L$3)</f>
        <v>317.31610096235033</v>
      </c>
      <c r="M7" s="24" cm="1">
        <f t="array" ref="M7">INDEX(Drivers!$C$7:$AG$25,$D7,M$3)</f>
        <v>435.11082057176719</v>
      </c>
      <c r="N7" s="24" cm="1">
        <f t="array" ref="N7">INDEX(Drivers!$C$7:$AG$25,$D7,N$3)</f>
        <v>524.97994034253281</v>
      </c>
      <c r="O7" s="186"/>
      <c r="P7" s="186">
        <f>H7</f>
        <v>256.25966914032193</v>
      </c>
      <c r="Q7" s="186">
        <f t="shared" ref="Q7:V7" si="0">I7</f>
        <v>260.25</v>
      </c>
      <c r="R7" s="186">
        <f t="shared" si="0"/>
        <v>248.16</v>
      </c>
      <c r="S7" s="24">
        <f t="shared" si="0"/>
        <v>254.78633543683222</v>
      </c>
      <c r="T7" s="186">
        <f t="shared" si="0"/>
        <v>317.31610096235033</v>
      </c>
      <c r="U7" s="186">
        <f t="shared" si="0"/>
        <v>435.11082057176719</v>
      </c>
      <c r="V7" s="186">
        <f t="shared" si="0"/>
        <v>524.97994034253281</v>
      </c>
      <c r="X7" s="186">
        <f>P7</f>
        <v>256.25966914032193</v>
      </c>
      <c r="Y7" s="186">
        <f t="shared" ref="Y7:AD7" si="1">Q7</f>
        <v>260.25</v>
      </c>
      <c r="Z7" s="186">
        <f t="shared" si="1"/>
        <v>248.16</v>
      </c>
      <c r="AA7" s="186">
        <f t="shared" si="1"/>
        <v>254.78633543683222</v>
      </c>
      <c r="AB7" s="186">
        <f t="shared" si="1"/>
        <v>317.31610096235033</v>
      </c>
      <c r="AC7" s="186">
        <f t="shared" si="1"/>
        <v>435.11082057176719</v>
      </c>
      <c r="AD7" s="186">
        <f t="shared" si="1"/>
        <v>524.97994034253281</v>
      </c>
      <c r="BA7" s="192">
        <v>3</v>
      </c>
      <c r="BB7" s="192" t="s">
        <v>623</v>
      </c>
      <c r="BC7" s="192">
        <v>1</v>
      </c>
      <c r="BD7" s="256">
        <v>0.8</v>
      </c>
      <c r="BE7" s="256">
        <v>0.65</v>
      </c>
      <c r="BF7" s="200">
        <v>1</v>
      </c>
    </row>
    <row r="8" spans="1:58">
      <c r="A8" s="185" t="s">
        <v>16</v>
      </c>
      <c r="B8" s="186" t="s">
        <v>387</v>
      </c>
      <c r="C8" s="186" t="s">
        <v>68</v>
      </c>
      <c r="D8" s="185">
        <f>MATCH(B8,Drivers!$A$7:$A$25,0)</f>
        <v>10</v>
      </c>
      <c r="E8" s="186"/>
      <c r="F8" s="24" cm="1">
        <f t="array" ref="F8">INDEX(Drivers!$C$7:$AG$25,$D8,F$3)</f>
        <v>186.51301855651582</v>
      </c>
      <c r="G8" s="24" cm="1">
        <f t="array" ref="G8">INDEX(Drivers!$C$7:$AG$25,$D8,G$3)</f>
        <v>198.3568473622208</v>
      </c>
      <c r="H8" s="24" cm="1">
        <f t="array" ref="H8">INDEX(Drivers!$C$7:$AG$25,$D8,H$3)</f>
        <v>201.78663829260577</v>
      </c>
      <c r="I8" s="24" cm="1">
        <f t="array" ref="I8">INDEX(Drivers!$C$7:$AG$25,$D8,I$3)</f>
        <v>198.05</v>
      </c>
      <c r="J8" s="24" cm="1">
        <f t="array" ref="J8">INDEX(Drivers!$C$7:$AG$25,$D8,J$3)</f>
        <v>190.12</v>
      </c>
      <c r="K8" s="24" cm="1">
        <f t="array" ref="K8">INDEX(Drivers!$C$7:$AG$25,$D8,K$3)</f>
        <v>194.38260769847886</v>
      </c>
      <c r="L8" s="24" cm="1">
        <f t="array" ref="L8">INDEX(Drivers!$C$7:$AG$25,$D8,L$3)</f>
        <v>228.58506410760646</v>
      </c>
      <c r="M8" s="24" cm="1">
        <f t="array" ref="M8">INDEX(Drivers!$C$7:$AG$25,$D8,M$3)</f>
        <v>265.53351579787312</v>
      </c>
      <c r="N8" s="24" cm="1">
        <f t="array" ref="N8">INDEX(Drivers!$C$7:$AG$25,$D8,N$3)</f>
        <v>264.48860999152714</v>
      </c>
      <c r="O8" s="186"/>
      <c r="P8" s="186">
        <f t="shared" ref="P8:P9" si="2">H8</f>
        <v>201.78663829260577</v>
      </c>
      <c r="Q8" s="186">
        <f t="shared" ref="Q8:Q9" si="3">I8</f>
        <v>198.05</v>
      </c>
      <c r="R8" s="186">
        <f>J8</f>
        <v>190.12</v>
      </c>
      <c r="S8" s="24">
        <f t="shared" ref="S8:S9" si="4">K8</f>
        <v>194.38260769847886</v>
      </c>
      <c r="T8" s="186">
        <f t="shared" ref="T8:V9" si="5">L8</f>
        <v>228.58506410760646</v>
      </c>
      <c r="U8" s="186">
        <f t="shared" si="5"/>
        <v>265.53351579787312</v>
      </c>
      <c r="V8" s="186">
        <f t="shared" si="5"/>
        <v>264.48860999152714</v>
      </c>
      <c r="X8" s="186">
        <f>P8</f>
        <v>201.78663829260577</v>
      </c>
      <c r="Y8" s="186">
        <f>Q8</f>
        <v>198.05</v>
      </c>
      <c r="Z8" s="186">
        <f t="shared" ref="Z8:Z9" si="6">R8</f>
        <v>190.12</v>
      </c>
      <c r="AA8" s="186">
        <f t="shared" ref="AA8:AA9" si="7">S8</f>
        <v>194.38260769847886</v>
      </c>
      <c r="AB8" s="186">
        <f t="shared" ref="AB8:AD9" si="8">T8</f>
        <v>228.58506410760646</v>
      </c>
      <c r="AC8" s="186">
        <f t="shared" si="8"/>
        <v>265.53351579787312</v>
      </c>
      <c r="AD8" s="186">
        <f t="shared" si="8"/>
        <v>264.48860999152714</v>
      </c>
    </row>
    <row r="9" spans="1:58">
      <c r="A9" s="185" t="s">
        <v>16</v>
      </c>
      <c r="B9" s="186" t="s">
        <v>388</v>
      </c>
      <c r="C9" s="186" t="s">
        <v>69</v>
      </c>
      <c r="D9" s="185">
        <f>MATCH(B9,Drivers!$A$7:$A$25,0)</f>
        <v>9</v>
      </c>
      <c r="E9" s="186"/>
      <c r="F9" s="24" cm="1">
        <f t="array" ref="F9">INDEX(Drivers!$C$7:$AG$25,$D9,F$3)</f>
        <v>19.344853564503961</v>
      </c>
      <c r="G9" s="24" cm="1">
        <f t="array" ref="G9">INDEX(Drivers!$C$7:$AG$25,$D9,G$3)</f>
        <v>20.822458982202448</v>
      </c>
      <c r="H9" s="24" cm="1">
        <f t="array" ref="H9">INDEX(Drivers!$C$7:$AG$25,$D9,H$3)</f>
        <v>21.03698901557286</v>
      </c>
      <c r="I9" s="24" cm="1">
        <f t="array" ref="I9">INDEX(Drivers!$C$7:$AG$25,$D9,I$3)</f>
        <v>20.85</v>
      </c>
      <c r="J9" s="24" cm="1">
        <f t="array" ref="J9">INDEX(Drivers!$C$7:$AG$25,$D9,J$3)</f>
        <v>19.82</v>
      </c>
      <c r="K9" s="24" cm="1">
        <f t="array" ref="K9">INDEX(Drivers!$C$7:$AG$25,$D9,K$3)</f>
        <v>20.008454011404996</v>
      </c>
      <c r="L9" s="24" cm="1">
        <f t="array" ref="L9">INDEX(Drivers!$C$7:$AG$25,$D9,L$3)</f>
        <v>23.289927282635258</v>
      </c>
      <c r="M9" s="24" cm="1">
        <f t="array" ref="M9">INDEX(Drivers!$C$7:$AG$25,$D9,M$3)</f>
        <v>29.147773978925176</v>
      </c>
      <c r="N9" s="24" cm="1">
        <f t="array" ref="N9">INDEX(Drivers!$C$7:$AG$25,$D9,N$3)</f>
        <v>32.453714692797966</v>
      </c>
      <c r="O9" s="186"/>
      <c r="P9" s="186">
        <f t="shared" si="2"/>
        <v>21.03698901557286</v>
      </c>
      <c r="Q9" s="186">
        <f t="shared" si="3"/>
        <v>20.85</v>
      </c>
      <c r="R9" s="186">
        <f>J9</f>
        <v>19.82</v>
      </c>
      <c r="S9" s="24">
        <f t="shared" si="4"/>
        <v>20.008454011404996</v>
      </c>
      <c r="T9" s="186">
        <f t="shared" si="5"/>
        <v>23.289927282635258</v>
      </c>
      <c r="U9" s="186">
        <f t="shared" si="5"/>
        <v>29.147773978925176</v>
      </c>
      <c r="V9" s="186">
        <f t="shared" si="5"/>
        <v>32.453714692797966</v>
      </c>
      <c r="X9" s="186">
        <f>P9</f>
        <v>21.03698901557286</v>
      </c>
      <c r="Y9" s="186">
        <f>Q9</f>
        <v>20.85</v>
      </c>
      <c r="Z9" s="186">
        <f t="shared" si="6"/>
        <v>19.82</v>
      </c>
      <c r="AA9" s="186">
        <f t="shared" si="7"/>
        <v>20.008454011404996</v>
      </c>
      <c r="AB9" s="186">
        <f t="shared" si="8"/>
        <v>23.289927282635258</v>
      </c>
      <c r="AC9" s="186">
        <f t="shared" si="8"/>
        <v>29.147773978925176</v>
      </c>
      <c r="AD9" s="186">
        <f t="shared" si="8"/>
        <v>32.453714692797966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0">
        <f t="shared" ref="G12:L12" si="9">G$4</f>
        <v>2015</v>
      </c>
      <c r="H12" s="280">
        <f t="shared" si="9"/>
        <v>2017</v>
      </c>
      <c r="I12" s="280">
        <f t="shared" si="9"/>
        <v>2019</v>
      </c>
      <c r="J12" s="280">
        <f t="shared" si="9"/>
        <v>2020</v>
      </c>
      <c r="K12" s="280">
        <f t="shared" si="9"/>
        <v>2021</v>
      </c>
      <c r="L12" s="280">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8"/>
      <c r="X13" s="61">
        <f>$P13</f>
        <v>0.8</v>
      </c>
      <c r="Y13" s="61">
        <f>$I13</f>
        <v>0.8</v>
      </c>
      <c r="Z13" s="61">
        <f t="shared" ref="Z13:AD25" si="20">$G13</f>
        <v>0.8</v>
      </c>
      <c r="AA13" s="61">
        <f t="shared" si="20"/>
        <v>0.8</v>
      </c>
      <c r="AB13" s="61">
        <f t="shared" si="20"/>
        <v>0.8</v>
      </c>
      <c r="AC13" s="61">
        <f t="shared" si="20"/>
        <v>0.8</v>
      </c>
      <c r="AD13" s="61">
        <f t="shared" si="20"/>
        <v>0.8</v>
      </c>
      <c r="AE13" s="228"/>
      <c r="AF13" s="228"/>
      <c r="AG13" s="228"/>
      <c r="AH13" s="228"/>
      <c r="AI13" s="228"/>
      <c r="AJ13" s="228"/>
      <c r="AK13" s="228"/>
      <c r="AL13" s="228"/>
      <c r="AM13" s="228"/>
      <c r="AN13" s="228"/>
      <c r="AO13" s="228"/>
      <c r="AP13" s="228"/>
      <c r="AQ13" s="228"/>
      <c r="AR13" s="228"/>
      <c r="AS13" s="228"/>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8"/>
      <c r="X14" s="61">
        <f t="shared" ref="X14:X25" si="23">$P14</f>
        <v>0.8</v>
      </c>
      <c r="Y14" s="61">
        <f t="shared" ref="Y14:Y25" si="24">$I14</f>
        <v>0.8</v>
      </c>
      <c r="Z14" s="61">
        <f t="shared" si="20"/>
        <v>0.8</v>
      </c>
      <c r="AA14" s="61">
        <f t="shared" si="20"/>
        <v>0.8</v>
      </c>
      <c r="AB14" s="61">
        <f t="shared" si="20"/>
        <v>0.8</v>
      </c>
      <c r="AC14" s="61">
        <f t="shared" si="20"/>
        <v>0.8</v>
      </c>
      <c r="AD14" s="61">
        <f t="shared" si="20"/>
        <v>0.8</v>
      </c>
      <c r="AE14" s="228"/>
      <c r="AF14" s="228"/>
      <c r="AG14" s="228"/>
      <c r="AH14" s="228"/>
      <c r="AI14" s="228"/>
      <c r="AJ14" s="228"/>
      <c r="AK14" s="228"/>
      <c r="AL14" s="228"/>
      <c r="AM14" s="228"/>
      <c r="AN14" s="228"/>
      <c r="AO14" s="228"/>
      <c r="AP14" s="228"/>
      <c r="AQ14" s="228"/>
      <c r="AR14" s="228"/>
      <c r="AS14" s="228"/>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8"/>
      <c r="X15" s="61">
        <f t="shared" si="23"/>
        <v>0.8</v>
      </c>
      <c r="Y15" s="61">
        <f t="shared" si="24"/>
        <v>0.8</v>
      </c>
      <c r="Z15" s="61">
        <f t="shared" si="20"/>
        <v>0.8</v>
      </c>
      <c r="AA15" s="61">
        <f t="shared" si="20"/>
        <v>0.8</v>
      </c>
      <c r="AB15" s="61">
        <f t="shared" si="20"/>
        <v>0.8</v>
      </c>
      <c r="AC15" s="61">
        <f t="shared" si="20"/>
        <v>0.8</v>
      </c>
      <c r="AD15" s="61">
        <f t="shared" si="20"/>
        <v>0.8</v>
      </c>
      <c r="AE15" s="228"/>
      <c r="AF15" s="228"/>
      <c r="AG15" s="228"/>
      <c r="AH15" s="228"/>
      <c r="AI15" s="228"/>
      <c r="AJ15" s="228"/>
      <c r="AK15" s="228"/>
      <c r="AL15" s="228"/>
      <c r="AM15" s="228"/>
      <c r="AN15" s="228"/>
      <c r="AO15" s="228"/>
      <c r="AP15" s="228"/>
      <c r="AQ15" s="228"/>
      <c r="AR15" s="228"/>
      <c r="AS15" s="228"/>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8"/>
      <c r="X16" s="61">
        <f t="shared" si="23"/>
        <v>0.8</v>
      </c>
      <c r="Y16" s="61">
        <f t="shared" si="24"/>
        <v>0.8</v>
      </c>
      <c r="Z16" s="61">
        <f t="shared" si="20"/>
        <v>0.8</v>
      </c>
      <c r="AA16" s="61">
        <f t="shared" si="20"/>
        <v>0.8</v>
      </c>
      <c r="AB16" s="61">
        <f t="shared" si="20"/>
        <v>0.8</v>
      </c>
      <c r="AC16" s="61">
        <f t="shared" si="20"/>
        <v>0.8</v>
      </c>
      <c r="AD16" s="61">
        <f t="shared" si="20"/>
        <v>0.8</v>
      </c>
      <c r="AE16" s="228"/>
      <c r="AF16" s="228"/>
      <c r="AG16" s="228"/>
      <c r="AH16" s="228"/>
      <c r="AI16" s="228"/>
      <c r="AJ16" s="228"/>
      <c r="AK16" s="228"/>
      <c r="AL16" s="228"/>
      <c r="AM16" s="228"/>
      <c r="AN16" s="228"/>
      <c r="AO16" s="228"/>
      <c r="AP16" s="228"/>
      <c r="AQ16" s="228"/>
      <c r="AR16" s="228"/>
      <c r="AS16" s="228"/>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8"/>
      <c r="X17" s="61">
        <f t="shared" si="23"/>
        <v>0.8</v>
      </c>
      <c r="Y17" s="61">
        <f t="shared" si="24"/>
        <v>0.8</v>
      </c>
      <c r="Z17" s="61">
        <f t="shared" si="20"/>
        <v>0.8</v>
      </c>
      <c r="AA17" s="61">
        <f t="shared" si="20"/>
        <v>0.8</v>
      </c>
      <c r="AB17" s="61">
        <f t="shared" si="20"/>
        <v>0.8</v>
      </c>
      <c r="AC17" s="61">
        <f t="shared" si="20"/>
        <v>0.8</v>
      </c>
      <c r="AD17" s="61">
        <f t="shared" si="20"/>
        <v>0.8</v>
      </c>
      <c r="AE17" s="228"/>
      <c r="AF17" s="228"/>
      <c r="AG17" s="228"/>
      <c r="AH17" s="228"/>
      <c r="AI17" s="228"/>
      <c r="AJ17" s="228"/>
      <c r="AK17" s="228"/>
      <c r="AL17" s="228"/>
      <c r="AM17" s="228"/>
      <c r="AN17" s="228"/>
      <c r="AO17" s="228"/>
      <c r="AP17" s="228"/>
      <c r="AQ17" s="228"/>
      <c r="AR17" s="228"/>
      <c r="AS17" s="228"/>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8"/>
      <c r="X18" s="61">
        <f t="shared" si="23"/>
        <v>0.8</v>
      </c>
      <c r="Y18" s="61">
        <f t="shared" si="24"/>
        <v>0.8</v>
      </c>
      <c r="Z18" s="61">
        <f t="shared" si="20"/>
        <v>0.8</v>
      </c>
      <c r="AA18" s="61">
        <f t="shared" si="20"/>
        <v>0.8</v>
      </c>
      <c r="AB18" s="61">
        <f t="shared" si="20"/>
        <v>0.8</v>
      </c>
      <c r="AC18" s="61">
        <f t="shared" si="20"/>
        <v>0.8</v>
      </c>
      <c r="AD18" s="61">
        <f t="shared" si="20"/>
        <v>0.8</v>
      </c>
      <c r="AE18" s="228"/>
      <c r="AF18" s="228"/>
      <c r="AG18" s="228"/>
      <c r="AH18" s="228"/>
      <c r="AI18" s="228"/>
      <c r="AJ18" s="228"/>
      <c r="AK18" s="228"/>
      <c r="AL18" s="228"/>
      <c r="AM18" s="228"/>
      <c r="AN18" s="228"/>
      <c r="AO18" s="228"/>
      <c r="AP18" s="228"/>
      <c r="AQ18" s="228"/>
      <c r="AR18" s="228"/>
      <c r="AS18" s="228"/>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8"/>
      <c r="X19" s="61">
        <f t="shared" si="23"/>
        <v>0.8</v>
      </c>
      <c r="Y19" s="61">
        <f t="shared" si="24"/>
        <v>0.8</v>
      </c>
      <c r="Z19" s="61">
        <f t="shared" si="20"/>
        <v>0.8</v>
      </c>
      <c r="AA19" s="61">
        <f t="shared" si="20"/>
        <v>0.8</v>
      </c>
      <c r="AB19" s="61">
        <f t="shared" si="20"/>
        <v>0.8</v>
      </c>
      <c r="AC19" s="61">
        <f t="shared" si="20"/>
        <v>0.8</v>
      </c>
      <c r="AD19" s="61">
        <f t="shared" si="20"/>
        <v>0.8</v>
      </c>
      <c r="AE19" s="228"/>
      <c r="AF19" s="228"/>
      <c r="AG19" s="228"/>
      <c r="AH19" s="228"/>
      <c r="AI19" s="228"/>
      <c r="AJ19" s="228"/>
      <c r="AK19" s="228"/>
      <c r="AL19" s="228"/>
      <c r="AM19" s="228"/>
      <c r="AN19" s="228"/>
      <c r="AO19" s="228"/>
      <c r="AP19" s="228"/>
      <c r="AQ19" s="228"/>
      <c r="AR19" s="228"/>
      <c r="AS19" s="228"/>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8"/>
      <c r="X20" s="61">
        <f t="shared" si="23"/>
        <v>0.8</v>
      </c>
      <c r="Y20" s="61">
        <f t="shared" si="24"/>
        <v>0.8</v>
      </c>
      <c r="Z20" s="61">
        <f t="shared" si="20"/>
        <v>0.8</v>
      </c>
      <c r="AA20" s="61">
        <f t="shared" si="20"/>
        <v>0.8</v>
      </c>
      <c r="AB20" s="61">
        <f t="shared" si="20"/>
        <v>0.8</v>
      </c>
      <c r="AC20" s="61">
        <f t="shared" si="20"/>
        <v>0.8</v>
      </c>
      <c r="AD20" s="61">
        <f t="shared" si="20"/>
        <v>0.8</v>
      </c>
      <c r="AE20" s="228"/>
      <c r="AF20" s="228"/>
      <c r="AG20" s="228"/>
      <c r="AH20" s="228"/>
      <c r="AI20" s="228"/>
      <c r="AJ20" s="228"/>
      <c r="AK20" s="228"/>
      <c r="AL20" s="228"/>
      <c r="AM20" s="228"/>
      <c r="AN20" s="228"/>
      <c r="AO20" s="228"/>
      <c r="AP20" s="228"/>
      <c r="AQ20" s="228"/>
      <c r="AR20" s="228"/>
      <c r="AS20" s="228"/>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8"/>
      <c r="X21" s="61">
        <f t="shared" si="23"/>
        <v>0.8</v>
      </c>
      <c r="Y21" s="61">
        <f t="shared" si="24"/>
        <v>0.8</v>
      </c>
      <c r="Z21" s="61">
        <f t="shared" si="20"/>
        <v>0.8</v>
      </c>
      <c r="AA21" s="61">
        <f t="shared" si="20"/>
        <v>0.8</v>
      </c>
      <c r="AB21" s="61">
        <f t="shared" si="20"/>
        <v>0.8</v>
      </c>
      <c r="AC21" s="61">
        <f t="shared" si="20"/>
        <v>0.8</v>
      </c>
      <c r="AD21" s="61">
        <f t="shared" si="20"/>
        <v>0.8</v>
      </c>
      <c r="AE21" s="228"/>
      <c r="AF21" s="228"/>
      <c r="AG21" s="228"/>
      <c r="AH21" s="228"/>
      <c r="AI21" s="228"/>
      <c r="AJ21" s="228"/>
      <c r="AK21" s="228"/>
      <c r="AL21" s="228"/>
      <c r="AM21" s="228"/>
      <c r="AN21" s="228"/>
      <c r="AO21" s="228"/>
      <c r="AP21" s="228"/>
      <c r="AQ21" s="228"/>
      <c r="AR21" s="228"/>
      <c r="AS21" s="228"/>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8"/>
      <c r="X22" s="61">
        <f t="shared" si="23"/>
        <v>0.8</v>
      </c>
      <c r="Y22" s="61">
        <f t="shared" si="24"/>
        <v>0.8</v>
      </c>
      <c r="Z22" s="61">
        <f t="shared" ref="Z22:AB25" si="27">X22</f>
        <v>0.8</v>
      </c>
      <c r="AA22" s="61">
        <f t="shared" si="27"/>
        <v>0.8</v>
      </c>
      <c r="AB22" s="61">
        <f t="shared" si="27"/>
        <v>0.8</v>
      </c>
      <c r="AC22" s="61">
        <f>AB22</f>
        <v>0.8</v>
      </c>
      <c r="AD22" s="61">
        <f t="shared" si="20"/>
        <v>0.8</v>
      </c>
      <c r="AE22" s="228"/>
      <c r="AF22" s="228"/>
      <c r="AG22" s="228"/>
      <c r="AH22" s="228"/>
      <c r="AI22" s="228"/>
      <c r="AJ22" s="228"/>
      <c r="AK22" s="228"/>
      <c r="AL22" s="228"/>
      <c r="AM22" s="228"/>
      <c r="AN22" s="228"/>
      <c r="AO22" s="228"/>
      <c r="AP22" s="228"/>
      <c r="AQ22" s="228"/>
      <c r="AR22" s="228"/>
      <c r="AS22" s="228"/>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8"/>
      <c r="X23" s="61">
        <f t="shared" si="23"/>
        <v>0.8</v>
      </c>
      <c r="Y23" s="61">
        <f t="shared" si="24"/>
        <v>0.8</v>
      </c>
      <c r="Z23" s="61">
        <f t="shared" si="27"/>
        <v>0.8</v>
      </c>
      <c r="AA23" s="61">
        <f t="shared" si="27"/>
        <v>0.8</v>
      </c>
      <c r="AB23" s="61">
        <f t="shared" si="27"/>
        <v>0.8</v>
      </c>
      <c r="AC23" s="61">
        <f>AB23</f>
        <v>0.8</v>
      </c>
      <c r="AD23" s="61">
        <f t="shared" si="20"/>
        <v>0.8</v>
      </c>
      <c r="AE23" s="228"/>
      <c r="AF23" s="228"/>
      <c r="AG23" s="228"/>
      <c r="AH23" s="228"/>
      <c r="AI23" s="228"/>
      <c r="AJ23" s="228"/>
      <c r="AK23" s="228"/>
      <c r="AL23" s="228"/>
      <c r="AM23" s="228"/>
      <c r="AN23" s="228"/>
      <c r="AO23" s="228"/>
      <c r="AP23" s="228"/>
      <c r="AQ23" s="228"/>
      <c r="AR23" s="228"/>
      <c r="AS23" s="228"/>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8"/>
      <c r="X24" s="61">
        <f t="shared" si="23"/>
        <v>0.8</v>
      </c>
      <c r="Y24" s="61">
        <f t="shared" si="24"/>
        <v>0.8</v>
      </c>
      <c r="Z24" s="61">
        <f t="shared" si="27"/>
        <v>0.8</v>
      </c>
      <c r="AA24" s="61">
        <f t="shared" si="27"/>
        <v>0.8</v>
      </c>
      <c r="AB24" s="61">
        <f t="shared" si="27"/>
        <v>0.8</v>
      </c>
      <c r="AC24" s="61">
        <f>AB24</f>
        <v>0.8</v>
      </c>
      <c r="AD24" s="61">
        <f t="shared" si="20"/>
        <v>0.8</v>
      </c>
      <c r="AE24" s="228"/>
      <c r="AF24" s="228"/>
      <c r="AG24" s="228"/>
      <c r="AH24" s="228"/>
      <c r="AI24" s="228"/>
      <c r="AJ24" s="228"/>
      <c r="AK24" s="228"/>
      <c r="AL24" s="228"/>
      <c r="AM24" s="228"/>
      <c r="AN24" s="228"/>
      <c r="AO24" s="228"/>
      <c r="AP24" s="228"/>
      <c r="AQ24" s="228"/>
      <c r="AR24" s="228"/>
      <c r="AS24" s="228"/>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8"/>
      <c r="X25" s="61">
        <f t="shared" si="23"/>
        <v>0.8</v>
      </c>
      <c r="Y25" s="61">
        <f t="shared" si="24"/>
        <v>0.8</v>
      </c>
      <c r="Z25" s="61">
        <f t="shared" si="27"/>
        <v>0.8</v>
      </c>
      <c r="AA25" s="61">
        <f t="shared" si="27"/>
        <v>0.8</v>
      </c>
      <c r="AB25" s="61">
        <f t="shared" si="27"/>
        <v>0.8</v>
      </c>
      <c r="AC25" s="61">
        <f>AB25</f>
        <v>0.8</v>
      </c>
      <c r="AD25" s="61">
        <f t="shared" si="20"/>
        <v>0.8</v>
      </c>
      <c r="AE25" s="228"/>
      <c r="AF25" s="228"/>
      <c r="AG25" s="228"/>
      <c r="AH25" s="228"/>
      <c r="AI25" s="228"/>
      <c r="AJ25" s="228"/>
      <c r="AK25" s="228"/>
      <c r="AL25" s="228"/>
      <c r="AM25" s="228"/>
      <c r="AN25" s="228"/>
      <c r="AO25" s="228"/>
      <c r="AP25" s="228"/>
      <c r="AQ25" s="228"/>
      <c r="AR25" s="228"/>
      <c r="AS25" s="228"/>
    </row>
    <row r="26" spans="1:45" ht="15.75" thickBot="1">
      <c r="A26" s="185" t="s">
        <v>16</v>
      </c>
      <c r="B26" s="186"/>
      <c r="C26" s="186"/>
      <c r="P26" s="186"/>
      <c r="R26" s="186"/>
      <c r="T26" s="186"/>
      <c r="U26" s="186"/>
      <c r="V26" s="186"/>
      <c r="W26" s="186"/>
      <c r="X26" s="186"/>
      <c r="Y26" s="186"/>
      <c r="Z26" s="186"/>
      <c r="AB26" s="255">
        <v>2030</v>
      </c>
      <c r="AC26" s="255">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29">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0">
        <f>$H28</f>
        <v>1.223309374555521E-2</v>
      </c>
      <c r="Q28" s="230">
        <f>P28</f>
        <v>1.223309374555521E-2</v>
      </c>
      <c r="R28" s="230">
        <f>Q28</f>
        <v>1.223309374555521E-2</v>
      </c>
      <c r="S28" s="230">
        <f>R28</f>
        <v>1.223309374555521E-2</v>
      </c>
      <c r="T28" s="34">
        <f t="shared" ref="T28:T35" si="33">R28</f>
        <v>1.223309374555521E-2</v>
      </c>
      <c r="U28" s="34">
        <f t="shared" ref="U28:U35" si="34">T28</f>
        <v>1.223309374555521E-2</v>
      </c>
      <c r="V28" s="34">
        <f>T28</f>
        <v>1.223309374555521E-2</v>
      </c>
      <c r="W28" s="231"/>
      <c r="X28" s="230">
        <f>P28</f>
        <v>1.223309374555521E-2</v>
      </c>
      <c r="Y28" s="230">
        <f t="shared" ref="Y28:AA28" si="35">Q28</f>
        <v>1.223309374555521E-2</v>
      </c>
      <c r="Z28" s="230">
        <f t="shared" si="35"/>
        <v>1.223309374555521E-2</v>
      </c>
      <c r="AA28" s="230">
        <f t="shared" si="35"/>
        <v>1.223309374555521E-2</v>
      </c>
      <c r="AB28" s="257">
        <f t="shared" ref="AB28:AB35" si="36">IF(INDEX($BF$4:$BF$7,MATCH($D$3,$BA$4:$BA$7,0)),Z28*$AB$27,Z28)</f>
        <v>1.162143905827745E-2</v>
      </c>
      <c r="AC28" s="257">
        <f t="shared" ref="AC28:AD35" si="37">IF(INDEX($BF$4:$BF$7,MATCH($D$3,$BA$4:$BA$7,0)),AB28*$AC$27,AB28)</f>
        <v>1.1040367105363576E-2</v>
      </c>
      <c r="AD28" s="72">
        <f t="shared" si="37"/>
        <v>1.0488348750095397E-2</v>
      </c>
      <c r="AE28" s="231"/>
      <c r="AF28" s="231"/>
      <c r="AG28" s="231"/>
      <c r="AH28" s="231"/>
      <c r="AI28" s="231"/>
      <c r="AJ28" s="231"/>
      <c r="AK28" s="231"/>
      <c r="AL28" s="231"/>
      <c r="AM28" s="231"/>
      <c r="AN28" s="231"/>
      <c r="AO28" s="231"/>
      <c r="AP28" s="231"/>
      <c r="AQ28" s="231"/>
      <c r="AR28" s="231"/>
      <c r="AS28" s="231"/>
    </row>
    <row r="29" spans="1:45">
      <c r="A29" s="185" t="s">
        <v>16</v>
      </c>
      <c r="B29" s="186" t="str">
        <f t="shared" ref="B29:C35" si="38">B16</f>
        <v>TFHCV3</v>
      </c>
      <c r="C29" s="186" t="str">
        <f t="shared" si="38"/>
        <v>Transport Freight - HCV3</v>
      </c>
      <c r="F29" s="229">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0">
        <f t="shared" ref="P29:P36" si="39">$H29</f>
        <v>8.1866056980928109E-2</v>
      </c>
      <c r="Q29" s="230">
        <f t="shared" ref="Q29:R35" si="40">P29</f>
        <v>8.1866056980928109E-2</v>
      </c>
      <c r="R29" s="230">
        <f t="shared" si="40"/>
        <v>8.1866056980928109E-2</v>
      </c>
      <c r="S29" s="230">
        <f t="shared" ref="S29" si="41">R29</f>
        <v>8.1866056980928109E-2</v>
      </c>
      <c r="T29" s="34">
        <f t="shared" si="33"/>
        <v>8.1866056980928109E-2</v>
      </c>
      <c r="U29" s="34">
        <f t="shared" si="34"/>
        <v>8.1866056980928109E-2</v>
      </c>
      <c r="V29" s="34">
        <f t="shared" ref="V29:V35" si="42">T29</f>
        <v>8.1866056980928109E-2</v>
      </c>
      <c r="W29" s="231"/>
      <c r="X29" s="230">
        <f t="shared" ref="X29:X36" si="43">P29</f>
        <v>8.1866056980928109E-2</v>
      </c>
      <c r="Y29" s="230">
        <f t="shared" ref="Y29:Y35" si="44">Q29</f>
        <v>8.1866056980928109E-2</v>
      </c>
      <c r="Z29" s="230">
        <f t="shared" ref="Z29:Z35" si="45">R29</f>
        <v>8.1866056980928109E-2</v>
      </c>
      <c r="AA29" s="230">
        <f t="shared" ref="AA29:AA35" si="46">S29</f>
        <v>8.1866056980928109E-2</v>
      </c>
      <c r="AB29" s="70">
        <f t="shared" si="36"/>
        <v>7.77727541318817E-2</v>
      </c>
      <c r="AC29" s="257">
        <f t="shared" si="37"/>
        <v>7.388411642528761E-2</v>
      </c>
      <c r="AD29" s="72">
        <f t="shared" si="37"/>
        <v>7.0189910604023228E-2</v>
      </c>
      <c r="AE29" s="231"/>
      <c r="AF29" s="231"/>
      <c r="AG29" s="231"/>
      <c r="AH29" s="231"/>
      <c r="AI29" s="231"/>
      <c r="AJ29" s="231"/>
      <c r="AK29" s="231"/>
      <c r="AL29" s="231"/>
      <c r="AM29" s="231"/>
      <c r="AN29" s="231"/>
      <c r="AO29" s="231"/>
      <c r="AP29" s="231"/>
      <c r="AQ29" s="231"/>
      <c r="AR29" s="231"/>
      <c r="AS29" s="231"/>
    </row>
    <row r="30" spans="1:45">
      <c r="A30" s="185" t="s">
        <v>16</v>
      </c>
      <c r="B30" s="186" t="str">
        <f t="shared" si="38"/>
        <v>TFHCV4</v>
      </c>
      <c r="C30" s="186" t="str">
        <f t="shared" si="38"/>
        <v>Transport Freight - HCV4</v>
      </c>
      <c r="F30" s="229">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0">
        <f t="shared" si="39"/>
        <v>2.7304410472915146E-2</v>
      </c>
      <c r="Q30" s="230">
        <f t="shared" si="40"/>
        <v>2.7304410472915146E-2</v>
      </c>
      <c r="R30" s="230">
        <f t="shared" si="40"/>
        <v>2.7304410472915146E-2</v>
      </c>
      <c r="S30" s="230">
        <f t="shared" ref="S30" si="48">R30</f>
        <v>2.7304410472915146E-2</v>
      </c>
      <c r="T30" s="34">
        <f t="shared" si="33"/>
        <v>2.7304410472915146E-2</v>
      </c>
      <c r="U30" s="34">
        <f t="shared" si="34"/>
        <v>2.7304410472915146E-2</v>
      </c>
      <c r="V30" s="34">
        <f t="shared" si="42"/>
        <v>2.7304410472915146E-2</v>
      </c>
      <c r="W30" s="231"/>
      <c r="X30" s="230">
        <f t="shared" si="43"/>
        <v>2.7304410472915146E-2</v>
      </c>
      <c r="Y30" s="230">
        <f t="shared" si="44"/>
        <v>2.7304410472915146E-2</v>
      </c>
      <c r="Z30" s="230">
        <f t="shared" si="45"/>
        <v>2.7304410472915146E-2</v>
      </c>
      <c r="AA30" s="230">
        <f t="shared" si="46"/>
        <v>2.7304410472915146E-2</v>
      </c>
      <c r="AB30" s="70">
        <f t="shared" si="36"/>
        <v>2.5939189949269387E-2</v>
      </c>
      <c r="AC30" s="257">
        <f t="shared" si="37"/>
        <v>2.4642230451805917E-2</v>
      </c>
      <c r="AD30" s="72">
        <f t="shared" si="37"/>
        <v>2.3410118929215618E-2</v>
      </c>
      <c r="AE30" s="231"/>
      <c r="AF30" s="231"/>
      <c r="AG30" s="231"/>
      <c r="AH30" s="231"/>
      <c r="AI30" s="231"/>
      <c r="AJ30" s="231"/>
      <c r="AK30" s="231"/>
      <c r="AL30" s="231"/>
      <c r="AM30" s="231"/>
      <c r="AN30" s="231"/>
      <c r="AO30" s="231"/>
      <c r="AP30" s="231"/>
      <c r="AQ30" s="231"/>
      <c r="AR30" s="231"/>
      <c r="AS30" s="231"/>
    </row>
    <row r="31" spans="1:45">
      <c r="A31" s="185" t="s">
        <v>16</v>
      </c>
      <c r="B31" s="186" t="str">
        <f t="shared" si="38"/>
        <v>TFHCV5</v>
      </c>
      <c r="C31" s="186" t="str">
        <f t="shared" si="38"/>
        <v>Transport Freight - HCV5</v>
      </c>
      <c r="F31" s="229">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0">
        <f t="shared" si="39"/>
        <v>1.645969810781665E-2</v>
      </c>
      <c r="Q31" s="230">
        <f t="shared" si="40"/>
        <v>1.645969810781665E-2</v>
      </c>
      <c r="R31" s="230">
        <f t="shared" si="40"/>
        <v>1.645969810781665E-2</v>
      </c>
      <c r="S31" s="230">
        <f t="shared" ref="S31" si="49">R31</f>
        <v>1.645969810781665E-2</v>
      </c>
      <c r="T31" s="34">
        <f t="shared" si="33"/>
        <v>1.645969810781665E-2</v>
      </c>
      <c r="U31" s="34">
        <f t="shared" si="34"/>
        <v>1.645969810781665E-2</v>
      </c>
      <c r="V31" s="34">
        <f t="shared" si="42"/>
        <v>1.645969810781665E-2</v>
      </c>
      <c r="W31" s="231"/>
      <c r="X31" s="230">
        <f t="shared" si="43"/>
        <v>1.645969810781665E-2</v>
      </c>
      <c r="Y31" s="230">
        <f t="shared" si="44"/>
        <v>1.645969810781665E-2</v>
      </c>
      <c r="Z31" s="230">
        <f t="shared" si="45"/>
        <v>1.645969810781665E-2</v>
      </c>
      <c r="AA31" s="230">
        <f t="shared" si="46"/>
        <v>1.645969810781665E-2</v>
      </c>
      <c r="AB31" s="70">
        <f t="shared" si="36"/>
        <v>1.5636713202425816E-2</v>
      </c>
      <c r="AC31" s="257">
        <f t="shared" si="37"/>
        <v>1.4854877542304525E-2</v>
      </c>
      <c r="AD31" s="72">
        <f t="shared" si="37"/>
        <v>1.4112133665189298E-2</v>
      </c>
      <c r="AE31" s="231"/>
      <c r="AF31" s="231"/>
      <c r="AG31" s="231"/>
      <c r="AH31" s="231"/>
      <c r="AI31" s="231"/>
      <c r="AJ31" s="231"/>
      <c r="AK31" s="231"/>
      <c r="AL31" s="231"/>
      <c r="AM31" s="231"/>
      <c r="AN31" s="231"/>
      <c r="AO31" s="231"/>
      <c r="AP31" s="231"/>
      <c r="AQ31" s="231"/>
      <c r="AR31" s="231"/>
      <c r="AS31" s="231"/>
    </row>
    <row r="32" spans="1:45">
      <c r="A32" s="185" t="s">
        <v>16</v>
      </c>
      <c r="B32" s="186" t="str">
        <f t="shared" si="38"/>
        <v>TFHCV6</v>
      </c>
      <c r="C32" s="186" t="str">
        <f t="shared" si="38"/>
        <v>Transport Freight - HCV6</v>
      </c>
      <c r="F32" s="229">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0">
        <f t="shared" si="39"/>
        <v>0.54070490636323243</v>
      </c>
      <c r="Q32" s="230">
        <f t="shared" si="40"/>
        <v>0.54070490636323243</v>
      </c>
      <c r="R32" s="230">
        <f t="shared" si="40"/>
        <v>0.54070490636323243</v>
      </c>
      <c r="S32" s="230">
        <f t="shared" ref="S32" si="50">R32</f>
        <v>0.54070490636323243</v>
      </c>
      <c r="T32" s="34">
        <f t="shared" si="33"/>
        <v>0.54070490636323243</v>
      </c>
      <c r="U32" s="34">
        <f t="shared" si="34"/>
        <v>0.54070490636323243</v>
      </c>
      <c r="V32" s="34">
        <f t="shared" si="42"/>
        <v>0.54070490636323243</v>
      </c>
      <c r="W32" s="231"/>
      <c r="X32" s="230">
        <f t="shared" si="43"/>
        <v>0.54070490636323243</v>
      </c>
      <c r="Y32" s="230">
        <f t="shared" si="44"/>
        <v>0.54070490636323243</v>
      </c>
      <c r="Z32" s="230">
        <f t="shared" si="45"/>
        <v>0.54070490636323243</v>
      </c>
      <c r="AA32" s="230">
        <f t="shared" si="46"/>
        <v>0.54070490636323243</v>
      </c>
      <c r="AB32" s="70">
        <f t="shared" si="36"/>
        <v>0.51366966104507084</v>
      </c>
      <c r="AC32" s="257">
        <f t="shared" si="37"/>
        <v>0.48798617799281729</v>
      </c>
      <c r="AD32" s="72">
        <f t="shared" si="37"/>
        <v>0.46358686909317642</v>
      </c>
      <c r="AE32" s="231"/>
      <c r="AF32" s="231"/>
      <c r="AG32" s="231"/>
      <c r="AH32" s="231"/>
      <c r="AI32" s="231"/>
      <c r="AJ32" s="231"/>
      <c r="AK32" s="231"/>
      <c r="AL32" s="231"/>
      <c r="AM32" s="231"/>
      <c r="AN32" s="231"/>
      <c r="AO32" s="231"/>
      <c r="AP32" s="231"/>
      <c r="AQ32" s="231"/>
      <c r="AR32" s="231"/>
      <c r="AS32" s="231"/>
    </row>
    <row r="33" spans="1:45">
      <c r="A33" s="185" t="s">
        <v>16</v>
      </c>
      <c r="B33" s="186" t="str">
        <f t="shared" si="38"/>
        <v>TFHCV7</v>
      </c>
      <c r="C33" s="186" t="str">
        <f t="shared" si="38"/>
        <v>Transport Freight - HCV7</v>
      </c>
      <c r="F33" s="229">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0">
        <f t="shared" si="39"/>
        <v>0.1899915629254573</v>
      </c>
      <c r="Q33" s="230">
        <f t="shared" si="40"/>
        <v>0.1899915629254573</v>
      </c>
      <c r="R33" s="230">
        <f t="shared" si="40"/>
        <v>0.1899915629254573</v>
      </c>
      <c r="S33" s="230">
        <f t="shared" ref="S33" si="51">R33</f>
        <v>0.1899915629254573</v>
      </c>
      <c r="T33" s="34">
        <f t="shared" si="33"/>
        <v>0.1899915629254573</v>
      </c>
      <c r="U33" s="34">
        <f t="shared" si="34"/>
        <v>0.1899915629254573</v>
      </c>
      <c r="V33" s="34">
        <f t="shared" si="42"/>
        <v>0.1899915629254573</v>
      </c>
      <c r="W33" s="231"/>
      <c r="X33" s="230">
        <f t="shared" si="43"/>
        <v>0.1899915629254573</v>
      </c>
      <c r="Y33" s="230">
        <f t="shared" si="44"/>
        <v>0.1899915629254573</v>
      </c>
      <c r="Z33" s="230">
        <f t="shared" si="45"/>
        <v>0.1899915629254573</v>
      </c>
      <c r="AA33" s="230">
        <f t="shared" si="46"/>
        <v>0.1899915629254573</v>
      </c>
      <c r="AB33" s="70">
        <f t="shared" si="36"/>
        <v>0.18049198477918443</v>
      </c>
      <c r="AC33" s="257">
        <f t="shared" si="37"/>
        <v>0.1714673855402252</v>
      </c>
      <c r="AD33" s="72">
        <f t="shared" si="37"/>
        <v>0.16289401626321393</v>
      </c>
      <c r="AE33" s="231"/>
      <c r="AF33" s="231"/>
      <c r="AG33" s="231"/>
      <c r="AH33" s="231"/>
      <c r="AI33" s="231"/>
      <c r="AJ33" s="231"/>
      <c r="AK33" s="231"/>
      <c r="AL33" s="231"/>
      <c r="AM33" s="231"/>
      <c r="AN33" s="231"/>
      <c r="AO33" s="231"/>
      <c r="AP33" s="231"/>
      <c r="AQ33" s="231"/>
      <c r="AR33" s="231"/>
      <c r="AS33" s="231"/>
    </row>
    <row r="34" spans="1:45">
      <c r="A34" s="185" t="s">
        <v>16</v>
      </c>
      <c r="B34" s="186" t="str">
        <f t="shared" si="38"/>
        <v>TFHCV8</v>
      </c>
      <c r="C34" s="186" t="str">
        <f t="shared" si="38"/>
        <v>Transport Freight - HCV8</v>
      </c>
      <c r="F34" s="229">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0">
        <f t="shared" si="39"/>
        <v>6.9923140692989272E-3</v>
      </c>
      <c r="Q34" s="230">
        <f t="shared" si="40"/>
        <v>6.9923140692989272E-3</v>
      </c>
      <c r="R34" s="230">
        <f t="shared" si="40"/>
        <v>6.9923140692989272E-3</v>
      </c>
      <c r="S34" s="230">
        <f t="shared" ref="S34" si="52">R34</f>
        <v>6.9923140692989272E-3</v>
      </c>
      <c r="T34" s="34">
        <f t="shared" si="33"/>
        <v>6.9923140692989272E-3</v>
      </c>
      <c r="U34" s="34">
        <f t="shared" si="34"/>
        <v>6.9923140692989272E-3</v>
      </c>
      <c r="V34" s="34">
        <f t="shared" si="42"/>
        <v>6.9923140692989272E-3</v>
      </c>
      <c r="W34" s="231"/>
      <c r="X34" s="230">
        <f t="shared" si="43"/>
        <v>6.9923140692989272E-3</v>
      </c>
      <c r="Y34" s="230">
        <f t="shared" si="44"/>
        <v>6.9923140692989272E-3</v>
      </c>
      <c r="Z34" s="230">
        <f t="shared" si="45"/>
        <v>6.9923140692989272E-3</v>
      </c>
      <c r="AA34" s="230">
        <f t="shared" si="46"/>
        <v>6.9923140692989272E-3</v>
      </c>
      <c r="AB34" s="70">
        <f t="shared" si="36"/>
        <v>6.6426983658339801E-3</v>
      </c>
      <c r="AC34" s="257">
        <f t="shared" si="37"/>
        <v>6.3105634475422809E-3</v>
      </c>
      <c r="AD34" s="72">
        <f t="shared" si="37"/>
        <v>5.9950352751651668E-3</v>
      </c>
      <c r="AE34" s="231"/>
      <c r="AF34" s="231"/>
      <c r="AG34" s="231"/>
      <c r="AH34" s="231"/>
      <c r="AI34" s="231"/>
      <c r="AJ34" s="231"/>
      <c r="AK34" s="231"/>
      <c r="AL34" s="231"/>
      <c r="AM34" s="231"/>
      <c r="AN34" s="231"/>
      <c r="AO34" s="231"/>
      <c r="AP34" s="231"/>
      <c r="AQ34" s="231"/>
      <c r="AR34" s="231"/>
      <c r="AS34" s="231"/>
    </row>
    <row r="35" spans="1:45">
      <c r="A35" s="185" t="s">
        <v>16</v>
      </c>
      <c r="B35" s="186" t="str">
        <f t="shared" si="38"/>
        <v>TFHCV9</v>
      </c>
      <c r="C35" s="186" t="str">
        <f t="shared" si="38"/>
        <v>Transport Freight - HCV9</v>
      </c>
      <c r="F35" s="229">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0">
        <f t="shared" si="39"/>
        <v>6.2183700673103847E-3</v>
      </c>
      <c r="Q35" s="230">
        <f t="shared" si="40"/>
        <v>6.2183700673103847E-3</v>
      </c>
      <c r="R35" s="230">
        <f t="shared" si="40"/>
        <v>6.2183700673103847E-3</v>
      </c>
      <c r="S35" s="230">
        <f t="shared" ref="S35" si="53">R35</f>
        <v>6.2183700673103847E-3</v>
      </c>
      <c r="T35" s="34">
        <f t="shared" si="33"/>
        <v>6.2183700673103847E-3</v>
      </c>
      <c r="U35" s="34">
        <f t="shared" si="34"/>
        <v>6.2183700673103847E-3</v>
      </c>
      <c r="V35" s="34">
        <f t="shared" si="42"/>
        <v>6.2183700673103847E-3</v>
      </c>
      <c r="W35" s="231"/>
      <c r="X35" s="230">
        <f t="shared" si="43"/>
        <v>6.2183700673103847E-3</v>
      </c>
      <c r="Y35" s="230">
        <f t="shared" si="44"/>
        <v>6.2183700673103847E-3</v>
      </c>
      <c r="Z35" s="230">
        <f t="shared" si="45"/>
        <v>6.2183700673103847E-3</v>
      </c>
      <c r="AA35" s="230">
        <f t="shared" si="46"/>
        <v>6.2183700673103847E-3</v>
      </c>
      <c r="AB35" s="70">
        <f t="shared" si="36"/>
        <v>5.907451563944865E-3</v>
      </c>
      <c r="AC35" s="257">
        <f t="shared" si="37"/>
        <v>5.6120789857476211E-3</v>
      </c>
      <c r="AD35" s="72">
        <f t="shared" si="37"/>
        <v>5.3314750364602398E-3</v>
      </c>
      <c r="AE35" s="231"/>
      <c r="AF35" s="231"/>
      <c r="AG35" s="231"/>
      <c r="AH35" s="231"/>
      <c r="AI35" s="231"/>
      <c r="AJ35" s="231"/>
      <c r="AK35" s="231"/>
      <c r="AL35" s="231"/>
      <c r="AM35" s="231"/>
      <c r="AN35" s="231"/>
      <c r="AO35" s="231"/>
      <c r="AP35" s="231"/>
      <c r="AQ35" s="231"/>
      <c r="AR35" s="231"/>
      <c r="AS35" s="231"/>
    </row>
    <row r="36" spans="1:45">
      <c r="A36" s="185" t="s">
        <v>16</v>
      </c>
      <c r="B36" s="186" t="str">
        <f>B23</f>
        <v>TFRCO</v>
      </c>
      <c r="C36" s="186" t="str">
        <f>C23</f>
        <v>Transport Freight - Rail Corridor</v>
      </c>
      <c r="D36" s="185" t="s">
        <v>48</v>
      </c>
      <c r="F36" s="229">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0">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1"/>
      <c r="X36" s="230">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1"/>
      <c r="AF36" s="231"/>
      <c r="AG36" s="231"/>
      <c r="AH36" s="231"/>
      <c r="AI36" s="231"/>
      <c r="AJ36" s="231"/>
      <c r="AK36" s="231"/>
      <c r="AL36" s="231"/>
      <c r="AM36" s="231"/>
      <c r="AN36" s="231"/>
      <c r="AO36" s="231"/>
      <c r="AP36" s="231"/>
      <c r="AQ36" s="231"/>
      <c r="AR36" s="231"/>
      <c r="AS36" s="231"/>
    </row>
    <row r="37" spans="1:45">
      <c r="A37" s="185" t="s">
        <v>16</v>
      </c>
      <c r="Q37" s="284"/>
      <c r="S37" s="284"/>
      <c r="AA37" s="284"/>
    </row>
    <row r="38" spans="1:45" ht="15.75" thickBot="1">
      <c r="A38" s="185" t="s">
        <v>16</v>
      </c>
      <c r="B38" s="14" t="s">
        <v>433</v>
      </c>
      <c r="C38" s="14"/>
      <c r="D38" s="14"/>
      <c r="Q38" s="284"/>
      <c r="S38" s="284"/>
      <c r="AA38" s="284"/>
    </row>
    <row r="39" spans="1:45">
      <c r="A39" s="185" t="s">
        <v>16</v>
      </c>
      <c r="B39" s="186" t="str">
        <f>B14</f>
        <v>TFHCV1</v>
      </c>
      <c r="C39" s="186" t="str">
        <f>C14</f>
        <v>Transport Freight - HCV1</v>
      </c>
      <c r="D39" s="185" t="s">
        <v>48</v>
      </c>
      <c r="F39" s="229">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0">
        <f>H39</f>
        <v>0.17795233566495883</v>
      </c>
      <c r="Q39" s="230">
        <f>P39</f>
        <v>0.17795233566495883</v>
      </c>
      <c r="R39" s="230">
        <f>Q39</f>
        <v>0.17795233566495883</v>
      </c>
      <c r="S39" s="230">
        <f>R39</f>
        <v>0.17795233566495883</v>
      </c>
      <c r="T39" s="34">
        <f>R39</f>
        <v>0.17795233566495883</v>
      </c>
      <c r="U39" s="34">
        <f>T39</f>
        <v>0.17795233566495883</v>
      </c>
      <c r="V39" s="34">
        <f>T39</f>
        <v>0.17795233566495883</v>
      </c>
      <c r="W39" s="231"/>
      <c r="X39" s="230">
        <f>P39</f>
        <v>0.17795233566495883</v>
      </c>
      <c r="Y39" s="230">
        <f t="shared" ref="Y39:AA39" si="58">Q39</f>
        <v>0.17795233566495883</v>
      </c>
      <c r="Z39" s="230">
        <f t="shared" si="58"/>
        <v>0.17795233566495883</v>
      </c>
      <c r="AA39" s="230">
        <f t="shared" si="58"/>
        <v>0.17795233566495883</v>
      </c>
      <c r="AB39" s="70">
        <f>Z39*0.95</f>
        <v>0.16905471888171089</v>
      </c>
      <c r="AC39" s="70">
        <f>AB39*0.95</f>
        <v>0.16060198293762534</v>
      </c>
      <c r="AD39" s="70">
        <f>AC39*0.95</f>
        <v>0.15257188379074407</v>
      </c>
      <c r="AE39" s="231"/>
      <c r="AF39" s="231"/>
      <c r="AG39" s="231"/>
      <c r="AH39" s="231"/>
      <c r="AI39" s="231"/>
      <c r="AJ39" s="231"/>
      <c r="AK39" s="231"/>
      <c r="AL39" s="231"/>
      <c r="AM39" s="231"/>
      <c r="AN39" s="231"/>
      <c r="AO39" s="231"/>
      <c r="AP39" s="231"/>
      <c r="AQ39" s="231"/>
      <c r="AR39" s="231"/>
      <c r="AS39" s="231"/>
    </row>
    <row r="40" spans="1:45">
      <c r="A40" s="185" t="s">
        <v>16</v>
      </c>
      <c r="B40" s="186" t="str">
        <f>B24</f>
        <v>TFROT</v>
      </c>
      <c r="C40" s="186" t="str">
        <f>C24</f>
        <v>Transport Freight - Rail Other</v>
      </c>
      <c r="D40" s="185" t="s">
        <v>48</v>
      </c>
      <c r="F40" s="229">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0">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1"/>
      <c r="X40" s="230">
        <f>P40</f>
        <v>0.82204766433504117</v>
      </c>
      <c r="Y40" s="230">
        <f t="shared" ref="Y40" si="62">Q40</f>
        <v>0.82204766433504117</v>
      </c>
      <c r="Z40" s="230">
        <f t="shared" ref="Z40" si="63">R40</f>
        <v>0.82204766433504117</v>
      </c>
      <c r="AA40" s="230">
        <f t="shared" ref="AA40" si="64">S40</f>
        <v>0.82204766433504117</v>
      </c>
      <c r="AB40" s="62">
        <f>1-AB39</f>
        <v>0.83094528111828914</v>
      </c>
      <c r="AC40" s="62">
        <f>1-AC39</f>
        <v>0.83939801706237471</v>
      </c>
      <c r="AD40" s="62">
        <f>1-AD39</f>
        <v>0.84742811620925595</v>
      </c>
      <c r="AE40" s="231"/>
      <c r="AF40" s="231"/>
      <c r="AG40" s="231"/>
      <c r="AH40" s="231"/>
      <c r="AI40" s="231"/>
      <c r="AJ40" s="231"/>
      <c r="AK40" s="231"/>
      <c r="AL40" s="231"/>
      <c r="AM40" s="231"/>
      <c r="AN40" s="231"/>
      <c r="AO40" s="231"/>
      <c r="AP40" s="231"/>
      <c r="AQ40" s="231"/>
      <c r="AR40" s="231"/>
      <c r="AS40" s="231"/>
    </row>
    <row r="41" spans="1:45">
      <c r="A41" s="185" t="s">
        <v>16</v>
      </c>
      <c r="I41" s="280"/>
      <c r="K41" s="280"/>
    </row>
    <row r="42" spans="1:45" ht="15.75" thickBot="1">
      <c r="A42" s="185" t="s">
        <v>16</v>
      </c>
      <c r="B42" s="14" t="s">
        <v>207</v>
      </c>
      <c r="C42" s="14"/>
      <c r="D42" s="14"/>
      <c r="G42" s="47"/>
      <c r="H42" s="47"/>
      <c r="I42" s="47"/>
      <c r="K42" s="280"/>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17.985521747895376</v>
      </c>
      <c r="K43" s="47">
        <f>H43*(1+(H13+K13)/2*((K7/H7)^(1/(K$4-H$4))-1))^(K$4-H$4)</f>
        <v>18.844033530897683</v>
      </c>
      <c r="L43" s="47">
        <f>J43*(1+(J13+L13)/2*((L7/J7)^(1/(L$4-J$4))-1))^(L$4-J$4)</f>
        <v>21.904847136490908</v>
      </c>
      <c r="M43" s="47">
        <f>L43*(1+(L13+M13)/2*((M7/L7)^(1/(M$4-L$4))-1))^(M$4-L$4)</f>
        <v>28.220879418803641</v>
      </c>
      <c r="N43" s="47">
        <f>M43*(1+(M13+N13)/2*((N7/M7)^(1/(N$4-M$4))-1))^(N$4-M$4)</f>
        <v>32.804001802836858</v>
      </c>
      <c r="O43" s="47"/>
      <c r="P43" s="47">
        <f>$H43</f>
        <v>18.931145021834784</v>
      </c>
      <c r="Q43" s="47">
        <f>I43</f>
        <v>19.166790908504293</v>
      </c>
      <c r="R43" s="47">
        <f t="shared" ref="R43:S43" si="66">J43</f>
        <v>17.985521747895376</v>
      </c>
      <c r="S43" s="47">
        <f t="shared" si="66"/>
        <v>18.844033530897683</v>
      </c>
      <c r="T43" s="310">
        <f>R43*(1+(R13+T13)/2*((T7/R7)^(1/(T$4-R$4))-1))^(T$4-R$4)</f>
        <v>21.904847136490908</v>
      </c>
      <c r="U43" s="310">
        <f>T43*(1+(T13+U13)/2*((U7/T7)^(1/(U$4-T$4))-1))^(U$4-T$4)</f>
        <v>28.220879418803641</v>
      </c>
      <c r="V43" s="310">
        <f>U43*(1+(U13+V13)/2*((V7/U7)^(1/(V$4-U$4))-1))^(V$4-U$4)</f>
        <v>32.804001802836858</v>
      </c>
      <c r="X43" s="47">
        <f>P43</f>
        <v>18.931145021834784</v>
      </c>
      <c r="Y43" s="47">
        <f t="shared" ref="Y43:AA43" si="67">Q43</f>
        <v>19.166790908504293</v>
      </c>
      <c r="Z43" s="47">
        <f t="shared" si="67"/>
        <v>17.985521747895376</v>
      </c>
      <c r="AA43" s="47">
        <f t="shared" si="67"/>
        <v>18.844033530897683</v>
      </c>
      <c r="AB43" s="310">
        <f>Z43*(1+(Z13+AB13)/2*((AB7/Z7)^(1/(AB$4-Z$4))-1))^(AB$4-Z$4)</f>
        <v>21.904847136490908</v>
      </c>
      <c r="AC43" s="310">
        <f>AB43*(1+(AB13+AC13)/2*((AC7/AB7)^(1/(AC$4-AB$4))-1))^(AC$4-AB$4)</f>
        <v>28.220879418803641</v>
      </c>
      <c r="AD43" s="310">
        <f>AC43*(1+(AC13+AD13)/2*((AD7/AC7)^(1/(AD$4-AC$4))-1))^(AD$4-AC$4)</f>
        <v>32.804001802836858</v>
      </c>
    </row>
    <row r="44" spans="1:45">
      <c r="A44" s="185" t="s">
        <v>16</v>
      </c>
      <c r="I44" s="280"/>
      <c r="K44" s="280"/>
      <c r="Q44" s="284"/>
      <c r="R44" s="284"/>
    </row>
    <row r="45" spans="1:45" ht="15.75" thickBot="1">
      <c r="A45" s="185" t="s">
        <v>16</v>
      </c>
      <c r="B45" s="14" t="s">
        <v>411</v>
      </c>
      <c r="C45" s="14"/>
      <c r="D45" s="14"/>
      <c r="I45" s="280"/>
      <c r="K45" s="280"/>
      <c r="Q45" s="284"/>
      <c r="R45" s="284"/>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5.6830538745650507</v>
      </c>
      <c r="K46" s="10">
        <f t="shared" si="68"/>
        <v>5.8042472712436766</v>
      </c>
      <c r="L46" s="10">
        <f t="shared" si="68"/>
        <v>6.9214798511673372</v>
      </c>
      <c r="M46" s="10">
        <f t="shared" si="68"/>
        <v>8.9172157679235795</v>
      </c>
      <c r="N46" s="10">
        <f t="shared" si="68"/>
        <v>10.365387902559243</v>
      </c>
      <c r="P46" s="10">
        <f t="shared" ref="P46" si="69">P39*P$48</f>
        <v>5.725786025053389</v>
      </c>
      <c r="Q46" s="10">
        <f t="shared" ref="Q46:Q48" si="70">$I46</f>
        <v>5.9036614240138503</v>
      </c>
      <c r="R46" s="10">
        <f t="shared" ref="R46:V47" si="71">R39*R$48</f>
        <v>5.5806951792035084</v>
      </c>
      <c r="S46" s="10">
        <f t="shared" si="71"/>
        <v>5.8044034968135811</v>
      </c>
      <c r="T46" s="309">
        <f t="shared" si="71"/>
        <v>6.7968156014216996</v>
      </c>
      <c r="U46" s="309">
        <f t="shared" si="71"/>
        <v>8.7566058929499953</v>
      </c>
      <c r="V46" s="309">
        <f t="shared" si="71"/>
        <v>10.178694690416593</v>
      </c>
      <c r="W46" s="10"/>
      <c r="X46" s="10">
        <f t="shared" ref="X46:AD47" si="72">X39*X$48</f>
        <v>5.725786025053389</v>
      </c>
      <c r="Y46" s="10">
        <f t="shared" si="72"/>
        <v>5.9036614240138503</v>
      </c>
      <c r="Z46" s="10">
        <f t="shared" si="72"/>
        <v>5.5806951792035084</v>
      </c>
      <c r="AA46" s="10">
        <f t="shared" si="72"/>
        <v>5.8044034968135811</v>
      </c>
      <c r="AB46" s="309">
        <f t="shared" si="72"/>
        <v>6.4569748213506148</v>
      </c>
      <c r="AC46" s="309">
        <f t="shared" si="72"/>
        <v>7.902836818387371</v>
      </c>
      <c r="AD46" s="309">
        <f t="shared" si="72"/>
        <v>8.7269583601959262</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26.252766767119954</v>
      </c>
      <c r="K47" s="10">
        <f>K40*K$48</f>
        <v>26.812617517604441</v>
      </c>
      <c r="L47" s="10">
        <f>L40*L$48</f>
        <v>31.973653642325036</v>
      </c>
      <c r="M47" s="10">
        <f>M40*M$48</f>
        <v>41.192920379502652</v>
      </c>
      <c r="N47" s="10">
        <f>N40*N$48</f>
        <v>47.882725918631394</v>
      </c>
      <c r="P47" s="10">
        <f>P40*P$48</f>
        <v>26.450167179818607</v>
      </c>
      <c r="Q47" s="10">
        <f t="shared" si="70"/>
        <v>27.271859436409219</v>
      </c>
      <c r="R47" s="10">
        <f t="shared" si="71"/>
        <v>25.779922585941232</v>
      </c>
      <c r="S47" s="10">
        <f t="shared" si="71"/>
        <v>26.813339198858973</v>
      </c>
      <c r="T47" s="309">
        <f t="shared" si="71"/>
        <v>31.39776934754159</v>
      </c>
      <c r="U47" s="309">
        <f t="shared" si="71"/>
        <v>40.450985905319875</v>
      </c>
      <c r="V47" s="309">
        <f t="shared" si="71"/>
        <v>47.020299930146365</v>
      </c>
      <c r="W47" s="10"/>
      <c r="X47" s="10">
        <f t="shared" si="72"/>
        <v>26.450167179818607</v>
      </c>
      <c r="Y47" s="10">
        <f t="shared" si="72"/>
        <v>27.271859436409219</v>
      </c>
      <c r="Z47" s="10">
        <f t="shared" si="72"/>
        <v>25.779922585941232</v>
      </c>
      <c r="AA47" s="10">
        <f t="shared" si="72"/>
        <v>26.813339198858973</v>
      </c>
      <c r="AB47" s="309">
        <f t="shared" si="72"/>
        <v>31.737610127612676</v>
      </c>
      <c r="AC47" s="309">
        <f t="shared" si="72"/>
        <v>41.304754979882503</v>
      </c>
      <c r="AD47" s="309">
        <f t="shared" si="72"/>
        <v>48.472036260367034</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31.935820641685005</v>
      </c>
      <c r="K48" s="47">
        <f>H48*(1+(H21+K21)/2*((K7/H7)^(1/(K$4-H$4))-1))^(K$4-H$4)</f>
        <v>32.616864788848119</v>
      </c>
      <c r="L48" s="47">
        <f>J48*(1+(J21+L21)/2*((L7/J7)^(1/(L$4-J$4))-1))^(L$4-J$4)</f>
        <v>38.895133493492374</v>
      </c>
      <c r="M48" s="47">
        <f>L48*(1+(L21+M21)/2*((M7/L7)^(1/(M$4-L$4))-1))^(M$4-L$4)</f>
        <v>50.110136147426232</v>
      </c>
      <c r="N48" s="47">
        <f>M48*(1+(M21+N21)/2*((N7/M7)^(1/(N$4-M$4))-1))^(N$4-M$4)</f>
        <v>58.248113821190636</v>
      </c>
      <c r="P48" s="47">
        <f>$G48</f>
        <v>32.175953204871995</v>
      </c>
      <c r="Q48" s="47">
        <f t="shared" si="70"/>
        <v>33.17552086042307</v>
      </c>
      <c r="R48" s="47">
        <f>P48*(1+(P21+R21)/2*((R7/P7)^(1/(R$4-P$4))-1))^(R$4-P$4)</f>
        <v>31.360617765144742</v>
      </c>
      <c r="S48" s="47">
        <f>Q48*(1+(Q21+S21)/2*((S7/Q7)^(1/(S$4-Q$4))-1))^(S$4-Q$4)</f>
        <v>32.617742695672554</v>
      </c>
      <c r="T48" s="310">
        <f>R48*(1+(R21+T21)/2*((T7/R7)^(1/(T$4-R$4))-1))^(T$4-R$4)</f>
        <v>38.194584948963289</v>
      </c>
      <c r="U48" s="310">
        <f>T48*(1+(T21+U21)/2*((U7/T7)^(1/(U$4-T$4))-1))^(U$4-T$4)</f>
        <v>49.207591798269874</v>
      </c>
      <c r="V48" s="310">
        <f>U48*(1+(U21+V21)/2*((V7/U7)^(1/(V$4-U$4))-1))^(V$4-U$4)</f>
        <v>57.198994620562956</v>
      </c>
      <c r="W48" s="186"/>
      <c r="X48" s="47">
        <f>P48</f>
        <v>32.175953204871995</v>
      </c>
      <c r="Y48" s="47">
        <f>Q48</f>
        <v>33.17552086042307</v>
      </c>
      <c r="Z48" s="47">
        <f>R48</f>
        <v>31.360617765144742</v>
      </c>
      <c r="AA48" s="47">
        <f>S48</f>
        <v>32.617742695672554</v>
      </c>
      <c r="AB48" s="310">
        <f>Z48*(1+(Z21+AB21)/2*((AB7/Z7)^(1/(AB$4-Z$4))-1))^(AB$4-Z$4)</f>
        <v>38.194584948963289</v>
      </c>
      <c r="AC48" s="310">
        <f>AB48*(1+(AB21+AC21)/2*((AC7/AB7)^(1/(AC$4-AB$4))-1))^(AC$4-AB$4)</f>
        <v>49.207591798269874</v>
      </c>
      <c r="AD48" s="310">
        <f>AC48*(1+(AC21+AD21)/2*((AD7/AC7)^(1/(AD$4-AC$4))-1))^(AD$4-AC$4)</f>
        <v>57.198994620562956</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0"/>
      <c r="K50" s="280"/>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2.380861706678858</v>
      </c>
      <c r="K51" s="10">
        <f t="shared" si="77"/>
        <v>2.4316345347433401</v>
      </c>
      <c r="L51" s="10">
        <f t="shared" si="77"/>
        <v>2.8996885644436747</v>
      </c>
      <c r="M51" s="10">
        <f t="shared" si="77"/>
        <v>3.7357832638296138</v>
      </c>
      <c r="N51" s="10">
        <f t="shared" si="77"/>
        <v>4.3424812920613647</v>
      </c>
      <c r="P51" s="10">
        <f t="shared" ref="P51:V51" si="78">P28*P$60</f>
        <v>2.3987639372378653</v>
      </c>
      <c r="Q51" s="10">
        <f t="shared" si="78"/>
        <v>2.4286226095077832</v>
      </c>
      <c r="R51" s="10">
        <f t="shared" si="78"/>
        <v>2.3379794987127132</v>
      </c>
      <c r="S51" s="10">
        <f t="shared" si="78"/>
        <v>2.3877903142831776</v>
      </c>
      <c r="T51" s="309">
        <f t="shared" si="78"/>
        <v>2.8474616552919545</v>
      </c>
      <c r="U51" s="309">
        <f t="shared" si="78"/>
        <v>3.6684972747330646</v>
      </c>
      <c r="V51" s="309">
        <f t="shared" si="78"/>
        <v>4.2642679353876476</v>
      </c>
      <c r="W51" s="10"/>
      <c r="X51" s="10">
        <f>P51</f>
        <v>2.3987639372378653</v>
      </c>
      <c r="Y51" s="10">
        <f t="shared" ref="Y51:AA51" si="79">Q51</f>
        <v>2.4286226095077832</v>
      </c>
      <c r="Z51" s="10">
        <f t="shared" si="79"/>
        <v>2.3379794987127132</v>
      </c>
      <c r="AA51" s="10">
        <f t="shared" si="79"/>
        <v>2.3877903142831776</v>
      </c>
      <c r="AB51" s="309">
        <f t="shared" ref="AB51:AD59" si="80">AB28*AB$60</f>
        <v>2.705088572527357</v>
      </c>
      <c r="AC51" s="309">
        <f t="shared" si="80"/>
        <v>3.3108187904465907</v>
      </c>
      <c r="AD51" s="309">
        <f t="shared" si="80"/>
        <v>3.6560767211029841</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15.933153476691098</v>
      </c>
      <c r="K52" s="10">
        <f t="shared" si="77"/>
        <v>16.272934346670947</v>
      </c>
      <c r="L52" s="10">
        <f t="shared" si="77"/>
        <v>19.405235844770967</v>
      </c>
      <c r="M52" s="10">
        <f t="shared" si="77"/>
        <v>25.000531501378781</v>
      </c>
      <c r="N52" s="10">
        <f t="shared" si="77"/>
        <v>29.060663499262283</v>
      </c>
      <c r="P52" s="10">
        <f t="shared" ref="P52:P59" si="85">P29*P$60</f>
        <v>16.052958413816011</v>
      </c>
      <c r="Q52" s="10">
        <f t="shared" ref="Q52:V59" si="86">Q29*Q$60</f>
        <v>16.252778002896829</v>
      </c>
      <c r="R52" s="10">
        <f t="shared" si="86"/>
        <v>15.646178051353582</v>
      </c>
      <c r="S52" s="10">
        <f t="shared" si="86"/>
        <v>15.979520961215593</v>
      </c>
      <c r="T52" s="309">
        <f t="shared" si="86"/>
        <v>19.055724003409825</v>
      </c>
      <c r="U52" s="309">
        <f t="shared" si="86"/>
        <v>24.550241596635946</v>
      </c>
      <c r="V52" s="309">
        <f t="shared" si="86"/>
        <v>28.537245691199896</v>
      </c>
      <c r="W52" s="10"/>
      <c r="X52" s="10">
        <f t="shared" ref="X52:X59" si="87">P52</f>
        <v>16.052958413816011</v>
      </c>
      <c r="Y52" s="10">
        <f t="shared" ref="Y52:Y60" si="88">Q52</f>
        <v>16.252778002896829</v>
      </c>
      <c r="Z52" s="10">
        <f t="shared" ref="Z52:Z60" si="89">R52</f>
        <v>15.646178051353582</v>
      </c>
      <c r="AA52" s="10">
        <f t="shared" ref="AA52:AA60" si="90">S52</f>
        <v>15.979520961215593</v>
      </c>
      <c r="AB52" s="309">
        <f t="shared" si="80"/>
        <v>18.102937803239332</v>
      </c>
      <c r="AC52" s="309">
        <f t="shared" si="80"/>
        <v>22.156593040963941</v>
      </c>
      <c r="AD52" s="309">
        <f t="shared" si="80"/>
        <v>24.46712102449251</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5.3141115951984714</v>
      </c>
      <c r="K53" s="10">
        <f t="shared" si="77"/>
        <v>5.4274371502198306</v>
      </c>
      <c r="L53" s="10">
        <f t="shared" si="77"/>
        <v>6.4721393013076076</v>
      </c>
      <c r="M53" s="10">
        <f t="shared" si="77"/>
        <v>8.3383125965590246</v>
      </c>
      <c r="N53" s="10">
        <f t="shared" si="77"/>
        <v>9.6924697983680073</v>
      </c>
      <c r="P53" s="10">
        <f t="shared" si="85"/>
        <v>5.3540695863437202</v>
      </c>
      <c r="Q53" s="10">
        <f t="shared" si="86"/>
        <v>5.4207144973361112</v>
      </c>
      <c r="R53" s="10">
        <f t="shared" si="86"/>
        <v>5.2183979979150399</v>
      </c>
      <c r="S53" s="10">
        <f t="shared" si="86"/>
        <v>5.329576329628618</v>
      </c>
      <c r="T53" s="309">
        <f t="shared" si="86"/>
        <v>6.3555682200364974</v>
      </c>
      <c r="U53" s="309">
        <f t="shared" si="86"/>
        <v>8.1881294700677554</v>
      </c>
      <c r="V53" s="309">
        <f t="shared" si="86"/>
        <v>9.5178966577134076</v>
      </c>
      <c r="W53" s="10"/>
      <c r="X53" s="10">
        <f t="shared" si="87"/>
        <v>5.3540695863437202</v>
      </c>
      <c r="Y53" s="10">
        <f t="shared" si="88"/>
        <v>5.4207144973361112</v>
      </c>
      <c r="Z53" s="10">
        <f t="shared" si="89"/>
        <v>5.2183979979150399</v>
      </c>
      <c r="AA53" s="10">
        <f t="shared" si="90"/>
        <v>5.329576329628618</v>
      </c>
      <c r="AB53" s="309">
        <f t="shared" si="80"/>
        <v>6.0377898090346722</v>
      </c>
      <c r="AC53" s="309">
        <f t="shared" si="80"/>
        <v>7.3897868467361487</v>
      </c>
      <c r="AD53" s="309">
        <f t="shared" si="80"/>
        <v>8.1604066469070311</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3.2034631421535407</v>
      </c>
      <c r="K54" s="10">
        <f t="shared" si="77"/>
        <v>3.2717782748095874</v>
      </c>
      <c r="L54" s="10">
        <f t="shared" si="77"/>
        <v>3.9015476681663368</v>
      </c>
      <c r="M54" s="10">
        <f t="shared" si="77"/>
        <v>5.026517902816793</v>
      </c>
      <c r="N54" s="10">
        <f t="shared" si="77"/>
        <v>5.8428335949065886</v>
      </c>
      <c r="P54" s="10">
        <f t="shared" si="85"/>
        <v>3.2275506965029748</v>
      </c>
      <c r="Q54" s="10">
        <f t="shared" si="86"/>
        <v>3.2677257120538581</v>
      </c>
      <c r="R54" s="10">
        <f t="shared" si="86"/>
        <v>3.1457648842965851</v>
      </c>
      <c r="S54" s="10">
        <f t="shared" si="86"/>
        <v>3.2127856235999093</v>
      </c>
      <c r="T54" s="309">
        <f t="shared" si="86"/>
        <v>3.8312760610306502</v>
      </c>
      <c r="U54" s="309">
        <f t="shared" si="86"/>
        <v>4.9359842168620487</v>
      </c>
      <c r="V54" s="309">
        <f t="shared" si="86"/>
        <v>5.7375970729257011</v>
      </c>
      <c r="W54" s="10"/>
      <c r="X54" s="10">
        <f t="shared" si="87"/>
        <v>3.2275506965029748</v>
      </c>
      <c r="Y54" s="10">
        <f t="shared" si="88"/>
        <v>3.2677257120538581</v>
      </c>
      <c r="Z54" s="10">
        <f t="shared" si="89"/>
        <v>3.1457648842965851</v>
      </c>
      <c r="AA54" s="10">
        <f t="shared" si="90"/>
        <v>3.2127856235999093</v>
      </c>
      <c r="AB54" s="309">
        <f t="shared" si="80"/>
        <v>3.6397122579791175</v>
      </c>
      <c r="AC54" s="309">
        <f t="shared" si="80"/>
        <v>4.4547257557179982</v>
      </c>
      <c r="AD54" s="309">
        <f t="shared" si="80"/>
        <v>4.9192722903996726</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105.23450837130574</v>
      </c>
      <c r="K55" s="10">
        <f t="shared" si="77"/>
        <v>107.47867634838654</v>
      </c>
      <c r="L55" s="10">
        <f t="shared" si="77"/>
        <v>128.16674721304472</v>
      </c>
      <c r="M55" s="10">
        <f t="shared" si="77"/>
        <v>165.12228074735845</v>
      </c>
      <c r="N55" s="10">
        <f t="shared" si="77"/>
        <v>191.93844085934967</v>
      </c>
      <c r="P55" s="10">
        <f t="shared" si="85"/>
        <v>106.02579012712634</v>
      </c>
      <c r="Q55" s="10">
        <f t="shared" si="86"/>
        <v>107.34554872046687</v>
      </c>
      <c r="R55" s="10">
        <f t="shared" si="86"/>
        <v>103.33910719763226</v>
      </c>
      <c r="S55" s="10">
        <f t="shared" si="86"/>
        <v>105.54075405239377</v>
      </c>
      <c r="T55" s="309">
        <f t="shared" si="86"/>
        <v>125.85830859482662</v>
      </c>
      <c r="U55" s="309">
        <f t="shared" si="86"/>
        <v>162.14822813313515</v>
      </c>
      <c r="V55" s="309">
        <f t="shared" si="86"/>
        <v>188.48139666625809</v>
      </c>
      <c r="W55" s="10"/>
      <c r="X55" s="10">
        <f t="shared" si="87"/>
        <v>106.02579012712634</v>
      </c>
      <c r="Y55" s="10">
        <f t="shared" si="88"/>
        <v>107.34554872046687</v>
      </c>
      <c r="Z55" s="10">
        <f t="shared" si="89"/>
        <v>103.33910719763226</v>
      </c>
      <c r="AA55" s="10">
        <f t="shared" si="90"/>
        <v>105.54075405239377</v>
      </c>
      <c r="AB55" s="309">
        <f t="shared" si="80"/>
        <v>119.5653931650853</v>
      </c>
      <c r="AC55" s="309">
        <f t="shared" si="80"/>
        <v>146.33877589015449</v>
      </c>
      <c r="AD55" s="309">
        <f t="shared" si="80"/>
        <v>161.59923746673303</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36.977043270484465</v>
      </c>
      <c r="K56" s="10">
        <f t="shared" si="77"/>
        <v>37.765593506324969</v>
      </c>
      <c r="L56" s="10">
        <f t="shared" si="77"/>
        <v>45.034917071235569</v>
      </c>
      <c r="M56" s="10">
        <f t="shared" si="77"/>
        <v>58.020261743162251</v>
      </c>
      <c r="N56" s="10">
        <f t="shared" si="77"/>
        <v>67.442858267400041</v>
      </c>
      <c r="P56" s="10">
        <f t="shared" si="85"/>
        <v>37.255081911772038</v>
      </c>
      <c r="Q56" s="10">
        <f t="shared" si="86"/>
        <v>37.718815447166712</v>
      </c>
      <c r="R56" s="10">
        <f t="shared" si="86"/>
        <v>36.311041858033704</v>
      </c>
      <c r="S56" s="10">
        <f t="shared" si="86"/>
        <v>37.084651126274849</v>
      </c>
      <c r="T56" s="309">
        <f t="shared" si="86"/>
        <v>44.223783575254103</v>
      </c>
      <c r="U56" s="309">
        <f t="shared" si="86"/>
        <v>56.975246434906026</v>
      </c>
      <c r="V56" s="309">
        <f t="shared" si="86"/>
        <v>66.228130563585538</v>
      </c>
      <c r="W56" s="10"/>
      <c r="X56" s="10">
        <f t="shared" si="87"/>
        <v>37.255081911772038</v>
      </c>
      <c r="Y56" s="10">
        <f t="shared" si="88"/>
        <v>37.718815447166712</v>
      </c>
      <c r="Z56" s="10">
        <f t="shared" si="89"/>
        <v>36.311041858033704</v>
      </c>
      <c r="AA56" s="10">
        <f t="shared" si="90"/>
        <v>37.084651126274849</v>
      </c>
      <c r="AB56" s="309">
        <f t="shared" si="80"/>
        <v>42.012594396491394</v>
      </c>
      <c r="AC56" s="309">
        <f t="shared" si="80"/>
        <v>51.420159907502679</v>
      </c>
      <c r="AD56" s="309">
        <f t="shared" si="80"/>
        <v>56.782343441954147</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1.3608767458938542</v>
      </c>
      <c r="K57" s="10">
        <f t="shared" si="77"/>
        <v>1.389897986750638</v>
      </c>
      <c r="L57" s="10">
        <f t="shared" si="77"/>
        <v>1.657432990171571</v>
      </c>
      <c r="M57" s="10">
        <f t="shared" si="77"/>
        <v>2.135336360437718</v>
      </c>
      <c r="N57" s="10">
        <f t="shared" si="77"/>
        <v>2.4821188871523661</v>
      </c>
      <c r="P57" s="10">
        <f t="shared" si="85"/>
        <v>1.3711094818814338</v>
      </c>
      <c r="Q57" s="10">
        <f t="shared" si="86"/>
        <v>1.3881764004014847</v>
      </c>
      <c r="R57" s="10">
        <f t="shared" si="86"/>
        <v>1.3363657045889328</v>
      </c>
      <c r="S57" s="10">
        <f t="shared" si="86"/>
        <v>1.36483706872306</v>
      </c>
      <c r="T57" s="309">
        <f t="shared" si="86"/>
        <v>1.627580611104317</v>
      </c>
      <c r="U57" s="309">
        <f t="shared" si="86"/>
        <v>2.0968763618459931</v>
      </c>
      <c r="V57" s="309">
        <f t="shared" si="86"/>
        <v>2.437412914513561</v>
      </c>
      <c r="W57" s="10"/>
      <c r="X57" s="10">
        <f t="shared" si="87"/>
        <v>1.3711094818814338</v>
      </c>
      <c r="Y57" s="10">
        <f t="shared" si="88"/>
        <v>1.3881764004014847</v>
      </c>
      <c r="Z57" s="10">
        <f t="shared" si="89"/>
        <v>1.3363657045889328</v>
      </c>
      <c r="AA57" s="10">
        <f t="shared" si="90"/>
        <v>1.36483706872306</v>
      </c>
      <c r="AB57" s="309">
        <f t="shared" si="80"/>
        <v>1.546201580549101</v>
      </c>
      <c r="AC57" s="309">
        <f t="shared" si="80"/>
        <v>1.8924309165660083</v>
      </c>
      <c r="AD57" s="309">
        <f t="shared" si="80"/>
        <v>2.0897768975810638</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1.2102481579197106</v>
      </c>
      <c r="K58" s="10">
        <f t="shared" si="77"/>
        <v>1.2360571838975905</v>
      </c>
      <c r="L58" s="10">
        <f t="shared" si="77"/>
        <v>1.4739800862075709</v>
      </c>
      <c r="M58" s="10">
        <f t="shared" si="77"/>
        <v>1.8989867411257075</v>
      </c>
      <c r="N58" s="10">
        <f t="shared" si="77"/>
        <v>2.2073856577957707</v>
      </c>
      <c r="P58" s="10">
        <f t="shared" si="85"/>
        <v>1.219348283935394</v>
      </c>
      <c r="Q58" s="10">
        <f t="shared" si="86"/>
        <v>1.2345261512643642</v>
      </c>
      <c r="R58" s="10">
        <f t="shared" si="86"/>
        <v>1.1884501202373998</v>
      </c>
      <c r="S58" s="10">
        <f t="shared" si="86"/>
        <v>1.2137701325755901</v>
      </c>
      <c r="T58" s="309">
        <f t="shared" si="86"/>
        <v>1.4474319165186731</v>
      </c>
      <c r="U58" s="309">
        <f t="shared" si="86"/>
        <v>1.8647836859337714</v>
      </c>
      <c r="V58" s="309">
        <f t="shared" si="86"/>
        <v>2.1676279639433527</v>
      </c>
      <c r="W58" s="10"/>
      <c r="X58" s="10">
        <f t="shared" si="87"/>
        <v>1.219348283935394</v>
      </c>
      <c r="Y58" s="10">
        <f t="shared" si="88"/>
        <v>1.2345261512643642</v>
      </c>
      <c r="Z58" s="10">
        <f t="shared" si="89"/>
        <v>1.1884501202373998</v>
      </c>
      <c r="AA58" s="10">
        <f t="shared" si="90"/>
        <v>1.2137701325755901</v>
      </c>
      <c r="AB58" s="309">
        <f t="shared" si="80"/>
        <v>1.3750603206927394</v>
      </c>
      <c r="AC58" s="309">
        <f t="shared" si="80"/>
        <v>1.6829672765552284</v>
      </c>
      <c r="AD58" s="309">
        <f t="shared" si="80"/>
        <v>1.8584700255859317</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23.010393182336216</v>
      </c>
      <c r="K59" s="10">
        <f t="shared" si="77"/>
        <v>23.501099019414255</v>
      </c>
      <c r="L59" s="10">
        <f t="shared" si="77"/>
        <v>28.024716339886492</v>
      </c>
      <c r="M59" s="10">
        <f t="shared" si="77"/>
        <v>36.105348539803131</v>
      </c>
      <c r="N59" s="10">
        <f t="shared" si="77"/>
        <v>41.968923115931901</v>
      </c>
      <c r="P59" s="10">
        <f t="shared" si="85"/>
        <v>23.183413464382845</v>
      </c>
      <c r="Q59" s="10">
        <f t="shared" si="86"/>
        <v>23.471989565592747</v>
      </c>
      <c r="R59" s="10">
        <f t="shared" si="86"/>
        <v>22.595948083295109</v>
      </c>
      <c r="S59" s="10">
        <f t="shared" si="86"/>
        <v>23.077356326282917</v>
      </c>
      <c r="T59" s="309">
        <f t="shared" si="86"/>
        <v>27.519957197048409</v>
      </c>
      <c r="U59" s="309">
        <f t="shared" si="86"/>
        <v>35.455047407053286</v>
      </c>
      <c r="V59" s="309">
        <f t="shared" si="86"/>
        <v>41.21301189096495</v>
      </c>
      <c r="W59" s="10"/>
      <c r="X59" s="10">
        <f t="shared" si="87"/>
        <v>23.183413464382845</v>
      </c>
      <c r="Y59" s="10">
        <f t="shared" si="88"/>
        <v>23.471989565592747</v>
      </c>
      <c r="Z59" s="10">
        <f t="shared" si="89"/>
        <v>22.595948083295109</v>
      </c>
      <c r="AA59" s="10">
        <f t="shared" si="90"/>
        <v>23.077356326282917</v>
      </c>
      <c r="AB59" s="309">
        <f t="shared" si="80"/>
        <v>37.782313928922044</v>
      </c>
      <c r="AC59" s="309">
        <f t="shared" si="80"/>
        <v>61.236776156529913</v>
      </c>
      <c r="AD59" s="309">
        <f t="shared" si="80"/>
        <v>85.051882841735704</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194.62465964866195</v>
      </c>
      <c r="K60" s="47">
        <f>H60*(1+(H22+K22)/2*((K7/H7)^(1/(K$4-H$4))-1))^(K$4-H$4)</f>
        <v>198.77510835121768</v>
      </c>
      <c r="L60" s="47">
        <f>J60*(1+(J22+L22)/2*((L7/J7)^(1/(L$4-J$4))-1))^(L$4-J$4)</f>
        <v>237.0364050792345</v>
      </c>
      <c r="M60" s="47">
        <f>L60*(1+(L22+M22)/2*((M7/L7)^(1/(M$4-L$4))-1))^(M$4-L$4)</f>
        <v>305.38335939647146</v>
      </c>
      <c r="N60" s="47">
        <f>M60*(1+(M22+N22)/2*((N7/M7)^(1/(N$4-M$4))-1))^(N$4-M$4)</f>
        <v>354.97817497222798</v>
      </c>
      <c r="P60" s="78">
        <f>$G60</f>
        <v>196.08808590299861</v>
      </c>
      <c r="Q60" s="47">
        <f>P60*(1+(P22+Q22)/2*((Q7/P7)^(1/(Q$4-P$4))-1))^(Q$4-P$4)</f>
        <v>198.52889710668674</v>
      </c>
      <c r="R60" s="47">
        <f>P60*(1+(P22+R22)/2*((R7/P7)^(1/(R$4-P$4))-1))^(R$4-P$4)</f>
        <v>191.11923339606531</v>
      </c>
      <c r="S60" s="47">
        <f>Q60*(1+(Q22+S22)/2*((S7/Q7)^(1/(S$4-Q$4))-1))^(S$4-Q$4)</f>
        <v>195.19104193497748</v>
      </c>
      <c r="T60" s="310">
        <f>R60*(1+(R22+T22)/2*((T7/R7)^(1/(T$4-R$4))-1))^(T$4-R$4)</f>
        <v>232.76709183452104</v>
      </c>
      <c r="U60" s="310">
        <f>T60*(1+(T22+U22)/2*((U7/T7)^(1/(U$4-T$4))-1))^(U$4-T$4)</f>
        <v>299.88303458117304</v>
      </c>
      <c r="V60" s="310">
        <f>U60*(1+(U22+V22)/2*((V7/U7)^(1/(V$4-U$4))-1))^(V$4-U$4)</f>
        <v>348.58458735649214</v>
      </c>
      <c r="X60" s="78">
        <f>P60</f>
        <v>196.08808590299861</v>
      </c>
      <c r="Y60" s="78">
        <f t="shared" si="88"/>
        <v>198.52889710668674</v>
      </c>
      <c r="Z60" s="78">
        <f t="shared" si="89"/>
        <v>191.11923339606531</v>
      </c>
      <c r="AA60" s="78">
        <f t="shared" si="90"/>
        <v>195.19104193497748</v>
      </c>
      <c r="AB60" s="310">
        <f>Z60*(1+(Z22+AB22)/2*((AB7/Z7)^(1/(AB$4-Z$4))-1))^(AB$4-Z$4)</f>
        <v>232.76709183452104</v>
      </c>
      <c r="AC60" s="310">
        <f>AB60*(1+(AB22+AC22)/2*((AC7/AB7)^(1/(AC$4-AB$4))-1))^(AC$4-AB$4)</f>
        <v>299.88303458117304</v>
      </c>
      <c r="AD60" s="310">
        <f>AC60*(1+(AC22+AD22)/2*((AD7/AC7)^(1/(AD$4-AC$4))-1))^(AD$4-AC$4)</f>
        <v>348.58458735649214</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2"/>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2"/>
      <c r="AF63" s="232"/>
      <c r="AG63" s="232"/>
      <c r="AH63" s="232"/>
      <c r="AI63" s="232"/>
      <c r="AJ63" s="232"/>
      <c r="AK63" s="232"/>
      <c r="AL63" s="232"/>
      <c r="AM63" s="232"/>
      <c r="AN63" s="232"/>
      <c r="AO63" s="232"/>
      <c r="AP63" s="232"/>
      <c r="AQ63" s="232"/>
      <c r="AR63" s="232"/>
      <c r="AS63" s="232"/>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2"/>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2"/>
      <c r="AF64" s="232"/>
      <c r="AG64" s="232"/>
      <c r="AH64" s="232"/>
      <c r="AI64" s="232"/>
      <c r="AJ64" s="232"/>
      <c r="AK64" s="232"/>
      <c r="AL64" s="232"/>
      <c r="AM64" s="232"/>
      <c r="AN64" s="232"/>
      <c r="AO64" s="232"/>
      <c r="AP64" s="232"/>
      <c r="AQ64" s="232"/>
      <c r="AR64" s="232"/>
      <c r="AS64" s="232"/>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2"/>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2"/>
      <c r="AF65" s="232"/>
      <c r="AG65" s="232"/>
      <c r="AH65" s="232"/>
      <c r="AI65" s="232"/>
      <c r="AJ65" s="232"/>
      <c r="AK65" s="232"/>
      <c r="AL65" s="232"/>
      <c r="AM65" s="232"/>
      <c r="AN65" s="232"/>
      <c r="AO65" s="232"/>
      <c r="AP65" s="232"/>
      <c r="AQ65" s="232"/>
      <c r="AR65" s="232"/>
      <c r="AS65" s="232"/>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2"/>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2"/>
      <c r="AF66" s="232"/>
      <c r="AG66" s="232"/>
      <c r="AH66" s="232"/>
      <c r="AI66" s="232"/>
      <c r="AJ66" s="232"/>
      <c r="AK66" s="232"/>
      <c r="AL66" s="232"/>
      <c r="AM66" s="232"/>
      <c r="AN66" s="232"/>
      <c r="AO66" s="232"/>
      <c r="AP66" s="232"/>
      <c r="AQ66" s="232"/>
      <c r="AR66" s="232"/>
      <c r="AS66" s="232"/>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2"/>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2"/>
      <c r="AF67" s="232"/>
      <c r="AG67" s="232"/>
      <c r="AH67" s="232"/>
      <c r="AI67" s="232"/>
      <c r="AJ67" s="232"/>
      <c r="AK67" s="232"/>
      <c r="AL67" s="232"/>
      <c r="AM67" s="232"/>
      <c r="AN67" s="232"/>
      <c r="AO67" s="232"/>
      <c r="AP67" s="232"/>
      <c r="AQ67" s="232"/>
      <c r="AR67" s="232"/>
      <c r="AS67" s="232"/>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2"/>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2"/>
      <c r="AF68" s="232"/>
      <c r="AG68" s="232"/>
      <c r="AH68" s="232"/>
      <c r="AI68" s="232"/>
      <c r="AJ68" s="232"/>
      <c r="AK68" s="232"/>
      <c r="AL68" s="232"/>
      <c r="AM68" s="232"/>
      <c r="AN68" s="232"/>
      <c r="AO68" s="232"/>
      <c r="AP68" s="232"/>
      <c r="AQ68" s="232"/>
      <c r="AR68" s="232"/>
      <c r="AS68" s="232"/>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2"/>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2"/>
      <c r="AF69" s="232"/>
      <c r="AG69" s="232"/>
      <c r="AH69" s="232"/>
      <c r="AI69" s="232"/>
      <c r="AJ69" s="232"/>
      <c r="AK69" s="232"/>
      <c r="AL69" s="232"/>
      <c r="AM69" s="232"/>
      <c r="AN69" s="232"/>
      <c r="AO69" s="232"/>
      <c r="AP69" s="232"/>
      <c r="AQ69" s="232"/>
      <c r="AR69" s="232"/>
      <c r="AS69" s="232"/>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2"/>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2"/>
      <c r="AF70" s="232"/>
      <c r="AG70" s="232"/>
      <c r="AH70" s="232"/>
      <c r="AI70" s="232"/>
      <c r="AJ70" s="232"/>
      <c r="AK70" s="232"/>
      <c r="AL70" s="232"/>
      <c r="AM70" s="232"/>
      <c r="AN70" s="232"/>
      <c r="AO70" s="232"/>
      <c r="AP70" s="232"/>
      <c r="AQ70" s="232"/>
      <c r="AR70" s="232"/>
      <c r="AS70" s="232"/>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2"/>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2"/>
      <c r="AF71" s="232"/>
      <c r="AG71" s="232"/>
      <c r="AH71" s="232"/>
      <c r="AI71" s="232"/>
      <c r="AJ71" s="232"/>
      <c r="AK71" s="232"/>
      <c r="AL71" s="232"/>
      <c r="AM71" s="232"/>
      <c r="AN71" s="232"/>
      <c r="AO71" s="232"/>
      <c r="AP71" s="232"/>
      <c r="AQ71" s="232"/>
      <c r="AR71" s="232"/>
      <c r="AS71" s="232"/>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2"/>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2"/>
      <c r="AF72" s="232"/>
      <c r="AG72" s="232"/>
      <c r="AH72" s="232"/>
      <c r="AI72" s="232"/>
      <c r="AJ72" s="232"/>
      <c r="AK72" s="232"/>
      <c r="AL72" s="232"/>
      <c r="AM72" s="232"/>
      <c r="AN72" s="232"/>
      <c r="AO72" s="232"/>
      <c r="AP72" s="232"/>
      <c r="AQ72" s="232"/>
      <c r="AR72" s="232"/>
      <c r="AS72" s="232"/>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8" t="s">
        <v>626</v>
      </c>
      <c r="F75" s="185">
        <f t="shared" ref="F75:K75" si="126">F$4</f>
        <v>2012</v>
      </c>
      <c r="G75" s="185">
        <f t="shared" si="126"/>
        <v>2015</v>
      </c>
      <c r="H75" s="185">
        <f t="shared" si="126"/>
        <v>2017</v>
      </c>
      <c r="I75" s="280">
        <f t="shared" si="126"/>
        <v>2019</v>
      </c>
      <c r="J75" s="280">
        <f t="shared" si="126"/>
        <v>2020</v>
      </c>
      <c r="K75" s="280">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627</v>
      </c>
    </row>
    <row r="76" spans="1:46">
      <c r="A76" s="185" t="s">
        <v>16</v>
      </c>
      <c r="B76" s="186" t="str">
        <f>B92</f>
        <v>TFLCV</v>
      </c>
      <c r="C76" s="186" t="str">
        <f>C92</f>
        <v>Transport Freight - LCV</v>
      </c>
      <c r="D76" s="185" t="s">
        <v>149</v>
      </c>
      <c r="E76" s="259">
        <v>21.7</v>
      </c>
      <c r="F76" s="233">
        <f>F63*F92</f>
        <v>17.310372778407704</v>
      </c>
      <c r="G76" s="233">
        <f t="shared" ref="G76:H76" si="129">G63*G92</f>
        <v>18.120758900121242</v>
      </c>
      <c r="H76" s="233">
        <f t="shared" si="129"/>
        <v>18.931145021834784</v>
      </c>
      <c r="I76" s="233">
        <f t="shared" ref="I76:N85" si="130">I63*I92</f>
        <v>19.166790908504293</v>
      </c>
      <c r="J76" s="233">
        <f t="shared" si="130"/>
        <v>17.985521747895376</v>
      </c>
      <c r="K76" s="233">
        <f>K63*K92</f>
        <v>18.844033530897683</v>
      </c>
      <c r="L76" s="233">
        <f t="shared" si="130"/>
        <v>21.904847136490908</v>
      </c>
      <c r="M76" s="233">
        <f t="shared" si="130"/>
        <v>28.220879418803641</v>
      </c>
      <c r="N76" s="233">
        <f t="shared" si="130"/>
        <v>32.804001802836858</v>
      </c>
      <c r="O76" s="8"/>
      <c r="P76" s="233">
        <f>P43</f>
        <v>18.931145021834784</v>
      </c>
      <c r="Q76" s="233">
        <f t="shared" ref="Q76:V76" si="131">Q43</f>
        <v>19.166790908504293</v>
      </c>
      <c r="R76" s="233">
        <f t="shared" si="131"/>
        <v>17.985521747895376</v>
      </c>
      <c r="S76" s="233">
        <f t="shared" si="131"/>
        <v>18.844033530897683</v>
      </c>
      <c r="T76" s="233">
        <f t="shared" si="131"/>
        <v>21.904847136490908</v>
      </c>
      <c r="U76" s="233">
        <f t="shared" si="131"/>
        <v>28.220879418803641</v>
      </c>
      <c r="V76" s="233">
        <f t="shared" si="131"/>
        <v>32.804001802836858</v>
      </c>
      <c r="W76" s="8"/>
      <c r="X76" s="233">
        <f>X43</f>
        <v>18.931145021834784</v>
      </c>
      <c r="Y76" s="233">
        <f>Y43</f>
        <v>19.166790908504293</v>
      </c>
      <c r="Z76" s="233">
        <f t="shared" ref="Z76:AD76" si="132">Z43</f>
        <v>17.985521747895376</v>
      </c>
      <c r="AA76" s="233">
        <f t="shared" si="132"/>
        <v>18.844033530897683</v>
      </c>
      <c r="AB76" s="233">
        <f t="shared" si="132"/>
        <v>21.904847136490908</v>
      </c>
      <c r="AC76" s="233">
        <f t="shared" si="132"/>
        <v>28.220879418803641</v>
      </c>
      <c r="AD76" s="233">
        <f t="shared" si="132"/>
        <v>32.804001802836858</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59">
        <v>7</v>
      </c>
      <c r="F77" s="233">
        <f t="shared" ref="F77:H77" si="134">F64*F93</f>
        <v>5.4335092951131081</v>
      </c>
      <c r="G77" s="233">
        <f t="shared" si="134"/>
        <v>5.4263341725680903</v>
      </c>
      <c r="H77" s="233">
        <f t="shared" si="134"/>
        <v>5.4191590500230733</v>
      </c>
      <c r="I77" s="233">
        <f t="shared" si="130"/>
        <v>5.4866141636927921</v>
      </c>
      <c r="J77" s="233">
        <f>J64*J93</f>
        <v>5.2815908030203893</v>
      </c>
      <c r="K77" s="233">
        <f t="shared" si="130"/>
        <v>5.3942228391426266</v>
      </c>
      <c r="L77" s="233">
        <f t="shared" si="130"/>
        <v>6.4325317218665576</v>
      </c>
      <c r="M77" s="233">
        <f t="shared" si="130"/>
        <v>8.2872845881683848</v>
      </c>
      <c r="N77" s="233">
        <f t="shared" si="130"/>
        <v>9.6331547481741282</v>
      </c>
      <c r="O77" s="8"/>
      <c r="P77" s="233">
        <f>P46</f>
        <v>5.725786025053389</v>
      </c>
      <c r="Q77" s="233">
        <f t="shared" ref="Q77:V77" si="135">Q46</f>
        <v>5.9036614240138503</v>
      </c>
      <c r="R77" s="233">
        <f t="shared" si="135"/>
        <v>5.5806951792035084</v>
      </c>
      <c r="S77" s="233">
        <f t="shared" si="135"/>
        <v>5.8044034968135811</v>
      </c>
      <c r="T77" s="233">
        <f t="shared" si="135"/>
        <v>6.7968156014216996</v>
      </c>
      <c r="U77" s="233">
        <f t="shared" si="135"/>
        <v>8.7566058929499953</v>
      </c>
      <c r="V77" s="233">
        <f t="shared" si="135"/>
        <v>10.178694690416593</v>
      </c>
      <c r="W77" s="8"/>
      <c r="X77" s="233">
        <f>X46</f>
        <v>5.725786025053389</v>
      </c>
      <c r="Y77" s="233">
        <f>Y46</f>
        <v>5.9036614240138503</v>
      </c>
      <c r="Z77" s="233">
        <f t="shared" ref="Z77:AD77" si="136">Z46</f>
        <v>5.5806951792035084</v>
      </c>
      <c r="AA77" s="233">
        <f t="shared" si="136"/>
        <v>5.8044034968135811</v>
      </c>
      <c r="AB77" s="233">
        <f t="shared" si="136"/>
        <v>6.4569748213506148</v>
      </c>
      <c r="AC77" s="233">
        <f t="shared" si="136"/>
        <v>7.902836818387371</v>
      </c>
      <c r="AD77" s="233">
        <f t="shared" si="136"/>
        <v>8.7269583601959262</v>
      </c>
      <c r="AI77" s="185" t="s">
        <v>592</v>
      </c>
      <c r="AJ77" s="186">
        <f>SUM(P78:P85)</f>
        <v>172.90467243861579</v>
      </c>
      <c r="AK77" s="186">
        <f>SUM(R78:R85)</f>
        <v>168.52328531277024</v>
      </c>
      <c r="AL77" s="186">
        <f>SUM(T78:T85)</f>
        <v>205.24713463747267</v>
      </c>
      <c r="AM77" s="186">
        <f>SUM(U78:U85)</f>
        <v>264.42798717411978</v>
      </c>
      <c r="AN77" s="186">
        <f>SUM(V78:V85)</f>
        <v>307.3715754655272</v>
      </c>
      <c r="AO77" s="186"/>
      <c r="AP77" s="186">
        <f>SUM(G78:G85)</f>
        <v>181.50313258938655</v>
      </c>
      <c r="AQ77" s="186">
        <f>SUM(J78:J85)</f>
        <v>194.71059781939132</v>
      </c>
      <c r="AR77" s="186">
        <f>SUM(L78:L85)</f>
        <v>237.14107051621227</v>
      </c>
      <c r="AS77" s="186">
        <f>SUM(M78:M85)</f>
        <v>305.51820401135791</v>
      </c>
      <c r="AT77" s="186">
        <f>SUM(N78:N85)</f>
        <v>355.13491859896601</v>
      </c>
    </row>
    <row r="78" spans="1:46">
      <c r="A78" s="185" t="s">
        <v>16</v>
      </c>
      <c r="B78" s="186" t="str">
        <f t="shared" si="133"/>
        <v>TFHCV2</v>
      </c>
      <c r="C78" s="186" t="str">
        <f t="shared" si="133"/>
        <v>Transport Freight - HCV2</v>
      </c>
      <c r="D78" s="185" t="s">
        <v>149</v>
      </c>
      <c r="E78" s="259">
        <v>2.011130021669262</v>
      </c>
      <c r="F78" s="233">
        <f t="shared" ref="F78:H78" si="137">F65*F94</f>
        <v>2.2763173637182028</v>
      </c>
      <c r="G78" s="233">
        <f t="shared" si="137"/>
        <v>2.3924342095881879</v>
      </c>
      <c r="H78" s="233">
        <f t="shared" si="137"/>
        <v>2.5085510554581725</v>
      </c>
      <c r="I78" s="233">
        <f t="shared" si="130"/>
        <v>2.539776305544069</v>
      </c>
      <c r="J78" s="233">
        <f t="shared" si="130"/>
        <v>2.4448701470311263</v>
      </c>
      <c r="K78" s="233">
        <f t="shared" si="130"/>
        <v>2.4970079806847885</v>
      </c>
      <c r="L78" s="233">
        <f t="shared" si="130"/>
        <v>2.9776454411478883</v>
      </c>
      <c r="M78" s="233">
        <f t="shared" si="130"/>
        <v>3.8362181860013007</v>
      </c>
      <c r="N78" s="233">
        <f t="shared" si="130"/>
        <v>4.4592270291127951</v>
      </c>
      <c r="O78" s="8"/>
      <c r="P78" s="233">
        <f>P51</f>
        <v>2.3987639372378653</v>
      </c>
      <c r="Q78" s="233">
        <f t="shared" ref="Q78:V78" si="138">Q51</f>
        <v>2.4286226095077832</v>
      </c>
      <c r="R78" s="233">
        <f t="shared" si="138"/>
        <v>2.3379794987127132</v>
      </c>
      <c r="S78" s="233">
        <f t="shared" si="138"/>
        <v>2.3877903142831776</v>
      </c>
      <c r="T78" s="233">
        <f t="shared" si="138"/>
        <v>2.8474616552919545</v>
      </c>
      <c r="U78" s="233">
        <f t="shared" si="138"/>
        <v>3.6684972747330646</v>
      </c>
      <c r="V78" s="233">
        <f t="shared" si="138"/>
        <v>4.2642679353876476</v>
      </c>
      <c r="W78" s="8"/>
      <c r="X78" s="233">
        <f>X51</f>
        <v>2.3987639372378653</v>
      </c>
      <c r="Y78" s="233">
        <f>Y51</f>
        <v>2.4286226095077832</v>
      </c>
      <c r="Z78" s="233">
        <f t="shared" ref="Z78:AD78" si="139">Z51</f>
        <v>2.3379794987127132</v>
      </c>
      <c r="AA78" s="233">
        <f t="shared" si="139"/>
        <v>2.3877903142831776</v>
      </c>
      <c r="AB78" s="233">
        <f t="shared" si="139"/>
        <v>2.705088572527357</v>
      </c>
      <c r="AC78" s="233">
        <f t="shared" si="139"/>
        <v>3.3108187904465907</v>
      </c>
      <c r="AD78" s="233">
        <f t="shared" si="139"/>
        <v>3.6560767211029841</v>
      </c>
      <c r="AI78" s="185" t="s">
        <v>625</v>
      </c>
      <c r="AJ78" s="186">
        <f>P86</f>
        <v>23.183413464382845</v>
      </c>
      <c r="AK78" s="186">
        <f>R86</f>
        <v>22.595948083295109</v>
      </c>
      <c r="AL78" s="186">
        <f>T86</f>
        <v>27.519957197048409</v>
      </c>
      <c r="AM78" s="186">
        <f>U86</f>
        <v>35.455047407053286</v>
      </c>
      <c r="AN78" s="186">
        <f>V86</f>
        <v>41.21301189096495</v>
      </c>
      <c r="AO78" s="186"/>
      <c r="AP78" s="186">
        <f>H86</f>
        <v>23.609739017898917</v>
      </c>
      <c r="AQ78" s="186">
        <f>J86</f>
        <v>23.010393182336216</v>
      </c>
      <c r="AR78" s="186">
        <f>L86</f>
        <v>28.024716339886492</v>
      </c>
      <c r="AS78" s="186">
        <f>M86</f>
        <v>36.105348539803131</v>
      </c>
      <c r="AT78" s="186">
        <f>N86</f>
        <v>41.968923115931901</v>
      </c>
    </row>
    <row r="79" spans="1:46">
      <c r="A79" s="185" t="s">
        <v>16</v>
      </c>
      <c r="B79" s="186" t="str">
        <f t="shared" si="133"/>
        <v>TFHCV3</v>
      </c>
      <c r="C79" s="186" t="str">
        <f t="shared" si="133"/>
        <v>Transport Freight - HCV3</v>
      </c>
      <c r="D79" s="185" t="s">
        <v>149</v>
      </c>
      <c r="E79" s="259">
        <v>16.207267472028231</v>
      </c>
      <c r="F79" s="233">
        <f t="shared" ref="F79:H79" si="140">F66*F95</f>
        <v>15.233523986729871</v>
      </c>
      <c r="G79" s="233">
        <f t="shared" si="140"/>
        <v>15.876853345004987</v>
      </c>
      <c r="H79" s="233">
        <f t="shared" si="140"/>
        <v>16.520182703280103</v>
      </c>
      <c r="I79" s="233">
        <f t="shared" si="130"/>
        <v>16.725818078032489</v>
      </c>
      <c r="J79" s="233">
        <f t="shared" si="130"/>
        <v>16.100809041485729</v>
      </c>
      <c r="K79" s="233">
        <f t="shared" si="130"/>
        <v>16.444165233434717</v>
      </c>
      <c r="L79" s="233">
        <f t="shared" si="130"/>
        <v>19.609426169071021</v>
      </c>
      <c r="M79" s="233">
        <f t="shared" si="130"/>
        <v>25.263597958069951</v>
      </c>
      <c r="N79" s="233">
        <f t="shared" si="130"/>
        <v>29.366452429206579</v>
      </c>
      <c r="O79" s="8"/>
      <c r="P79" s="233">
        <f t="shared" ref="P79:P85" si="141">P52</f>
        <v>16.052958413816011</v>
      </c>
      <c r="Q79" s="233">
        <f t="shared" ref="Q79:V79" si="142">Q52</f>
        <v>16.252778002896829</v>
      </c>
      <c r="R79" s="233">
        <f t="shared" si="142"/>
        <v>15.646178051353582</v>
      </c>
      <c r="S79" s="233">
        <f t="shared" si="142"/>
        <v>15.979520961215593</v>
      </c>
      <c r="T79" s="233">
        <f t="shared" si="142"/>
        <v>19.055724003409825</v>
      </c>
      <c r="U79" s="233">
        <f t="shared" si="142"/>
        <v>24.550241596635946</v>
      </c>
      <c r="V79" s="233">
        <f t="shared" si="142"/>
        <v>28.537245691199896</v>
      </c>
      <c r="W79" s="8"/>
      <c r="X79" s="233">
        <f t="shared" ref="X79:X85" si="143">X52</f>
        <v>16.052958413816011</v>
      </c>
      <c r="Y79" s="233">
        <f t="shared" ref="Y79:AD79" si="144">Y52</f>
        <v>16.252778002896829</v>
      </c>
      <c r="Z79" s="233">
        <f t="shared" si="144"/>
        <v>15.646178051353582</v>
      </c>
      <c r="AA79" s="233">
        <f t="shared" si="144"/>
        <v>15.979520961215593</v>
      </c>
      <c r="AB79" s="233">
        <f t="shared" si="144"/>
        <v>18.102937803239332</v>
      </c>
      <c r="AC79" s="233">
        <f t="shared" si="144"/>
        <v>22.156593040963941</v>
      </c>
      <c r="AD79" s="233">
        <f t="shared" si="144"/>
        <v>24.46712102449251</v>
      </c>
      <c r="AI79" s="186"/>
    </row>
    <row r="80" spans="1:46">
      <c r="A80" s="185" t="s">
        <v>16</v>
      </c>
      <c r="B80" s="186" t="str">
        <f t="shared" si="133"/>
        <v>TFHCV4</v>
      </c>
      <c r="C80" s="186" t="str">
        <f t="shared" si="133"/>
        <v>Transport Freight - HCV4</v>
      </c>
      <c r="D80" s="185" t="s">
        <v>149</v>
      </c>
      <c r="E80" s="259">
        <v>5.3871747310586002</v>
      </c>
      <c r="F80" s="233">
        <f t="shared" ref="F80:H80" si="145">F67*F96</f>
        <v>5.0807673805466287</v>
      </c>
      <c r="G80" s="233">
        <f t="shared" si="145"/>
        <v>4.7389994637867714</v>
      </c>
      <c r="H80" s="233">
        <f t="shared" si="145"/>
        <v>4.7389994637867714</v>
      </c>
      <c r="I80" s="233">
        <f t="shared" si="130"/>
        <v>4.7979882745154603</v>
      </c>
      <c r="J80" s="233">
        <f t="shared" si="130"/>
        <v>4.6186974311721301</v>
      </c>
      <c r="K80" s="233">
        <f t="shared" si="130"/>
        <v>4.7171930010311138</v>
      </c>
      <c r="L80" s="233">
        <f t="shared" si="130"/>
        <v>5.6251835569556174</v>
      </c>
      <c r="M80" s="233">
        <f t="shared" si="130"/>
        <v>7.2471460713837388</v>
      </c>
      <c r="N80" s="233">
        <f t="shared" si="130"/>
        <v>8.4240958356772744</v>
      </c>
      <c r="O80" s="8"/>
      <c r="P80" s="233">
        <f t="shared" si="141"/>
        <v>5.3540695863437202</v>
      </c>
      <c r="Q80" s="233">
        <f t="shared" ref="Q80:V80" si="146">Q53</f>
        <v>5.4207144973361112</v>
      </c>
      <c r="R80" s="233">
        <f t="shared" si="146"/>
        <v>5.2183979979150399</v>
      </c>
      <c r="S80" s="233">
        <f t="shared" si="146"/>
        <v>5.329576329628618</v>
      </c>
      <c r="T80" s="233">
        <f t="shared" si="146"/>
        <v>6.3555682200364974</v>
      </c>
      <c r="U80" s="233">
        <f t="shared" si="146"/>
        <v>8.1881294700677554</v>
      </c>
      <c r="V80" s="233">
        <f t="shared" si="146"/>
        <v>9.5178966577134076</v>
      </c>
      <c r="W80" s="8"/>
      <c r="X80" s="233">
        <f t="shared" si="143"/>
        <v>5.3540695863437202</v>
      </c>
      <c r="Y80" s="233">
        <f t="shared" ref="Y80:AD80" si="147">Y53</f>
        <v>5.4207144973361112</v>
      </c>
      <c r="Z80" s="233">
        <f t="shared" si="147"/>
        <v>5.2183979979150399</v>
      </c>
      <c r="AA80" s="233">
        <f t="shared" si="147"/>
        <v>5.329576329628618</v>
      </c>
      <c r="AB80" s="233">
        <f t="shared" si="147"/>
        <v>6.0377898090346722</v>
      </c>
      <c r="AC80" s="233">
        <f t="shared" si="147"/>
        <v>7.3897868467361487</v>
      </c>
      <c r="AD80" s="233">
        <f t="shared" si="147"/>
        <v>8.1604066469070311</v>
      </c>
      <c r="AI80" s="186" t="s">
        <v>475</v>
      </c>
      <c r="AJ80" s="186">
        <f>SUM(AJ77:AJ78)</f>
        <v>196.08808590299864</v>
      </c>
      <c r="AK80" s="186">
        <f>SUM(AK77:AK78)</f>
        <v>191.11923339606534</v>
      </c>
      <c r="AL80" s="186">
        <f>SUM(AL77:AL78)</f>
        <v>232.76709183452107</v>
      </c>
      <c r="AM80" s="186">
        <f>SUM(AM77:AM78)</f>
        <v>299.88303458117309</v>
      </c>
      <c r="AN80" s="186">
        <f>SUM(AN77:AN78)</f>
        <v>348.58458735649214</v>
      </c>
      <c r="AO80" s="186"/>
      <c r="AP80" s="186">
        <f>SUM(AP77:AP78)</f>
        <v>205.11287160728546</v>
      </c>
      <c r="AQ80" s="186">
        <f>SUM(AQ77:AQ78)</f>
        <v>217.72099100172755</v>
      </c>
      <c r="AR80" s="186">
        <f>SUM(AR77:AR78)</f>
        <v>265.16578685609875</v>
      </c>
      <c r="AS80" s="186">
        <f>SUM(AS77:AS78)</f>
        <v>341.62355255116103</v>
      </c>
      <c r="AT80" s="186">
        <f>SUM(AT77:AT78)</f>
        <v>397.1038417148979</v>
      </c>
    </row>
    <row r="81" spans="1:46">
      <c r="A81" s="185" t="s">
        <v>16</v>
      </c>
      <c r="B81" s="186" t="str">
        <f t="shared" si="133"/>
        <v>TFHCV5</v>
      </c>
      <c r="C81" s="186" t="str">
        <f t="shared" si="133"/>
        <v>Transport Freight - HCV5</v>
      </c>
      <c r="D81" s="185" t="s">
        <v>149</v>
      </c>
      <c r="E81" s="259">
        <v>3.9725286670479121</v>
      </c>
      <c r="F81" s="233">
        <f t="shared" ref="F81:H81" si="148">F68*F97</f>
        <v>3.0627981264343846</v>
      </c>
      <c r="G81" s="233">
        <f t="shared" si="148"/>
        <v>3.15348760127408</v>
      </c>
      <c r="H81" s="233">
        <f t="shared" si="148"/>
        <v>3.2441770761137754</v>
      </c>
      <c r="I81" s="233">
        <f t="shared" si="130"/>
        <v>3.2845590489279921</v>
      </c>
      <c r="J81" s="233">
        <f t="shared" si="130"/>
        <v>3.1618219082348467</v>
      </c>
      <c r="K81" s="233">
        <f t="shared" si="130"/>
        <v>3.2292490249241466</v>
      </c>
      <c r="L81" s="233">
        <f t="shared" si="130"/>
        <v>3.8508321606403682</v>
      </c>
      <c r="M81" s="233">
        <f t="shared" si="130"/>
        <v>4.9611791121082511</v>
      </c>
      <c r="N81" s="233">
        <f t="shared" si="130"/>
        <v>5.7668836651970965</v>
      </c>
      <c r="O81" s="8"/>
      <c r="P81" s="233">
        <f t="shared" si="141"/>
        <v>3.2275506965029748</v>
      </c>
      <c r="Q81" s="233">
        <f t="shared" ref="Q81:V81" si="149">Q54</f>
        <v>3.2677257120538581</v>
      </c>
      <c r="R81" s="233">
        <f t="shared" si="149"/>
        <v>3.1457648842965851</v>
      </c>
      <c r="S81" s="233">
        <f t="shared" si="149"/>
        <v>3.2127856235999093</v>
      </c>
      <c r="T81" s="233">
        <f t="shared" si="149"/>
        <v>3.8312760610306502</v>
      </c>
      <c r="U81" s="233">
        <f t="shared" si="149"/>
        <v>4.9359842168620487</v>
      </c>
      <c r="V81" s="233">
        <f t="shared" si="149"/>
        <v>5.7375970729257011</v>
      </c>
      <c r="W81" s="8"/>
      <c r="X81" s="233">
        <f t="shared" si="143"/>
        <v>3.2275506965029748</v>
      </c>
      <c r="Y81" s="233">
        <f t="shared" ref="Y81:AD81" si="150">Y54</f>
        <v>3.2677257120538581</v>
      </c>
      <c r="Z81" s="233">
        <f t="shared" si="150"/>
        <v>3.1457648842965851</v>
      </c>
      <c r="AA81" s="233">
        <f t="shared" si="150"/>
        <v>3.2127856235999093</v>
      </c>
      <c r="AB81" s="233">
        <f t="shared" si="150"/>
        <v>3.6397122579791175</v>
      </c>
      <c r="AC81" s="233">
        <f t="shared" si="150"/>
        <v>4.4547257557179982</v>
      </c>
      <c r="AD81" s="233">
        <f t="shared" si="150"/>
        <v>4.9192722903996726</v>
      </c>
      <c r="AE81" s="186"/>
      <c r="AF81" s="186"/>
      <c r="AG81" s="186"/>
      <c r="AH81" s="186"/>
      <c r="AI81" s="185" t="s">
        <v>474</v>
      </c>
      <c r="AJ81" s="190">
        <f>AJ78/AJ80</f>
        <v>0.11822958726748588</v>
      </c>
      <c r="AK81" s="190">
        <f>AK78/AK80</f>
        <v>0.11822958726748588</v>
      </c>
      <c r="AL81" s="190">
        <f>AL78/AL80</f>
        <v>0.11822958726748588</v>
      </c>
      <c r="AM81" s="190">
        <f>AM78/AM80</f>
        <v>0.11822958726748586</v>
      </c>
      <c r="AN81" s="190">
        <f>AN78/AN80</f>
        <v>0.11822958726748591</v>
      </c>
      <c r="AO81" s="190"/>
      <c r="AP81" s="190">
        <f>AP78/AP80</f>
        <v>0.11510608199714911</v>
      </c>
      <c r="AQ81" s="190">
        <f>AQ78/AQ80</f>
        <v>0.10568752730945284</v>
      </c>
      <c r="AR81" s="190">
        <f>AR78/AR80</f>
        <v>0.10568752730945286</v>
      </c>
      <c r="AS81" s="190">
        <f>AS78/AS80</f>
        <v>0.10568752730945284</v>
      </c>
      <c r="AT81" s="190">
        <f>AT78/AT80</f>
        <v>0.10568752730945281</v>
      </c>
    </row>
    <row r="82" spans="1:46">
      <c r="A82" s="185" t="s">
        <v>16</v>
      </c>
      <c r="B82" s="186" t="str">
        <f t="shared" si="133"/>
        <v>TFHCV6</v>
      </c>
      <c r="C82" s="186" t="str">
        <f t="shared" si="133"/>
        <v>Transport Freight - HCV6</v>
      </c>
      <c r="D82" s="185" t="s">
        <v>149</v>
      </c>
      <c r="E82" s="259">
        <v>140.25526500597067</v>
      </c>
      <c r="F82" s="233">
        <f>F69*F98</f>
        <v>100.6136299290159</v>
      </c>
      <c r="G82" s="233">
        <f t="shared" ref="G82" si="151">G69*G98</f>
        <v>115.33235400043283</v>
      </c>
      <c r="H82" s="233">
        <f>H69*H98</f>
        <v>130.05107807184976</v>
      </c>
      <c r="I82" s="233">
        <f>I69*I98</f>
        <v>131.66989201940657</v>
      </c>
      <c r="J82" s="233">
        <f t="shared" si="130"/>
        <v>126.74966199123529</v>
      </c>
      <c r="K82" s="233">
        <f t="shared" si="130"/>
        <v>129.45264922373997</v>
      </c>
      <c r="L82" s="233">
        <f t="shared" si="130"/>
        <v>154.37038799526582</v>
      </c>
      <c r="M82" s="233">
        <f t="shared" si="130"/>
        <v>198.88146574604326</v>
      </c>
      <c r="N82" s="233">
        <f>N69*N98</f>
        <v>231.18017918807345</v>
      </c>
      <c r="O82" s="8"/>
      <c r="P82" s="233">
        <f>P55</f>
        <v>106.02579012712634</v>
      </c>
      <c r="Q82" s="233">
        <f t="shared" ref="Q82:V82" si="152">Q55</f>
        <v>107.34554872046687</v>
      </c>
      <c r="R82" s="233">
        <f t="shared" si="152"/>
        <v>103.33910719763226</v>
      </c>
      <c r="S82" s="233">
        <f t="shared" si="152"/>
        <v>105.54075405239377</v>
      </c>
      <c r="T82" s="233">
        <f t="shared" si="152"/>
        <v>125.85830859482662</v>
      </c>
      <c r="U82" s="233">
        <f t="shared" si="152"/>
        <v>162.14822813313515</v>
      </c>
      <c r="V82" s="233">
        <f t="shared" si="152"/>
        <v>188.48139666625809</v>
      </c>
      <c r="W82" s="8"/>
      <c r="X82" s="233">
        <f t="shared" si="143"/>
        <v>106.02579012712634</v>
      </c>
      <c r="Y82" s="233">
        <f t="shared" ref="Y82:AD82" si="153">Y55</f>
        <v>107.34554872046687</v>
      </c>
      <c r="Z82" s="233">
        <f t="shared" si="153"/>
        <v>103.33910719763226</v>
      </c>
      <c r="AA82" s="233">
        <f t="shared" si="153"/>
        <v>105.54075405239377</v>
      </c>
      <c r="AB82" s="233">
        <f t="shared" si="153"/>
        <v>119.5653931650853</v>
      </c>
      <c r="AC82" s="233">
        <f t="shared" si="153"/>
        <v>146.33877589015449</v>
      </c>
      <c r="AD82" s="233">
        <f t="shared" si="153"/>
        <v>161.59923746673303</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59">
        <v>32.638769732712682</v>
      </c>
      <c r="F83" s="233">
        <f t="shared" ref="F83:H83" si="154">F70*F99</f>
        <v>35.353370344628992</v>
      </c>
      <c r="G83" s="233">
        <f>G70*G99</f>
        <v>37.589565514758952</v>
      </c>
      <c r="H83" s="233">
        <f t="shared" si="154"/>
        <v>39.825760684888905</v>
      </c>
      <c r="I83" s="233">
        <f t="shared" si="130"/>
        <v>40.321492806641402</v>
      </c>
      <c r="J83" s="233">
        <f t="shared" si="130"/>
        <v>38.814762477898604</v>
      </c>
      <c r="K83" s="233">
        <f t="shared" si="130"/>
        <v>39.642502810789715</v>
      </c>
      <c r="L83" s="233">
        <f t="shared" si="130"/>
        <v>47.273103924108518</v>
      </c>
      <c r="M83" s="233">
        <f t="shared" si="130"/>
        <v>60.90380623439296</v>
      </c>
      <c r="N83" s="233">
        <f t="shared" si="130"/>
        <v>70.794695652944654</v>
      </c>
      <c r="O83" s="8"/>
      <c r="P83" s="233">
        <f>P56</f>
        <v>37.255081911772038</v>
      </c>
      <c r="Q83" s="233">
        <f t="shared" ref="Q83:V83" si="155">Q56</f>
        <v>37.718815447166712</v>
      </c>
      <c r="R83" s="233">
        <f t="shared" si="155"/>
        <v>36.311041858033704</v>
      </c>
      <c r="S83" s="233">
        <f t="shared" si="155"/>
        <v>37.084651126274849</v>
      </c>
      <c r="T83" s="233">
        <f t="shared" si="155"/>
        <v>44.223783575254103</v>
      </c>
      <c r="U83" s="233">
        <f t="shared" si="155"/>
        <v>56.975246434906026</v>
      </c>
      <c r="V83" s="233">
        <f t="shared" si="155"/>
        <v>66.228130563585538</v>
      </c>
      <c r="W83" s="8"/>
      <c r="X83" s="233">
        <f t="shared" si="143"/>
        <v>37.255081911772038</v>
      </c>
      <c r="Y83" s="233">
        <f t="shared" ref="Y83:AD83" si="156">Y56</f>
        <v>37.718815447166712</v>
      </c>
      <c r="Z83" s="233">
        <f t="shared" si="156"/>
        <v>36.311041858033704</v>
      </c>
      <c r="AA83" s="233">
        <f t="shared" si="156"/>
        <v>37.084651126274849</v>
      </c>
      <c r="AB83" s="233">
        <f t="shared" si="156"/>
        <v>42.012594396491394</v>
      </c>
      <c r="AC83" s="233">
        <f t="shared" si="156"/>
        <v>51.420159907502679</v>
      </c>
      <c r="AD83" s="233">
        <f t="shared" si="156"/>
        <v>56.782343441954147</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59">
        <v>1.371120760523014</v>
      </c>
      <c r="F84" s="233">
        <f t="shared" ref="F84:H84" si="157">F71*F100</f>
        <v>1.3011202447704153</v>
      </c>
      <c r="G84" s="233">
        <f t="shared" si="157"/>
        <v>1.7751077766857204</v>
      </c>
      <c r="H84" s="233">
        <f t="shared" si="157"/>
        <v>2.2490953086010257</v>
      </c>
      <c r="I84" s="233">
        <f t="shared" si="130"/>
        <v>2.2770909769870769</v>
      </c>
      <c r="J84" s="233">
        <f t="shared" si="130"/>
        <v>2.1920008228902059</v>
      </c>
      <c r="K84" s="233">
        <f t="shared" si="130"/>
        <v>2.2387461170774334</v>
      </c>
      <c r="L84" s="233">
        <f t="shared" si="130"/>
        <v>2.6696719517792631</v>
      </c>
      <c r="M84" s="233">
        <f t="shared" si="130"/>
        <v>3.4394437801584257</v>
      </c>
      <c r="N84" s="233">
        <f t="shared" si="130"/>
        <v>3.9980157347575704</v>
      </c>
      <c r="O84" s="8"/>
      <c r="P84" s="233">
        <f t="shared" si="141"/>
        <v>1.3711094818814338</v>
      </c>
      <c r="Q84" s="233">
        <f t="shared" ref="Q84:V84" si="158">Q57</f>
        <v>1.3881764004014847</v>
      </c>
      <c r="R84" s="233">
        <f t="shared" si="158"/>
        <v>1.3363657045889328</v>
      </c>
      <c r="S84" s="233">
        <f t="shared" si="158"/>
        <v>1.36483706872306</v>
      </c>
      <c r="T84" s="233">
        <f t="shared" si="158"/>
        <v>1.627580611104317</v>
      </c>
      <c r="U84" s="233">
        <f t="shared" si="158"/>
        <v>2.0968763618459931</v>
      </c>
      <c r="V84" s="233">
        <f t="shared" si="158"/>
        <v>2.437412914513561</v>
      </c>
      <c r="W84" s="8"/>
      <c r="X84" s="233">
        <f t="shared" si="143"/>
        <v>1.3711094818814338</v>
      </c>
      <c r="Y84" s="233">
        <f t="shared" ref="Y84:AD84" si="159">Y57</f>
        <v>1.3881764004014847</v>
      </c>
      <c r="Z84" s="233">
        <f t="shared" si="159"/>
        <v>1.3363657045889328</v>
      </c>
      <c r="AA84" s="233">
        <f t="shared" si="159"/>
        <v>1.36483706872306</v>
      </c>
      <c r="AB84" s="233">
        <f t="shared" si="159"/>
        <v>1.546201580549101</v>
      </c>
      <c r="AC84" s="233">
        <f t="shared" si="159"/>
        <v>1.8924309165660083</v>
      </c>
      <c r="AD84" s="233">
        <f t="shared" si="159"/>
        <v>2.0897768975810638</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59">
        <v>0.85603927035432403</v>
      </c>
      <c r="F85" s="233">
        <f t="shared" ref="F85:H85" si="160">F72*F101</f>
        <v>1.1571058027236365</v>
      </c>
      <c r="G85" s="233">
        <f t="shared" si="160"/>
        <v>0.64433067785501452</v>
      </c>
      <c r="H85" s="233">
        <f t="shared" si="160"/>
        <v>0.64433067785501452</v>
      </c>
      <c r="I85" s="233">
        <f t="shared" si="130"/>
        <v>0.65235099959024978</v>
      </c>
      <c r="J85" s="233">
        <f t="shared" si="130"/>
        <v>0.62797399944340959</v>
      </c>
      <c r="K85" s="233">
        <f t="shared" si="130"/>
        <v>0.6413657961249486</v>
      </c>
      <c r="L85" s="233">
        <f t="shared" si="130"/>
        <v>0.76481931724379182</v>
      </c>
      <c r="M85" s="233">
        <f t="shared" si="130"/>
        <v>0.98534692320005168</v>
      </c>
      <c r="N85" s="233">
        <f t="shared" si="130"/>
        <v>1.1453690639965366</v>
      </c>
      <c r="O85" s="8"/>
      <c r="P85" s="233">
        <f t="shared" si="141"/>
        <v>1.219348283935394</v>
      </c>
      <c r="Q85" s="233">
        <f t="shared" ref="Q85:V85" si="161">Q58</f>
        <v>1.2345261512643642</v>
      </c>
      <c r="R85" s="233">
        <f t="shared" si="161"/>
        <v>1.1884501202373998</v>
      </c>
      <c r="S85" s="233">
        <f t="shared" si="161"/>
        <v>1.2137701325755901</v>
      </c>
      <c r="T85" s="233">
        <f t="shared" si="161"/>
        <v>1.4474319165186731</v>
      </c>
      <c r="U85" s="233">
        <f t="shared" si="161"/>
        <v>1.8647836859337714</v>
      </c>
      <c r="V85" s="233">
        <f t="shared" si="161"/>
        <v>2.1676279639433527</v>
      </c>
      <c r="W85" s="8"/>
      <c r="X85" s="233">
        <f t="shared" si="143"/>
        <v>1.219348283935394</v>
      </c>
      <c r="Y85" s="233">
        <f t="shared" ref="Y85:AD85" si="162">Y58</f>
        <v>1.2345261512643642</v>
      </c>
      <c r="Z85" s="233">
        <f t="shared" si="162"/>
        <v>1.1884501202373998</v>
      </c>
      <c r="AA85" s="233">
        <f t="shared" si="162"/>
        <v>1.2137701325755901</v>
      </c>
      <c r="AB85" s="233">
        <f t="shared" si="162"/>
        <v>1.3750603206927394</v>
      </c>
      <c r="AC85" s="233">
        <f t="shared" si="162"/>
        <v>1.6829672765552284</v>
      </c>
      <c r="AD85" s="233">
        <f t="shared" si="162"/>
        <v>1.8584700255859317</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3">
        <f t="shared" ref="F86:H86" si="163">F59</f>
        <v>22</v>
      </c>
      <c r="G86" s="233">
        <f t="shared" si="163"/>
        <v>23.183413464382845</v>
      </c>
      <c r="H86" s="233">
        <f t="shared" si="163"/>
        <v>23.609739017898917</v>
      </c>
      <c r="I86" s="233">
        <f t="shared" ref="I86:N86" si="164">I59</f>
        <v>23.903621816773025</v>
      </c>
      <c r="J86" s="233">
        <f t="shared" si="164"/>
        <v>23.010393182336216</v>
      </c>
      <c r="K86" s="233">
        <f t="shared" si="164"/>
        <v>23.501099019414255</v>
      </c>
      <c r="L86" s="233">
        <f t="shared" si="164"/>
        <v>28.024716339886492</v>
      </c>
      <c r="M86" s="233">
        <f t="shared" si="164"/>
        <v>36.105348539803131</v>
      </c>
      <c r="N86" s="233">
        <f t="shared" si="164"/>
        <v>41.968923115931901</v>
      </c>
      <c r="O86" s="8"/>
      <c r="P86" s="233">
        <f>P59</f>
        <v>23.183413464382845</v>
      </c>
      <c r="Q86" s="233">
        <f t="shared" ref="Q86:V86" si="165">Q59</f>
        <v>23.471989565592747</v>
      </c>
      <c r="R86" s="233">
        <f t="shared" si="165"/>
        <v>22.595948083295109</v>
      </c>
      <c r="S86" s="233">
        <f t="shared" si="165"/>
        <v>23.077356326282917</v>
      </c>
      <c r="T86" s="233">
        <f t="shared" si="165"/>
        <v>27.519957197048409</v>
      </c>
      <c r="U86" s="233">
        <f t="shared" si="165"/>
        <v>35.455047407053286</v>
      </c>
      <c r="V86" s="233">
        <f t="shared" si="165"/>
        <v>41.21301189096495</v>
      </c>
      <c r="W86" s="8"/>
      <c r="X86" s="233">
        <f>X59</f>
        <v>23.183413464382845</v>
      </c>
      <c r="Y86" s="233">
        <f>Y59</f>
        <v>23.471989565592747</v>
      </c>
      <c r="Z86" s="233">
        <f t="shared" ref="Z86:AD86" si="166">Z59</f>
        <v>22.595948083295109</v>
      </c>
      <c r="AA86" s="233">
        <f t="shared" si="166"/>
        <v>23.077356326282917</v>
      </c>
      <c r="AB86" s="233">
        <f t="shared" si="166"/>
        <v>37.782313928922044</v>
      </c>
      <c r="AC86" s="233">
        <f t="shared" si="166"/>
        <v>61.236776156529913</v>
      </c>
      <c r="AD86" s="233">
        <f t="shared" si="166"/>
        <v>85.051882841735704</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3">
        <f t="shared" ref="F87:H87" si="167">F47</f>
        <v>25.1</v>
      </c>
      <c r="G87" s="233">
        <f t="shared" si="167"/>
        <v>26.450167179818607</v>
      </c>
      <c r="H87" s="233">
        <f t="shared" si="167"/>
        <v>26.936565879511939</v>
      </c>
      <c r="I87" s="233">
        <f t="shared" ref="I87:N87" si="168">I47</f>
        <v>27.271859436409219</v>
      </c>
      <c r="J87" s="233">
        <f t="shared" si="168"/>
        <v>26.252766767119954</v>
      </c>
      <c r="K87" s="233">
        <f t="shared" si="168"/>
        <v>26.812617517604441</v>
      </c>
      <c r="L87" s="233">
        <f t="shared" si="168"/>
        <v>31.973653642325036</v>
      </c>
      <c r="M87" s="233">
        <f t="shared" si="168"/>
        <v>41.192920379502652</v>
      </c>
      <c r="N87" s="233">
        <f t="shared" si="168"/>
        <v>47.882725918631394</v>
      </c>
      <c r="O87" s="8"/>
      <c r="P87" s="233">
        <f>P47</f>
        <v>26.450167179818607</v>
      </c>
      <c r="Q87" s="233">
        <f t="shared" ref="Q87:V87" si="169">Q47</f>
        <v>27.271859436409219</v>
      </c>
      <c r="R87" s="233">
        <f t="shared" si="169"/>
        <v>25.779922585941232</v>
      </c>
      <c r="S87" s="233">
        <f t="shared" si="169"/>
        <v>26.813339198858973</v>
      </c>
      <c r="T87" s="233">
        <f t="shared" si="169"/>
        <v>31.39776934754159</v>
      </c>
      <c r="U87" s="233">
        <f t="shared" si="169"/>
        <v>40.450985905319875</v>
      </c>
      <c r="V87" s="233">
        <f t="shared" si="169"/>
        <v>47.020299930146365</v>
      </c>
      <c r="W87" s="8"/>
      <c r="X87" s="233">
        <f>X47</f>
        <v>26.450167179818607</v>
      </c>
      <c r="Y87" s="233">
        <f>Y47</f>
        <v>27.271859436409219</v>
      </c>
      <c r="Z87" s="233">
        <f t="shared" ref="Z87:AD87" si="170">Z47</f>
        <v>25.779922585941232</v>
      </c>
      <c r="AA87" s="233">
        <f t="shared" si="170"/>
        <v>26.813339198858973</v>
      </c>
      <c r="AB87" s="233">
        <f t="shared" si="170"/>
        <v>31.737610127612676</v>
      </c>
      <c r="AC87" s="233">
        <f t="shared" si="170"/>
        <v>41.304754979882503</v>
      </c>
      <c r="AD87" s="233">
        <f t="shared" si="170"/>
        <v>48.472036260367034</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3">
        <f t="shared" ref="F88:H88" si="171">F104</f>
        <v>82</v>
      </c>
      <c r="G88" s="233">
        <f t="shared" si="171"/>
        <v>82</v>
      </c>
      <c r="H88" s="233">
        <f t="shared" si="171"/>
        <v>82</v>
      </c>
      <c r="I88" s="233">
        <f t="shared" ref="I88:N88" si="172">I104</f>
        <v>86.036801673044508</v>
      </c>
      <c r="J88" s="233">
        <f t="shared" si="172"/>
        <v>79.266714881385326</v>
      </c>
      <c r="K88" s="233">
        <f t="shared" si="172"/>
        <v>84.761060869023467</v>
      </c>
      <c r="L88" s="233">
        <f t="shared" si="172"/>
        <v>91.880724718943938</v>
      </c>
      <c r="M88" s="233">
        <f t="shared" si="172"/>
        <v>103.59990896456296</v>
      </c>
      <c r="N88" s="233">
        <f t="shared" si="172"/>
        <v>103.27365094550969</v>
      </c>
      <c r="O88" s="8"/>
      <c r="P88" s="233">
        <f>F104</f>
        <v>82</v>
      </c>
      <c r="Q88" s="233">
        <f t="shared" ref="Q88:V88" si="173">G104</f>
        <v>82</v>
      </c>
      <c r="R88" s="233">
        <f t="shared" si="173"/>
        <v>82</v>
      </c>
      <c r="S88" s="233">
        <f t="shared" si="173"/>
        <v>86.036801673044508</v>
      </c>
      <c r="T88" s="233">
        <f t="shared" si="173"/>
        <v>79.266714881385326</v>
      </c>
      <c r="U88" s="233">
        <f t="shared" si="173"/>
        <v>84.761060869023467</v>
      </c>
      <c r="V88" s="233">
        <f t="shared" si="173"/>
        <v>91.880724718943938</v>
      </c>
      <c r="W88" s="8"/>
      <c r="X88" s="233">
        <f>P88</f>
        <v>82</v>
      </c>
      <c r="Y88" s="233">
        <f>Q88</f>
        <v>82</v>
      </c>
      <c r="Z88" s="233">
        <f t="shared" ref="Z88:AD88" si="174">R88</f>
        <v>82</v>
      </c>
      <c r="AA88" s="233">
        <f t="shared" si="174"/>
        <v>86.036801673044508</v>
      </c>
      <c r="AB88" s="233">
        <f t="shared" si="174"/>
        <v>79.266714881385326</v>
      </c>
      <c r="AC88" s="233">
        <f t="shared" si="174"/>
        <v>84.761060869023467</v>
      </c>
      <c r="AD88" s="233">
        <f t="shared" si="174"/>
        <v>91.880724718943938</v>
      </c>
      <c r="AE88" s="186"/>
      <c r="AF88" s="186"/>
      <c r="AG88" s="186"/>
      <c r="AH88" s="186"/>
      <c r="AI88" s="186"/>
      <c r="AJ88" s="186"/>
      <c r="AK88" s="186"/>
      <c r="AL88" s="186"/>
      <c r="AM88" s="186"/>
      <c r="AN88" s="186"/>
      <c r="AO88" s="186"/>
      <c r="AP88" s="186"/>
      <c r="AQ88" s="186"/>
      <c r="AR88" s="186"/>
      <c r="AS88" s="186"/>
    </row>
    <row r="89" spans="1:46">
      <c r="A89" s="185" t="s">
        <v>16</v>
      </c>
      <c r="C89" s="5" t="s">
        <v>211</v>
      </c>
      <c r="E89" s="260">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346.50758520114863</v>
      </c>
      <c r="K89" s="79">
        <f t="shared" si="175"/>
        <v>358.17591296388929</v>
      </c>
      <c r="L89" s="79">
        <f t="shared" ref="L89:N89" si="176">SUM(L76:L88)</f>
        <v>417.35754407572523</v>
      </c>
      <c r="M89" s="79">
        <f t="shared" si="176"/>
        <v>522.9245459021987</v>
      </c>
      <c r="N89" s="79">
        <f t="shared" si="176"/>
        <v>590.69737513004986</v>
      </c>
      <c r="O89" s="8"/>
      <c r="P89" s="79">
        <f t="shared" ref="P89:V89" si="177">SUM(P76:P88)</f>
        <v>329.19518412970541</v>
      </c>
      <c r="Q89" s="79">
        <f>SUM(Q76:Q88)</f>
        <v>332.87120887561412</v>
      </c>
      <c r="R89" s="79">
        <f t="shared" si="177"/>
        <v>322.46537290910544</v>
      </c>
      <c r="S89" s="79">
        <f t="shared" si="177"/>
        <v>332.68961983459224</v>
      </c>
      <c r="T89" s="79">
        <f t="shared" si="177"/>
        <v>372.13323880136056</v>
      </c>
      <c r="U89" s="79">
        <f t="shared" si="177"/>
        <v>462.07256666727011</v>
      </c>
      <c r="V89" s="79">
        <f t="shared" si="177"/>
        <v>530.46830849883588</v>
      </c>
      <c r="W89" s="367"/>
      <c r="X89" s="79">
        <f t="shared" ref="X89:AD89" si="178">SUM(X76:X88)</f>
        <v>329.19518412970541</v>
      </c>
      <c r="Y89" s="79">
        <f t="shared" si="178"/>
        <v>332.87120887561412</v>
      </c>
      <c r="Z89" s="79">
        <f t="shared" si="178"/>
        <v>322.46537290910544</v>
      </c>
      <c r="AA89" s="79">
        <f t="shared" si="178"/>
        <v>332.68961983459224</v>
      </c>
      <c r="AB89" s="79">
        <f t="shared" si="178"/>
        <v>372.13323880136062</v>
      </c>
      <c r="AC89" s="79">
        <f t="shared" si="178"/>
        <v>462.07256666727</v>
      </c>
      <c r="AD89" s="79">
        <f t="shared" si="178"/>
        <v>530.46830849883577</v>
      </c>
    </row>
    <row r="90" spans="1:46">
      <c r="A90" s="185" t="s">
        <v>16</v>
      </c>
      <c r="N90" s="185">
        <f>N89/F89</f>
        <v>1.8697539637486926</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0">
        <f t="shared" si="179"/>
        <v>2019</v>
      </c>
      <c r="J91" s="280">
        <f t="shared" si="179"/>
        <v>2020</v>
      </c>
      <c r="K91" s="280">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4"/>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4">
        <f>SUMIF($I$223:$I$247,$B92,$W$223:$W$247)/1000000000</f>
        <v>43.510890756102206</v>
      </c>
      <c r="G92" s="234">
        <f>(F92+H92)/2</f>
        <v>45.547855670926104</v>
      </c>
      <c r="H92" s="234">
        <f>SUMIF($I$223:$I$247,$B92,$AB$223:$AB$247)/1000000000</f>
        <v>47.584820585750002</v>
      </c>
      <c r="I92" s="24">
        <f t="shared" ref="I92:N92" si="182">I43/I63</f>
        <v>48.177133793746961</v>
      </c>
      <c r="J92" s="186">
        <f t="shared" si="182"/>
        <v>45.207927176491495</v>
      </c>
      <c r="K92" s="10">
        <f t="shared" si="182"/>
        <v>47.365859468373422</v>
      </c>
      <c r="L92" s="10">
        <f t="shared" si="182"/>
        <v>55.059438810805617</v>
      </c>
      <c r="M92" s="10">
        <f t="shared" si="182"/>
        <v>70.935248891020606</v>
      </c>
      <c r="N92" s="10">
        <f t="shared" si="182"/>
        <v>82.45526292689739</v>
      </c>
      <c r="O92" s="8"/>
      <c r="P92" s="10">
        <f>P76/P63</f>
        <v>47.584820585750009</v>
      </c>
      <c r="Q92" s="10">
        <f t="shared" ref="Q92:V92" si="183">Q76/Q63</f>
        <v>48.177133793746961</v>
      </c>
      <c r="R92" s="10">
        <f t="shared" si="183"/>
        <v>45.207927176491495</v>
      </c>
      <c r="S92" s="10">
        <f t="shared" si="183"/>
        <v>47.365859468373422</v>
      </c>
      <c r="T92" s="10">
        <f t="shared" si="183"/>
        <v>55.059438810805617</v>
      </c>
      <c r="U92" s="10">
        <f t="shared" si="183"/>
        <v>70.935248891020606</v>
      </c>
      <c r="V92" s="10">
        <f t="shared" si="183"/>
        <v>82.45526292689739</v>
      </c>
      <c r="W92" s="284"/>
      <c r="X92" s="10">
        <f>P92</f>
        <v>47.584820585750009</v>
      </c>
      <c r="Y92" s="10">
        <f t="shared" ref="Y92:AA92" si="184">Q92</f>
        <v>48.177133793746961</v>
      </c>
      <c r="Z92" s="10">
        <f t="shared" si="184"/>
        <v>45.207927176491495</v>
      </c>
      <c r="AA92" s="10">
        <f t="shared" si="184"/>
        <v>47.365859468373422</v>
      </c>
      <c r="AB92" s="10">
        <f t="shared" ref="AB92:AD92" si="185">AB76/AB63</f>
        <v>55.059438810805617</v>
      </c>
      <c r="AC92" s="10">
        <f t="shared" si="185"/>
        <v>70.935248891020606</v>
      </c>
      <c r="AD92" s="10">
        <f t="shared" si="185"/>
        <v>82.45526292689739</v>
      </c>
    </row>
    <row r="93" spans="1:46">
      <c r="A93" s="185" t="s">
        <v>16</v>
      </c>
      <c r="B93" s="186" t="str">
        <f>'[2]TS BYDem'!D20</f>
        <v>TFHCV1</v>
      </c>
      <c r="C93" s="186" t="str">
        <f t="shared" ref="C93:C99" si="186">C14</f>
        <v>Transport Freight - HCV1</v>
      </c>
      <c r="D93" s="185" t="s">
        <v>150</v>
      </c>
      <c r="F93" s="234">
        <f t="shared" ref="F93:F101" si="187">SUMIF($I$223:$I$247,$B93,$W$223:$W$247)/1000000000</f>
        <v>3.6611476956492877</v>
      </c>
      <c r="G93" s="234">
        <f t="shared" ref="G93:G100" si="188">(F93+H93)/2</f>
        <v>3.6563130331972848</v>
      </c>
      <c r="H93" s="234">
        <f t="shared" ref="H93:H101" si="189">SUMIF($I$223:$I$247,$B93,$AB$223:$AB$247)/1000000000</f>
        <v>3.6514783707452825</v>
      </c>
      <c r="I93" s="24">
        <f>I46/H46*H93</f>
        <v>3.6969302362999743</v>
      </c>
      <c r="J93" s="24">
        <f t="shared" ref="J93:N93" si="190">J46/I46*I93</f>
        <v>3.5587836419516132</v>
      </c>
      <c r="K93" s="24">
        <f t="shared" si="190"/>
        <v>3.6346761263679177</v>
      </c>
      <c r="L93" s="24">
        <f t="shared" si="190"/>
        <v>4.3342980404733895</v>
      </c>
      <c r="M93" s="24">
        <f t="shared" si="190"/>
        <v>5.5840472934225351</v>
      </c>
      <c r="N93" s="24">
        <f t="shared" si="190"/>
        <v>6.4909067772886786</v>
      </c>
      <c r="P93" s="10">
        <f t="shared" ref="P93:V100" si="191">P77/P64</f>
        <v>3.8580863992004506</v>
      </c>
      <c r="Q93" s="10">
        <f t="shared" si="191"/>
        <v>3.9779404514613912</v>
      </c>
      <c r="R93" s="10">
        <f t="shared" si="191"/>
        <v>3.7603228752803104</v>
      </c>
      <c r="S93" s="10">
        <f t="shared" si="191"/>
        <v>3.9110595625723206</v>
      </c>
      <c r="T93" s="10">
        <f t="shared" si="191"/>
        <v>4.5797558125609461</v>
      </c>
      <c r="U93" s="10">
        <f t="shared" si="191"/>
        <v>5.9002802324304264</v>
      </c>
      <c r="V93" s="10">
        <f t="shared" si="191"/>
        <v>6.8584965234260453</v>
      </c>
      <c r="W93" s="284"/>
      <c r="X93" s="10">
        <f t="shared" ref="X93:X101" si="192">P93</f>
        <v>3.8580863992004506</v>
      </c>
      <c r="Y93" s="10">
        <f t="shared" ref="Y93:Y101" si="193">Q93</f>
        <v>3.9779404514613912</v>
      </c>
      <c r="Z93" s="10">
        <f t="shared" ref="Z93:Z101" si="194">R93</f>
        <v>3.7603228752803104</v>
      </c>
      <c r="AA93" s="10">
        <f t="shared" ref="AA93:AA101" si="195">S93</f>
        <v>3.9110595625723206</v>
      </c>
      <c r="AB93" s="10">
        <f t="shared" ref="AB93:AD93" si="196">AB77/AB64</f>
        <v>4.3507680219328986</v>
      </c>
      <c r="AC93" s="10">
        <f t="shared" si="196"/>
        <v>5.3250029097684601</v>
      </c>
      <c r="AD93" s="10">
        <f t="shared" si="196"/>
        <v>5.8803034567724053</v>
      </c>
    </row>
    <row r="94" spans="1:46">
      <c r="A94" s="185" t="s">
        <v>16</v>
      </c>
      <c r="B94" s="186" t="str">
        <f>'[2]TS BYDem'!D21</f>
        <v>TFHCV2</v>
      </c>
      <c r="C94" s="186" t="str">
        <f t="shared" si="186"/>
        <v>Transport Freight - HCV2</v>
      </c>
      <c r="D94" s="185" t="s">
        <v>150</v>
      </c>
      <c r="F94" s="234">
        <f t="shared" si="187"/>
        <v>0.91016288033514703</v>
      </c>
      <c r="G94" s="234">
        <f t="shared" si="188"/>
        <v>0.95659104741630863</v>
      </c>
      <c r="H94" s="234">
        <f t="shared" si="189"/>
        <v>1.0030192144974701</v>
      </c>
      <c r="I94" s="24">
        <f>I51/H51*H94</f>
        <v>1.0155043204894318</v>
      </c>
      <c r="J94" s="24">
        <f t="shared" ref="J94:N94" si="197">J51/I51*I94</f>
        <v>0.97755703599805133</v>
      </c>
      <c r="K94" s="24">
        <f t="shared" si="197"/>
        <v>0.99840383074161876</v>
      </c>
      <c r="L94" s="24">
        <f t="shared" si="197"/>
        <v>1.1905819436816827</v>
      </c>
      <c r="M94" s="24">
        <f t="shared" si="197"/>
        <v>1.5338737249105561</v>
      </c>
      <c r="N94" s="24">
        <f t="shared" si="197"/>
        <v>1.7829776205968795</v>
      </c>
      <c r="P94" s="10">
        <f t="shared" si="191"/>
        <v>0.95912192612469627</v>
      </c>
      <c r="Q94" s="10">
        <f t="shared" si="191"/>
        <v>0.97106061955529122</v>
      </c>
      <c r="R94" s="10">
        <f t="shared" si="191"/>
        <v>0.93481787233615088</v>
      </c>
      <c r="S94" s="10">
        <f t="shared" si="191"/>
        <v>0.95473423202046293</v>
      </c>
      <c r="T94" s="10">
        <f t="shared" si="191"/>
        <v>1.1385292504166151</v>
      </c>
      <c r="U94" s="10">
        <f t="shared" si="191"/>
        <v>1.4668121850192182</v>
      </c>
      <c r="V94" s="10">
        <f t="shared" si="191"/>
        <v>1.7050251640894234</v>
      </c>
      <c r="W94" s="284"/>
      <c r="X94" s="10">
        <f t="shared" si="192"/>
        <v>0.95912192612469627</v>
      </c>
      <c r="Y94" s="10">
        <f t="shared" si="193"/>
        <v>0.97106061955529122</v>
      </c>
      <c r="Z94" s="10">
        <f t="shared" si="194"/>
        <v>0.93481787233615088</v>
      </c>
      <c r="AA94" s="10">
        <f t="shared" si="195"/>
        <v>0.95473423202046293</v>
      </c>
      <c r="AB94" s="10">
        <f t="shared" ref="AB94:AD94" si="198">AB78/AB65</f>
        <v>1.0816027878957846</v>
      </c>
      <c r="AC94" s="10">
        <f t="shared" si="198"/>
        <v>1.3237979969798443</v>
      </c>
      <c r="AD94" s="10">
        <f t="shared" si="198"/>
        <v>1.4618459500611691</v>
      </c>
    </row>
    <row r="95" spans="1:46">
      <c r="A95" s="185" t="s">
        <v>16</v>
      </c>
      <c r="B95" s="186" t="str">
        <f>'[2]TS BYDem'!D22</f>
        <v>TFHCV3</v>
      </c>
      <c r="C95" s="186" t="str">
        <f t="shared" si="186"/>
        <v>Transport Freight - HCV3</v>
      </c>
      <c r="D95" s="185" t="s">
        <v>150</v>
      </c>
      <c r="F95" s="234">
        <f t="shared" si="187"/>
        <v>3.04238730086416</v>
      </c>
      <c r="G95" s="234">
        <f t="shared" si="188"/>
        <v>3.1708708396431251</v>
      </c>
      <c r="H95" s="234">
        <f t="shared" si="189"/>
        <v>3.2993543784220902</v>
      </c>
      <c r="I95" s="24">
        <f t="shared" ref="I95:N101" si="199">I52/H52*H95</f>
        <v>3.3404231720446353</v>
      </c>
      <c r="J95" s="24">
        <f t="shared" si="199"/>
        <v>3.2155985052523919</v>
      </c>
      <c r="K95" s="24">
        <f t="shared" si="199"/>
        <v>3.2841724293797747</v>
      </c>
      <c r="L95" s="24">
        <f t="shared" si="199"/>
        <v>3.916327515943467</v>
      </c>
      <c r="M95" s="24">
        <f t="shared" si="199"/>
        <v>5.0455593642498586</v>
      </c>
      <c r="N95" s="24">
        <f t="shared" si="199"/>
        <v>5.8649674244697705</v>
      </c>
      <c r="P95" s="10">
        <f t="shared" si="191"/>
        <v>3.2060419415782513</v>
      </c>
      <c r="Q95" s="10">
        <f t="shared" si="191"/>
        <v>3.2459492263807008</v>
      </c>
      <c r="R95" s="10">
        <f t="shared" si="191"/>
        <v>3.1248011590728582</v>
      </c>
      <c r="S95" s="10">
        <f t="shared" si="191"/>
        <v>3.1913752647545595</v>
      </c>
      <c r="T95" s="10">
        <f t="shared" si="191"/>
        <v>3.8057440134829679</v>
      </c>
      <c r="U95" s="10">
        <f t="shared" si="191"/>
        <v>4.903090271943439</v>
      </c>
      <c r="V95" s="10">
        <f t="shared" si="191"/>
        <v>5.6993610912470611</v>
      </c>
      <c r="W95" s="284"/>
      <c r="X95" s="10">
        <f t="shared" si="192"/>
        <v>3.2060419415782513</v>
      </c>
      <c r="Y95" s="10">
        <f t="shared" si="193"/>
        <v>3.2459492263807008</v>
      </c>
      <c r="Z95" s="10">
        <f t="shared" si="194"/>
        <v>3.1248011590728582</v>
      </c>
      <c r="AA95" s="10">
        <f t="shared" si="195"/>
        <v>3.1913752647545595</v>
      </c>
      <c r="AB95" s="10">
        <f t="shared" ref="AB95:AD95" si="200">AB79/AB66</f>
        <v>3.6154568128088194</v>
      </c>
      <c r="AC95" s="10">
        <f t="shared" si="200"/>
        <v>4.4250389704289539</v>
      </c>
      <c r="AD95" s="10">
        <f t="shared" si="200"/>
        <v>4.8864897156079481</v>
      </c>
    </row>
    <row r="96" spans="1:46">
      <c r="A96" s="185" t="s">
        <v>16</v>
      </c>
      <c r="B96" s="186" t="str">
        <f>'[2]TS BYDem'!D23</f>
        <v>TFHCV4</v>
      </c>
      <c r="C96" s="186" t="str">
        <f t="shared" si="186"/>
        <v>Transport Freight - HCV4</v>
      </c>
      <c r="D96" s="185" t="s">
        <v>150</v>
      </c>
      <c r="F96" s="234">
        <f t="shared" si="187"/>
        <v>0.64156299948433904</v>
      </c>
      <c r="G96" s="328">
        <f>H96</f>
        <v>0.59840698910616308</v>
      </c>
      <c r="H96" s="234">
        <f t="shared" si="189"/>
        <v>0.59840698910616308</v>
      </c>
      <c r="I96" s="24">
        <f t="shared" si="199"/>
        <v>0.60585567461221745</v>
      </c>
      <c r="J96" s="24">
        <f t="shared" si="199"/>
        <v>0.58321610806251878</v>
      </c>
      <c r="K96" s="24">
        <f t="shared" si="199"/>
        <v>0.59565342481049599</v>
      </c>
      <c r="L96" s="24">
        <f t="shared" si="199"/>
        <v>0.71030798403963824</v>
      </c>
      <c r="M96" s="24">
        <f t="shared" si="199"/>
        <v>0.91511782040252854</v>
      </c>
      <c r="N96" s="24">
        <f t="shared" si="199"/>
        <v>1.0637346265790215</v>
      </c>
      <c r="P96" s="10">
        <f t="shared" si="191"/>
        <v>0.67607364911341206</v>
      </c>
      <c r="Q96" s="10">
        <f t="shared" si="191"/>
        <v>0.68448909225303578</v>
      </c>
      <c r="R96" s="10">
        <f t="shared" si="191"/>
        <v>0.65894201038687306</v>
      </c>
      <c r="S96" s="10">
        <f t="shared" si="191"/>
        <v>0.67298081567540691</v>
      </c>
      <c r="T96" s="10">
        <f t="shared" si="191"/>
        <v>0.80253574022813612</v>
      </c>
      <c r="U96" s="10">
        <f t="shared" si="191"/>
        <v>1.0339384800603881</v>
      </c>
      <c r="V96" s="10">
        <f t="shared" si="191"/>
        <v>1.2018519784795998</v>
      </c>
      <c r="W96" s="284"/>
      <c r="X96" s="10">
        <f t="shared" si="192"/>
        <v>0.67607364911341206</v>
      </c>
      <c r="Y96" s="10">
        <f t="shared" si="193"/>
        <v>0.68448909225303578</v>
      </c>
      <c r="Z96" s="10">
        <f t="shared" si="194"/>
        <v>0.65894201038687306</v>
      </c>
      <c r="AA96" s="10">
        <f t="shared" si="195"/>
        <v>0.67298081567540691</v>
      </c>
      <c r="AB96" s="10">
        <f t="shared" ref="AB96:AD96" si="201">AB80/AB67</f>
        <v>0.7624089532167293</v>
      </c>
      <c r="AC96" s="10">
        <f t="shared" si="201"/>
        <v>0.9331294782545001</v>
      </c>
      <c r="AD96" s="10">
        <f t="shared" si="201"/>
        <v>1.0304378400489467</v>
      </c>
    </row>
    <row r="97" spans="1:78">
      <c r="A97" s="185" t="s">
        <v>16</v>
      </c>
      <c r="B97" s="186" t="str">
        <f>'[2]TS BYDem'!D24</f>
        <v>TFHCV5</v>
      </c>
      <c r="C97" s="186" t="str">
        <f t="shared" si="186"/>
        <v>Transport Freight - HCV5</v>
      </c>
      <c r="D97" s="185" t="s">
        <v>150</v>
      </c>
      <c r="F97" s="234">
        <f t="shared" si="187"/>
        <v>0.28132785630344898</v>
      </c>
      <c r="G97" s="234">
        <f t="shared" si="188"/>
        <v>0.28965797617838801</v>
      </c>
      <c r="H97" s="234">
        <f t="shared" si="189"/>
        <v>0.29798809605332705</v>
      </c>
      <c r="I97" s="24">
        <f t="shared" si="199"/>
        <v>0.30169731010405959</v>
      </c>
      <c r="J97" s="24">
        <f t="shared" si="199"/>
        <v>0.29042350907159797</v>
      </c>
      <c r="K97" s="24">
        <f t="shared" si="199"/>
        <v>0.29661690655059098</v>
      </c>
      <c r="L97" s="24">
        <f t="shared" si="199"/>
        <v>0.3537113162592051</v>
      </c>
      <c r="M97" s="24">
        <f t="shared" si="199"/>
        <v>0.45570025405876635</v>
      </c>
      <c r="N97" s="24">
        <f t="shared" si="199"/>
        <v>0.52970680799325376</v>
      </c>
      <c r="P97" s="10">
        <f t="shared" si="191"/>
        <v>0.29646090962415178</v>
      </c>
      <c r="Q97" s="10">
        <f t="shared" si="191"/>
        <v>0.30015111398477862</v>
      </c>
      <c r="R97" s="10">
        <f t="shared" si="191"/>
        <v>0.28894861979170178</v>
      </c>
      <c r="S97" s="10">
        <f t="shared" si="191"/>
        <v>0.29510469020109131</v>
      </c>
      <c r="T97" s="10">
        <f t="shared" si="191"/>
        <v>0.35191502562764998</v>
      </c>
      <c r="U97" s="10">
        <f t="shared" si="191"/>
        <v>0.45338602191652072</v>
      </c>
      <c r="V97" s="10">
        <f t="shared" si="191"/>
        <v>0.52701674032244172</v>
      </c>
      <c r="W97" s="284"/>
      <c r="X97" s="10">
        <f t="shared" si="192"/>
        <v>0.29646090962415178</v>
      </c>
      <c r="Y97" s="10">
        <f t="shared" si="193"/>
        <v>0.30015111398477862</v>
      </c>
      <c r="Z97" s="10">
        <f t="shared" si="194"/>
        <v>0.28894861979170178</v>
      </c>
      <c r="AA97" s="10">
        <f t="shared" si="195"/>
        <v>0.29510469020109131</v>
      </c>
      <c r="AB97" s="10">
        <f t="shared" ref="AB97:AD97" si="202">AB81/AB68</f>
        <v>0.33431927434626746</v>
      </c>
      <c r="AC97" s="10">
        <f t="shared" si="202"/>
        <v>0.40918088477965991</v>
      </c>
      <c r="AD97" s="10">
        <f t="shared" si="202"/>
        <v>0.45185097773395344</v>
      </c>
    </row>
    <row r="98" spans="1:78">
      <c r="A98" s="185" t="s">
        <v>16</v>
      </c>
      <c r="B98" s="186" t="str">
        <f>'[2]TS BYDem'!D25</f>
        <v>TFHCV6</v>
      </c>
      <c r="C98" s="186" t="str">
        <f t="shared" si="186"/>
        <v>Transport Freight - HCV6</v>
      </c>
      <c r="D98" s="185" t="s">
        <v>150</v>
      </c>
      <c r="F98" s="234">
        <f t="shared" si="187"/>
        <v>5.15418175848178</v>
      </c>
      <c r="G98" s="234">
        <f t="shared" si="188"/>
        <v>5.9081847615594549</v>
      </c>
      <c r="H98" s="234">
        <f t="shared" si="189"/>
        <v>6.6621877646371299</v>
      </c>
      <c r="I98" s="24">
        <f>I55/H55*H98</f>
        <v>6.7451155083708541</v>
      </c>
      <c r="J98" s="24">
        <f t="shared" si="199"/>
        <v>6.4930645697790714</v>
      </c>
      <c r="K98" s="24">
        <f>K55/J55*J98</f>
        <v>6.6315317684778341</v>
      </c>
      <c r="L98" s="24">
        <f t="shared" si="199"/>
        <v>7.9080044961730973</v>
      </c>
      <c r="M98" s="24">
        <f t="shared" si="199"/>
        <v>10.188194418306693</v>
      </c>
      <c r="N98" s="24">
        <f t="shared" si="199"/>
        <v>11.842775808152098</v>
      </c>
      <c r="P98" s="10">
        <f t="shared" si="191"/>
        <v>5.4314330353392233</v>
      </c>
      <c r="Q98" s="10">
        <f t="shared" si="191"/>
        <v>5.4990409297387632</v>
      </c>
      <c r="R98" s="10">
        <f t="shared" si="191"/>
        <v>5.2938010648418619</v>
      </c>
      <c r="S98" s="10">
        <f t="shared" si="191"/>
        <v>5.4065858641323405</v>
      </c>
      <c r="T98" s="10">
        <f t="shared" si="191"/>
        <v>6.4474027899648299</v>
      </c>
      <c r="U98" s="10">
        <f t="shared" si="191"/>
        <v>8.3064435723427614</v>
      </c>
      <c r="V98" s="10">
        <f t="shared" si="191"/>
        <v>9.6554251863865534</v>
      </c>
      <c r="W98" s="284"/>
      <c r="X98" s="10">
        <f t="shared" si="192"/>
        <v>5.4314330353392233</v>
      </c>
      <c r="Y98" s="10">
        <f t="shared" si="193"/>
        <v>5.4990409297387632</v>
      </c>
      <c r="Z98" s="10">
        <f t="shared" si="194"/>
        <v>5.2938010648418619</v>
      </c>
      <c r="AA98" s="10">
        <f t="shared" si="195"/>
        <v>5.4065858641323405</v>
      </c>
      <c r="AB98" s="10">
        <f t="shared" ref="AB98:AD98" si="203">AB82/AB69</f>
        <v>6.1250326504665882</v>
      </c>
      <c r="AC98" s="10">
        <f t="shared" si="203"/>
        <v>7.4965653240393424</v>
      </c>
      <c r="AD98" s="10">
        <f t="shared" si="203"/>
        <v>8.2783201691781709</v>
      </c>
    </row>
    <row r="99" spans="1:78">
      <c r="A99" s="185" t="s">
        <v>16</v>
      </c>
      <c r="B99" s="186" t="str">
        <f>'[2]TS BYDem'!D26</f>
        <v>TFHCV7</v>
      </c>
      <c r="C99" s="186" t="str">
        <f t="shared" si="186"/>
        <v>Transport Freight - HCV7</v>
      </c>
      <c r="D99" s="185" t="s">
        <v>150</v>
      </c>
      <c r="F99" s="234">
        <f t="shared" si="187"/>
        <v>1.9761616214119699</v>
      </c>
      <c r="G99" s="234">
        <f t="shared" si="188"/>
        <v>2.1011591260379752</v>
      </c>
      <c r="H99" s="234">
        <f t="shared" si="189"/>
        <v>2.2261566306639802</v>
      </c>
      <c r="I99" s="24">
        <f t="shared" si="199"/>
        <v>2.2538667693002314</v>
      </c>
      <c r="J99" s="24">
        <f t="shared" si="199"/>
        <v>2.1696444555447534</v>
      </c>
      <c r="K99" s="24">
        <f t="shared" si="199"/>
        <v>2.2159129912574369</v>
      </c>
      <c r="L99" s="24">
        <f t="shared" si="199"/>
        <v>2.6424437836953061</v>
      </c>
      <c r="M99" s="24">
        <f t="shared" si="199"/>
        <v>3.4043646561862615</v>
      </c>
      <c r="N99" s="24">
        <f t="shared" si="199"/>
        <v>3.9572396969542232</v>
      </c>
      <c r="P99" s="10">
        <f t="shared" si="191"/>
        <v>2.0824623609835862</v>
      </c>
      <c r="Q99" s="10">
        <f t="shared" si="191"/>
        <v>2.1083838617139365</v>
      </c>
      <c r="R99" s="10">
        <f t="shared" si="191"/>
        <v>2.0296929728011435</v>
      </c>
      <c r="S99" s="10">
        <f t="shared" si="191"/>
        <v>2.0729357225295013</v>
      </c>
      <c r="T99" s="10">
        <f t="shared" si="191"/>
        <v>2.471994692532145</v>
      </c>
      <c r="U99" s="10">
        <f t="shared" si="191"/>
        <v>3.1847683623254857</v>
      </c>
      <c r="V99" s="10">
        <f t="shared" si="191"/>
        <v>3.7019805637145491</v>
      </c>
      <c r="W99" s="284"/>
      <c r="X99" s="10">
        <f t="shared" si="192"/>
        <v>2.0824623609835862</v>
      </c>
      <c r="Y99" s="10">
        <f t="shared" si="193"/>
        <v>2.1083838617139365</v>
      </c>
      <c r="Z99" s="10">
        <f t="shared" si="194"/>
        <v>2.0296929728011435</v>
      </c>
      <c r="AA99" s="10">
        <f t="shared" si="195"/>
        <v>2.0729357225295013</v>
      </c>
      <c r="AB99" s="10">
        <f t="shared" ref="AB99:AD99" si="204">AB83/AB70</f>
        <v>2.3483949579055374</v>
      </c>
      <c r="AC99" s="10">
        <f t="shared" si="204"/>
        <v>2.8742534469987504</v>
      </c>
      <c r="AD99" s="10">
        <f t="shared" si="204"/>
        <v>3.1739855858147612</v>
      </c>
    </row>
    <row r="100" spans="1:78">
      <c r="A100" s="185" t="s">
        <v>16</v>
      </c>
      <c r="B100" s="186" t="str">
        <f>'[2]TS BYDem'!D27</f>
        <v>TFHCV8</v>
      </c>
      <c r="C100" s="186" t="str">
        <f>C21</f>
        <v>Transport Freight - HCV8</v>
      </c>
      <c r="D100" s="185" t="s">
        <v>150</v>
      </c>
      <c r="F100" s="234">
        <f t="shared" si="187"/>
        <v>7.0701624395945503E-2</v>
      </c>
      <c r="G100" s="234">
        <f t="shared" si="188"/>
        <v>9.6457651622891244E-2</v>
      </c>
      <c r="H100" s="234">
        <f>SUMIF($I$223:$I$247,$B100,$AB$223:$AB$247)/1000000000</f>
        <v>0.122213678849837</v>
      </c>
      <c r="I100" s="24">
        <f t="shared" si="199"/>
        <v>0.12373493658054988</v>
      </c>
      <c r="J100" s="24">
        <f t="shared" si="199"/>
        <v>0.11911121933463797</v>
      </c>
      <c r="K100" s="24">
        <f t="shared" si="199"/>
        <v>0.12165131372267549</v>
      </c>
      <c r="L100" s="24">
        <f t="shared" si="199"/>
        <v>0.14506740968310231</v>
      </c>
      <c r="M100" s="24">
        <f t="shared" si="199"/>
        <v>0.18689607148387768</v>
      </c>
      <c r="N100" s="24">
        <f t="shared" si="199"/>
        <v>0.21724833499749802</v>
      </c>
      <c r="P100" s="10">
        <f t="shared" si="191"/>
        <v>7.450477231703187E-2</v>
      </c>
      <c r="Q100" s="10">
        <f t="shared" si="191"/>
        <v>7.5432172276913179E-2</v>
      </c>
      <c r="R100" s="10">
        <f t="shared" si="191"/>
        <v>7.2616828829791591E-2</v>
      </c>
      <c r="S100" s="10">
        <f t="shared" si="191"/>
        <v>7.416393541055688E-2</v>
      </c>
      <c r="T100" s="10">
        <f t="shared" si="191"/>
        <v>8.8441167142646063E-2</v>
      </c>
      <c r="U100" s="10">
        <f t="shared" si="191"/>
        <v>0.1139422474869965</v>
      </c>
      <c r="V100" s="10">
        <f t="shared" si="191"/>
        <v>0.13244667667911994</v>
      </c>
      <c r="W100" s="284"/>
      <c r="X100" s="10">
        <f t="shared" si="192"/>
        <v>7.450477231703187E-2</v>
      </c>
      <c r="Y100" s="10">
        <f t="shared" si="193"/>
        <v>7.5432172276913179E-2</v>
      </c>
      <c r="Z100" s="10">
        <f t="shared" si="194"/>
        <v>7.2616828829791591E-2</v>
      </c>
      <c r="AA100" s="10">
        <f t="shared" si="195"/>
        <v>7.416393541055688E-2</v>
      </c>
      <c r="AB100" s="10">
        <f t="shared" ref="AB100:AD100" si="205">AB84/AB71</f>
        <v>8.4019108785513746E-2</v>
      </c>
      <c r="AC100" s="10">
        <f t="shared" si="205"/>
        <v>0.1028328783570143</v>
      </c>
      <c r="AD100" s="10">
        <f t="shared" si="205"/>
        <v>0.11355646941776043</v>
      </c>
    </row>
    <row r="101" spans="1:78">
      <c r="A101" s="185" t="s">
        <v>16</v>
      </c>
      <c r="B101" s="186" t="str">
        <f>'[2]TS BYDem'!D28</f>
        <v>TFHCV9</v>
      </c>
      <c r="C101" s="186" t="str">
        <f>C22</f>
        <v>Transport Freight - HCV9</v>
      </c>
      <c r="D101" s="185" t="s">
        <v>150</v>
      </c>
      <c r="F101" s="234">
        <f t="shared" si="187"/>
        <v>5.2818957554105102E-2</v>
      </c>
      <c r="G101" s="328">
        <f>H101</f>
        <v>2.9412068148240201E-2</v>
      </c>
      <c r="H101" s="234">
        <f t="shared" si="189"/>
        <v>2.9412068148240201E-2</v>
      </c>
      <c r="I101" s="24">
        <f t="shared" si="199"/>
        <v>2.9778175579649249E-2</v>
      </c>
      <c r="J101" s="24">
        <f t="shared" si="199"/>
        <v>2.8665427088524546E-2</v>
      </c>
      <c r="K101" s="24">
        <f t="shared" si="199"/>
        <v>2.9276728785249645E-2</v>
      </c>
      <c r="L101" s="24">
        <f t="shared" si="199"/>
        <v>3.4912070235039609E-2</v>
      </c>
      <c r="M101" s="24">
        <f t="shared" si="199"/>
        <v>4.4978598491223737E-2</v>
      </c>
      <c r="N101" s="24">
        <f t="shared" si="199"/>
        <v>5.2283205073051842E-2</v>
      </c>
      <c r="P101" s="10">
        <f>P85/P72</f>
        <v>5.5660169624295722E-2</v>
      </c>
      <c r="Q101" s="10">
        <f t="shared" ref="Q101:V101" si="206">Q85/Q72</f>
        <v>5.6353000935247317E-2</v>
      </c>
      <c r="R101" s="10">
        <f t="shared" si="206"/>
        <v>5.4249746486651207E-2</v>
      </c>
      <c r="S101" s="10">
        <f t="shared" si="206"/>
        <v>5.5405541102677092E-2</v>
      </c>
      <c r="T101" s="10">
        <f t="shared" si="206"/>
        <v>6.6071611412804029E-2</v>
      </c>
      <c r="U101" s="10">
        <f t="shared" si="206"/>
        <v>8.5122665639633235E-2</v>
      </c>
      <c r="V101" s="10">
        <f t="shared" si="206"/>
        <v>9.8946742079350267E-2</v>
      </c>
      <c r="W101" s="284"/>
      <c r="X101" s="10">
        <f t="shared" si="192"/>
        <v>5.5660169624295722E-2</v>
      </c>
      <c r="Y101" s="10">
        <f t="shared" si="193"/>
        <v>5.6353000935247317E-2</v>
      </c>
      <c r="Z101" s="10">
        <f t="shared" si="194"/>
        <v>5.4249746486651207E-2</v>
      </c>
      <c r="AA101" s="10">
        <f t="shared" si="195"/>
        <v>5.5405541102677092E-2</v>
      </c>
      <c r="AB101" s="10">
        <f t="shared" ref="AB101:AD101" si="207">AB85/AB72</f>
        <v>6.2768030842163827E-2</v>
      </c>
      <c r="AC101" s="10">
        <f t="shared" si="207"/>
        <v>7.6823205739768988E-2</v>
      </c>
      <c r="AD101" s="10">
        <f t="shared" si="207"/>
        <v>8.4834462990282911E-2</v>
      </c>
    </row>
    <row r="102" spans="1:78">
      <c r="A102" s="185" t="s">
        <v>16</v>
      </c>
      <c r="B102" s="186" t="str">
        <f>'[2]TS BYDem'!D29</f>
        <v>TFRCO</v>
      </c>
      <c r="C102" s="186" t="str">
        <f>C23</f>
        <v>Transport Freight - Rail Corridor</v>
      </c>
      <c r="D102" s="185" t="s">
        <v>149</v>
      </c>
      <c r="F102" s="234">
        <f>'[2]TS BYDem'!J29</f>
        <v>22</v>
      </c>
      <c r="G102" s="24">
        <f t="shared" ref="G102:H102" si="208">G59</f>
        <v>23.183413464382845</v>
      </c>
      <c r="H102" s="24">
        <f t="shared" si="208"/>
        <v>23.609739017898917</v>
      </c>
      <c r="I102" s="24">
        <f t="shared" ref="I102:N102" si="209">I59</f>
        <v>23.903621816773025</v>
      </c>
      <c r="J102" s="10">
        <f t="shared" si="209"/>
        <v>23.010393182336216</v>
      </c>
      <c r="K102" s="10">
        <f t="shared" si="209"/>
        <v>23.501099019414255</v>
      </c>
      <c r="L102" s="10">
        <f t="shared" si="209"/>
        <v>28.024716339886492</v>
      </c>
      <c r="M102" s="10">
        <f t="shared" si="209"/>
        <v>36.105348539803131</v>
      </c>
      <c r="N102" s="10">
        <f t="shared" si="209"/>
        <v>41.968923115931901</v>
      </c>
      <c r="P102" s="10"/>
      <c r="W102" s="284"/>
    </row>
    <row r="103" spans="1:78">
      <c r="A103" s="185" t="s">
        <v>16</v>
      </c>
      <c r="B103" s="186" t="str">
        <f>'[2]TS BYDem'!D30</f>
        <v>TFROT</v>
      </c>
      <c r="C103" s="186" t="str">
        <f>C24</f>
        <v>Transport Freight - Rail Other</v>
      </c>
      <c r="D103" s="185" t="s">
        <v>149</v>
      </c>
      <c r="F103" s="234">
        <f>'[2]TS BYDem'!J30</f>
        <v>25.1</v>
      </c>
      <c r="G103" s="24">
        <f t="shared" ref="G103:H103" si="210">G47</f>
        <v>26.450167179818607</v>
      </c>
      <c r="H103" s="24">
        <f t="shared" si="210"/>
        <v>26.936565879511939</v>
      </c>
      <c r="I103" s="24">
        <f t="shared" ref="I103:N103" si="211">I47</f>
        <v>27.271859436409219</v>
      </c>
      <c r="J103" s="10">
        <f t="shared" si="211"/>
        <v>26.252766767119954</v>
      </c>
      <c r="K103" s="10">
        <f t="shared" si="211"/>
        <v>26.812617517604441</v>
      </c>
      <c r="L103" s="10">
        <f t="shared" si="211"/>
        <v>31.973653642325036</v>
      </c>
      <c r="M103" s="10">
        <f t="shared" si="211"/>
        <v>41.192920379502652</v>
      </c>
      <c r="N103" s="10">
        <f t="shared" si="211"/>
        <v>47.882725918631394</v>
      </c>
      <c r="P103" s="10"/>
    </row>
    <row r="104" spans="1:78">
      <c r="A104" s="185" t="s">
        <v>16</v>
      </c>
      <c r="B104" s="186" t="str">
        <f>'[2]TS BYDem'!D31</f>
        <v>TFREX</v>
      </c>
      <c r="C104" s="186" t="str">
        <f>C25</f>
        <v>Transport Freight - Rail Export (bulk mining)</v>
      </c>
      <c r="D104" s="185" t="s">
        <v>149</v>
      </c>
      <c r="F104" s="234">
        <f>'[2]TS BYDem'!J31</f>
        <v>82</v>
      </c>
      <c r="G104" s="24">
        <f>F104</f>
        <v>82</v>
      </c>
      <c r="H104" s="24">
        <f>G104</f>
        <v>82</v>
      </c>
      <c r="I104" s="24">
        <f>F104*(1+(F25+I25)/2*((I8/F8)^(1/(I$4-F$4))-1))^(I$4-F$4)</f>
        <v>86.036801673044508</v>
      </c>
      <c r="J104" s="10">
        <f>G104*(1+(G25+J25)/2*((J8/G8)^(1/(J$4-G$4))-1))^(J$4-G$4)</f>
        <v>79.266714881385326</v>
      </c>
      <c r="K104" s="10">
        <f>I104*(1+(I25+K25)/2*((K8/I8)^(1/(K$4-I$4))-1))^(K$4-I$4)</f>
        <v>84.761060869023467</v>
      </c>
      <c r="L104" s="10">
        <f>J104*(1+(J25+L25)/2*((L8/J8)^(1/(L$4-J$4))-1))^(L$4-J$4)</f>
        <v>91.880724718943938</v>
      </c>
      <c r="M104" s="10">
        <f>L104*(1+(L25+M25)/2*((M8/L8)^(1/(M$4-L$4))-1))^(M$4-L$4)</f>
        <v>103.59990896456296</v>
      </c>
      <c r="N104" s="10">
        <f>M104*(1+(M25+N25)/2*((N8/M8)^(1/(N$4-M$4))-1))^(N$4-M$4)</f>
        <v>103.27365094550969</v>
      </c>
      <c r="P104" s="10"/>
    </row>
    <row r="105" spans="1:78">
      <c r="B105" s="186"/>
      <c r="C105" s="186"/>
      <c r="F105" s="234"/>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612</v>
      </c>
      <c r="J106" s="118" t="s">
        <v>642</v>
      </c>
      <c r="K106" s="118" t="s">
        <v>643</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5">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0" cm="1">
        <f t="array" ref="E108">INDEX($D107:$L107,0,COUNT($D107:$L107)-E109)</f>
        <v>2040</v>
      </c>
      <c r="F108" s="280" cm="1">
        <f t="array" ref="F108">INDEX($D107:$L107,0,COUNT($D107:$L107)-F109)</f>
        <v>2030</v>
      </c>
      <c r="G108" s="280" cm="1">
        <f t="array" ref="G108">INDEX($D107:$L107,0,COUNT($D107:$L107)-G109)</f>
        <v>2021</v>
      </c>
      <c r="H108" s="280" cm="1">
        <f t="array" ref="H108">INDEX($D107:$L107,0,COUNT($D107:$L107)-H109)</f>
        <v>2020</v>
      </c>
      <c r="I108" s="280" cm="1">
        <f t="array" ref="I108">INDEX($D107:$L107,0,COUNT($D107:$L107)-I109)</f>
        <v>2019</v>
      </c>
      <c r="J108" s="280" cm="1">
        <f t="array" ref="J108">INDEX($D107:$L107,0,COUNT($D107:$L107)-J109)</f>
        <v>2017</v>
      </c>
      <c r="K108" s="280" cm="1">
        <f t="array" ref="K108">INDEX($D107:$L107,0,COUNT($D107:$L107)-K109)</f>
        <v>2015</v>
      </c>
      <c r="L108" s="280"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0">
        <v>1</v>
      </c>
      <c r="F109" s="280">
        <v>2</v>
      </c>
      <c r="G109" s="280">
        <v>3</v>
      </c>
      <c r="H109" s="280">
        <v>4</v>
      </c>
      <c r="I109" s="280">
        <v>5</v>
      </c>
      <c r="J109" s="280">
        <v>6</v>
      </c>
      <c r="K109" s="280">
        <v>7</v>
      </c>
      <c r="L109" s="280">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45.207927176491495</v>
      </c>
      <c r="V111" s="186" cm="1">
        <f t="array" ref="V111">IF(V$110=-1,W111,IF(V$110=99,U111,IF(V$110=0,INDEX($F92:$N92,0,V$108),(INDEX($F92:$N92,0,V$110+1)-INDEX($F92:$N92,0,V$110))/(INDEX($F$4:$N$4,0,V$110+1)-INDEX($F$4:$N$4,0,V$110))+U111)))</f>
        <v>47.365859468373422</v>
      </c>
      <c r="W111" s="186" cm="1">
        <f t="array" ref="W111">IF(W$110=-1,X111,IF(W$110=99,V111,IF(W$110=0,INDEX($F92:$N92,0,W$108),(INDEX($F92:$N92,0,W$110+1)-INDEX($F92:$N92,0,W$110))/(INDEX($F$4:$N$4,0,W$110+1)-INDEX($F$4:$N$4,0,W$110))+V111)))</f>
        <v>48.220701617532555</v>
      </c>
      <c r="X111" s="186" cm="1">
        <f t="array" ref="X111">IF(X$110=-1,Y111,IF(X$110=99,W111,IF(X$110=0,INDEX($F92:$N92,0,X$108),(INDEX($F92:$N92,0,X$110+1)-INDEX($F92:$N92,0,X$110))/(INDEX($F$4:$N$4,0,X$110+1)-INDEX($F$4:$N$4,0,X$110))+W111)))</f>
        <v>49.075543766691688</v>
      </c>
      <c r="Y111" s="186" cm="1">
        <f t="array" ref="Y111">IF(Y$110=-1,Z111,IF(Y$110=99,X111,IF(Y$110=0,INDEX($F92:$N92,0,Y$108),(INDEX($F92:$N92,0,Y$110+1)-INDEX($F92:$N92,0,Y$110))/(INDEX($F$4:$N$4,0,Y$110+1)-INDEX($F$4:$N$4,0,Y$110))+X111)))</f>
        <v>49.93038591585082</v>
      </c>
      <c r="Z111" s="186" cm="1">
        <f t="array" ref="Z111">IF(Z$110=-1,AA111,IF(Z$110=99,Y111,IF(Z$110=0,INDEX($F92:$N92,0,Z$108),(INDEX($F92:$N92,0,Z$110+1)-INDEX($F92:$N92,0,Z$110))/(INDEX($F$4:$N$4,0,Z$110+1)-INDEX($F$4:$N$4,0,Z$110))+Y111)))</f>
        <v>50.785228065009953</v>
      </c>
      <c r="AA111" s="186" cm="1">
        <f t="array" ref="AA111">IF(AA$110=-1,AB111,IF(AA$110=99,Z111,IF(AA$110=0,INDEX($F92:$N92,0,AA$108),(INDEX($F92:$N92,0,AA$110+1)-INDEX($F92:$N92,0,AA$110))/(INDEX($F$4:$N$4,0,AA$110+1)-INDEX($F$4:$N$4,0,AA$110))+Z111)))</f>
        <v>51.640070214169086</v>
      </c>
      <c r="AB111" s="186" cm="1">
        <f t="array" ref="AB111">IF(AB$110=-1,AC111,IF(AB$110=99,AA111,IF(AB$110=0,INDEX($F92:$N92,0,AB$108),(INDEX($F92:$N92,0,AB$110+1)-INDEX($F92:$N92,0,AB$110))/(INDEX($F$4:$N$4,0,AB$110+1)-INDEX($F$4:$N$4,0,AB$110))+AA111)))</f>
        <v>52.494912363328218</v>
      </c>
      <c r="AC111" s="186" cm="1">
        <f t="array" ref="AC111">IF(AC$110=-1,AD111,IF(AC$110=99,AB111,IF(AC$110=0,INDEX($F92:$N92,0,AC$108),(INDEX($F92:$N92,0,AC$110+1)-INDEX($F92:$N92,0,AC$110))/(INDEX($F$4:$N$4,0,AC$110+1)-INDEX($F$4:$N$4,0,AC$110))+AB111)))</f>
        <v>53.349754512487351</v>
      </c>
      <c r="AD111" s="186" cm="1">
        <f t="array" ref="AD111">IF(AD$110=-1,AE111,IF(AD$110=99,AC111,IF(AD$110=0,INDEX($F92:$N92,0,AD$108),(INDEX($F92:$N92,0,AD$110+1)-INDEX($F92:$N92,0,AD$110))/(INDEX($F$4:$N$4,0,AD$110+1)-INDEX($F$4:$N$4,0,AD$110))+AC111)))</f>
        <v>54.204596661646484</v>
      </c>
      <c r="AE111" s="186" cm="1">
        <f t="array" ref="AE111">IF(AE$110=-1,AF111,IF(AE$110=99,AD111,IF(AE$110=0,INDEX($F92:$N92,0,AE$108),(INDEX($F92:$N92,0,AE$110+1)-INDEX($F92:$N92,0,AE$110))/(INDEX($F$4:$N$4,0,AE$110+1)-INDEX($F$4:$N$4,0,AE$110))+AD111)))</f>
        <v>55.059438810805617</v>
      </c>
      <c r="AF111" s="186" cm="1">
        <f t="array" ref="AF111">IF(AF$110=-1,AG111,IF(AF$110=99,AE111,IF(AF$110=0,INDEX($F92:$N92,0,AF$108),(INDEX($F92:$N92,0,AF$110+1)-INDEX($F92:$N92,0,AF$110))/(INDEX($F$4:$N$4,0,AF$110+1)-INDEX($F$4:$N$4,0,AF$110))+AE111)))</f>
        <v>56.647019818827118</v>
      </c>
      <c r="AG111" s="186" cm="1">
        <f t="array" ref="AG111">IF(AG$110=-1,AH111,IF(AG$110=99,AF111,IF(AG$110=0,INDEX($F92:$N92,0,AG$108),(INDEX($F92:$N92,0,AG$110+1)-INDEX($F92:$N92,0,AG$110))/(INDEX($F$4:$N$4,0,AG$110+1)-INDEX($F$4:$N$4,0,AG$110))+AF111)))</f>
        <v>58.23460082684862</v>
      </c>
      <c r="AH111" s="186" cm="1">
        <f t="array" ref="AH111">IF(AH$110=-1,AI111,IF(AH$110=99,AG111,IF(AH$110=0,INDEX($F92:$N92,0,AH$108),(INDEX($F92:$N92,0,AH$110+1)-INDEX($F92:$N92,0,AH$110))/(INDEX($F$4:$N$4,0,AH$110+1)-INDEX($F$4:$N$4,0,AH$110))+AG111)))</f>
        <v>59.822181834870122</v>
      </c>
      <c r="AI111" s="186" cm="1">
        <f t="array" ref="AI111">IF(AI$110=-1,AJ111,IF(AI$110=99,AH111,IF(AI$110=0,INDEX($F92:$N92,0,AI$108),(INDEX($F92:$N92,0,AI$110+1)-INDEX($F92:$N92,0,AI$110))/(INDEX($F$4:$N$4,0,AI$110+1)-INDEX($F$4:$N$4,0,AI$110))+AH111)))</f>
        <v>61.409762842891624</v>
      </c>
      <c r="AJ111" s="186" cm="1">
        <f t="array" ref="AJ111">IF(AJ$110=-1,AK111,IF(AJ$110=99,AI111,IF(AJ$110=0,INDEX($F92:$N92,0,AJ$108),(INDEX($F92:$N92,0,AJ$110+1)-INDEX($F92:$N92,0,AJ$110))/(INDEX($F$4:$N$4,0,AJ$110+1)-INDEX($F$4:$N$4,0,AJ$110))+AI111)))</f>
        <v>62.997343850913126</v>
      </c>
      <c r="AK111" s="186" cm="1">
        <f t="array" ref="AK111">IF(AK$110=-1,AL111,IF(AK$110=99,AJ111,IF(AK$110=0,INDEX($F92:$N92,0,AK$108),(INDEX($F92:$N92,0,AK$110+1)-INDEX($F92:$N92,0,AK$110))/(INDEX($F$4:$N$4,0,AK$110+1)-INDEX($F$4:$N$4,0,AK$110))+AJ111)))</f>
        <v>64.584924858934627</v>
      </c>
      <c r="AL111" s="186" cm="1">
        <f t="array" ref="AL111">IF(AL$110=-1,AM111,IF(AL$110=99,AK111,IF(AL$110=0,INDEX($F92:$N92,0,AL$108),(INDEX($F92:$N92,0,AL$110+1)-INDEX($F92:$N92,0,AL$110))/(INDEX($F$4:$N$4,0,AL$110+1)-INDEX($F$4:$N$4,0,AL$110))+AK111)))</f>
        <v>66.172505866956129</v>
      </c>
      <c r="AM111" s="186" cm="1">
        <f t="array" ref="AM111">IF(AM$110=-1,AN111,IF(AM$110=99,AL111,IF(AM$110=0,INDEX($F92:$N92,0,AM$108),(INDEX($F92:$N92,0,AM$110+1)-INDEX($F92:$N92,0,AM$110))/(INDEX($F$4:$N$4,0,AM$110+1)-INDEX($F$4:$N$4,0,AM$110))+AL111)))</f>
        <v>67.760086874977631</v>
      </c>
      <c r="AN111" s="186" cm="1">
        <f t="array" ref="AN111">IF(AN$110=-1,AO111,IF(AN$110=99,AM111,IF(AN$110=0,INDEX($F92:$N92,0,AN$108),(INDEX($F92:$N92,0,AN$110+1)-INDEX($F92:$N92,0,AN$110))/(INDEX($F$4:$N$4,0,AN$110+1)-INDEX($F$4:$N$4,0,AN$110))+AM111)))</f>
        <v>69.347667882999133</v>
      </c>
      <c r="AO111" s="186" cm="1">
        <f t="array" ref="AO111">IF(AO$110=-1,AP111,IF(AO$110=99,AN111,IF(AO$110=0,INDEX($F92:$N92,0,AO$108),(INDEX($F92:$N92,0,AO$110+1)-INDEX($F92:$N92,0,AO$110))/(INDEX($F$4:$N$4,0,AO$110+1)-INDEX($F$4:$N$4,0,AO$110))+AN111)))</f>
        <v>70.935248891020606</v>
      </c>
      <c r="AP111" s="186" cm="1">
        <f t="array" ref="AP111">IF(AP$110=-1,AQ111,IF(AP$110=99,AO111,IF(AP$110=0,INDEX($F92:$N92,0,AP$108),(INDEX($F92:$N92,0,AP$110+1)-INDEX($F92:$N92,0,AP$110))/(INDEX($F$4:$N$4,0,AP$110+1)-INDEX($F$4:$N$4,0,AP$110))+AO111)))</f>
        <v>72.087250294608282</v>
      </c>
      <c r="AQ111" s="186" cm="1">
        <f t="array" ref="AQ111">IF(AQ$110=-1,AR111,IF(AQ$110=99,AP111,IF(AQ$110=0,INDEX($F92:$N92,0,AQ$108),(INDEX($F92:$N92,0,AQ$110+1)-INDEX($F92:$N92,0,AQ$110))/(INDEX($F$4:$N$4,0,AQ$110+1)-INDEX($F$4:$N$4,0,AQ$110))+AP111)))</f>
        <v>73.239251698195957</v>
      </c>
      <c r="AR111" s="186" cm="1">
        <f t="array" ref="AR111">IF(AR$110=-1,AS111,IF(AR$110=99,AQ111,IF(AR$110=0,INDEX($F92:$N92,0,AR$108),(INDEX($F92:$N92,0,AR$110+1)-INDEX($F92:$N92,0,AR$110))/(INDEX($F$4:$N$4,0,AR$110+1)-INDEX($F$4:$N$4,0,AR$110))+AQ111)))</f>
        <v>74.391253101783633</v>
      </c>
      <c r="AS111" s="186" cm="1">
        <f t="array" ref="AS111">IF(AS$110=-1,AT111,IF(AS$110=99,AR111,IF(AS$110=0,INDEX($F92:$N92,0,AS$108),(INDEX($F92:$N92,0,AS$110+1)-INDEX($F92:$N92,0,AS$110))/(INDEX($F$4:$N$4,0,AS$110+1)-INDEX($F$4:$N$4,0,AS$110))+AR111)))</f>
        <v>75.543254505371308</v>
      </c>
      <c r="AT111" s="186" cm="1">
        <f t="array" ref="AT111">IF(AT$110=-1,AU111,IF(AT$110=99,AS111,IF(AT$110=0,INDEX($F92:$N92,0,AT$108),(INDEX($F92:$N92,0,AT$110+1)-INDEX($F92:$N92,0,AT$110))/(INDEX($F$4:$N$4,0,AT$110+1)-INDEX($F$4:$N$4,0,AT$110))+AS111)))</f>
        <v>76.695255908958984</v>
      </c>
      <c r="AU111" s="186" cm="1">
        <f t="array" ref="AU111">IF(AU$110=-1,AV111,IF(AU$110=99,AT111,IF(AU$110=0,INDEX($F92:$N92,0,AU$108),(INDEX($F92:$N92,0,AU$110+1)-INDEX($F92:$N92,0,AU$110))/(INDEX($F$4:$N$4,0,AU$110+1)-INDEX($F$4:$N$4,0,AU$110))+AT111)))</f>
        <v>77.84725731254666</v>
      </c>
      <c r="AV111" s="186" cm="1">
        <f t="array" ref="AV111">IF(AV$110=-1,AW111,IF(AV$110=99,AU111,IF(AV$110=0,INDEX($F92:$N92,0,AV$108),(INDEX($F92:$N92,0,AV$110+1)-INDEX($F92:$N92,0,AV$110))/(INDEX($F$4:$N$4,0,AV$110+1)-INDEX($F$4:$N$4,0,AV$110))+AU111)))</f>
        <v>78.999258716134335</v>
      </c>
      <c r="AW111" s="186" cm="1">
        <f t="array" ref="AW111">IF(AW$110=-1,AX111,IF(AW$110=99,AV111,IF(AW$110=0,INDEX($F92:$N92,0,AW$108),(INDEX($F92:$N92,0,AW$110+1)-INDEX($F92:$N92,0,AW$110))/(INDEX($F$4:$N$4,0,AW$110+1)-INDEX($F$4:$N$4,0,AW$110))+AV111)))</f>
        <v>80.151260119722011</v>
      </c>
      <c r="AX111" s="186" cm="1">
        <f t="array" ref="AX111">IF(AX$110=-1,AY111,IF(AX$110=99,AW111,IF(AX$110=0,INDEX($F92:$N92,0,AX$108),(INDEX($F92:$N92,0,AX$110+1)-INDEX($F92:$N92,0,AX$110))/(INDEX($F$4:$N$4,0,AX$110+1)-INDEX($F$4:$N$4,0,AX$110))+AW111)))</f>
        <v>81.303261523309686</v>
      </c>
      <c r="AY111" s="186" cm="1">
        <f t="array" ref="AY111">IF(AY$110=-1,AZ111,IF(AY$110=99,AX111,IF(AY$110=0,INDEX($F92:$N92,0,AY$108),(INDEX($F92:$N92,0,AY$110+1)-INDEX($F92:$N92,0,AY$110))/(INDEX($F$4:$N$4,0,AY$110+1)-INDEX($F$4:$N$4,0,AY$110))+AX111)))</f>
        <v>82.45526292689739</v>
      </c>
      <c r="AZ111" s="186" cm="1">
        <f t="array" ref="AZ111">IF(AZ$110=-1,BA111,IF(AZ$110=99,AY111,IF(AZ$110=0,INDEX($F92:$N92,0,AZ$108),(INDEX($F92:$N92,0,AZ$110+1)-INDEX($F92:$N92,0,AZ$110))/(INDEX($F$4:$N$4,0,AZ$110+1)-INDEX($F$4:$N$4,0,AZ$110))+AY111)))</f>
        <v>82.45526292689739</v>
      </c>
      <c r="BA111" s="186" cm="1">
        <f t="array" ref="BA111">IF(BA$110=-1,BB111,IF(BA$110=99,AZ111,IF(BA$110=0,INDEX($F92:$N92,0,BA$108),(INDEX($F92:$N92,0,BA$110+1)-INDEX($F92:$N92,0,BA$110))/(INDEX($F$4:$N$4,0,BA$110+1)-INDEX($F$4:$N$4,0,BA$110))+AZ111)))</f>
        <v>82.45526292689739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3.5587836419516132</v>
      </c>
      <c r="V112" s="186" cm="1">
        <f t="array" ref="V112">IF(V$110=-1,W112,IF(V$110=99,U112,IF(V$110=0,INDEX($F93:$N93,0,V$108),(INDEX($F93:$N93,0,V$110+1)-INDEX($F93:$N93,0,V$110))/(INDEX($F$4:$N$4,0,V$110+1)-INDEX($F$4:$N$4,0,V$110))+U112)))</f>
        <v>3.6346761263679177</v>
      </c>
      <c r="W112" s="186" cm="1">
        <f t="array" ref="W112">IF(W$110=-1,X112,IF(W$110=99,V112,IF(W$110=0,INDEX($F93:$N93,0,W$108),(INDEX($F93:$N93,0,W$110+1)-INDEX($F93:$N93,0,W$110))/(INDEX($F$4:$N$4,0,W$110+1)-INDEX($F$4:$N$4,0,W$110))+V112)))</f>
        <v>3.7124118946018592</v>
      </c>
      <c r="X112" s="186" cm="1">
        <f t="array" ref="X112">IF(X$110=-1,Y112,IF(X$110=99,W112,IF(X$110=0,INDEX($F93:$N93,0,X$108),(INDEX($F93:$N93,0,X$110+1)-INDEX($F93:$N93,0,X$110))/(INDEX($F$4:$N$4,0,X$110+1)-INDEX($F$4:$N$4,0,X$110))+W112)))</f>
        <v>3.7901476628358006</v>
      </c>
      <c r="Y112" s="186" cm="1">
        <f t="array" ref="Y112">IF(Y$110=-1,Z112,IF(Y$110=99,X112,IF(Y$110=0,INDEX($F93:$N93,0,Y$108),(INDEX($F93:$N93,0,Y$110+1)-INDEX($F93:$N93,0,Y$110))/(INDEX($F$4:$N$4,0,Y$110+1)-INDEX($F$4:$N$4,0,Y$110))+X112)))</f>
        <v>3.8678834310697421</v>
      </c>
      <c r="Z112" s="186" cm="1">
        <f t="array" ref="Z112">IF(Z$110=-1,AA112,IF(Z$110=99,Y112,IF(Z$110=0,INDEX($F93:$N93,0,Z$108),(INDEX($F93:$N93,0,Z$110+1)-INDEX($F93:$N93,0,Z$110))/(INDEX($F$4:$N$4,0,Z$110+1)-INDEX($F$4:$N$4,0,Z$110))+Y112)))</f>
        <v>3.9456191993036835</v>
      </c>
      <c r="AA112" s="186" cm="1">
        <f t="array" ref="AA112">IF(AA$110=-1,AB112,IF(AA$110=99,Z112,IF(AA$110=0,INDEX($F93:$N93,0,AA$108),(INDEX($F93:$N93,0,AA$110+1)-INDEX($F93:$N93,0,AA$110))/(INDEX($F$4:$N$4,0,AA$110+1)-INDEX($F$4:$N$4,0,AA$110))+Z112)))</f>
        <v>4.0233549675376246</v>
      </c>
      <c r="AB112" s="186" cm="1">
        <f t="array" ref="AB112">IF(AB$110=-1,AC112,IF(AB$110=99,AA112,IF(AB$110=0,INDEX($F93:$N93,0,AB$108),(INDEX($F93:$N93,0,AB$110+1)-INDEX($F93:$N93,0,AB$110))/(INDEX($F$4:$N$4,0,AB$110+1)-INDEX($F$4:$N$4,0,AB$110))+AA112)))</f>
        <v>4.1010907357715656</v>
      </c>
      <c r="AC112" s="186" cm="1">
        <f t="array" ref="AC112">IF(AC$110=-1,AD112,IF(AC$110=99,AB112,IF(AC$110=0,INDEX($F93:$N93,0,AC$108),(INDEX($F93:$N93,0,AC$110+1)-INDEX($F93:$N93,0,AC$110))/(INDEX($F$4:$N$4,0,AC$110+1)-INDEX($F$4:$N$4,0,AC$110))+AB112)))</f>
        <v>4.1788265040055066</v>
      </c>
      <c r="AD112" s="186" cm="1">
        <f t="array" ref="AD112">IF(AD$110=-1,AE112,IF(AD$110=99,AC112,IF(AD$110=0,INDEX($F93:$N93,0,AD$108),(INDEX($F93:$N93,0,AD$110+1)-INDEX($F93:$N93,0,AD$110))/(INDEX($F$4:$N$4,0,AD$110+1)-INDEX($F$4:$N$4,0,AD$110))+AC112)))</f>
        <v>4.2565622722394476</v>
      </c>
      <c r="AE112" s="186" cm="1">
        <f t="array" ref="AE112">IF(AE$110=-1,AF112,IF(AE$110=99,AD112,IF(AE$110=0,INDEX($F93:$N93,0,AE$108),(INDEX($F93:$N93,0,AE$110+1)-INDEX($F93:$N93,0,AE$110))/(INDEX($F$4:$N$4,0,AE$110+1)-INDEX($F$4:$N$4,0,AE$110))+AD112)))</f>
        <v>4.3342980404733895</v>
      </c>
      <c r="AF112" s="186" cm="1">
        <f t="array" ref="AF112">IF(AF$110=-1,AG112,IF(AF$110=99,AE112,IF(AF$110=0,INDEX($F93:$N93,0,AF$108),(INDEX($F93:$N93,0,AF$110+1)-INDEX($F93:$N93,0,AF$110))/(INDEX($F$4:$N$4,0,AF$110+1)-INDEX($F$4:$N$4,0,AF$110))+AE112)))</f>
        <v>4.4592729657683039</v>
      </c>
      <c r="AG112" s="186" cm="1">
        <f t="array" ref="AG112">IF(AG$110=-1,AH112,IF(AG$110=99,AF112,IF(AG$110=0,INDEX($F93:$N93,0,AG$108),(INDEX($F93:$N93,0,AG$110+1)-INDEX($F93:$N93,0,AG$110))/(INDEX($F$4:$N$4,0,AG$110+1)-INDEX($F$4:$N$4,0,AG$110))+AF112)))</f>
        <v>4.5842478910632183</v>
      </c>
      <c r="AH112" s="186" cm="1">
        <f t="array" ref="AH112">IF(AH$110=-1,AI112,IF(AH$110=99,AG112,IF(AH$110=0,INDEX($F93:$N93,0,AH$108),(INDEX($F93:$N93,0,AH$110+1)-INDEX($F93:$N93,0,AH$110))/(INDEX($F$4:$N$4,0,AH$110+1)-INDEX($F$4:$N$4,0,AH$110))+AG112)))</f>
        <v>4.7092228163581327</v>
      </c>
      <c r="AI112" s="186" cm="1">
        <f t="array" ref="AI112">IF(AI$110=-1,AJ112,IF(AI$110=99,AH112,IF(AI$110=0,INDEX($F93:$N93,0,AI$108),(INDEX($F93:$N93,0,AI$110+1)-INDEX($F93:$N93,0,AI$110))/(INDEX($F$4:$N$4,0,AI$110+1)-INDEX($F$4:$N$4,0,AI$110))+AH112)))</f>
        <v>4.8341977416530471</v>
      </c>
      <c r="AJ112" s="186" cm="1">
        <f t="array" ref="AJ112">IF(AJ$110=-1,AK112,IF(AJ$110=99,AI112,IF(AJ$110=0,INDEX($F93:$N93,0,AJ$108),(INDEX($F93:$N93,0,AJ$110+1)-INDEX($F93:$N93,0,AJ$110))/(INDEX($F$4:$N$4,0,AJ$110+1)-INDEX($F$4:$N$4,0,AJ$110))+AI112)))</f>
        <v>4.9591726669479614</v>
      </c>
      <c r="AK112" s="186" cm="1">
        <f t="array" ref="AK112">IF(AK$110=-1,AL112,IF(AK$110=99,AJ112,IF(AK$110=0,INDEX($F93:$N93,0,AK$108),(INDEX($F93:$N93,0,AK$110+1)-INDEX($F93:$N93,0,AK$110))/(INDEX($F$4:$N$4,0,AK$110+1)-INDEX($F$4:$N$4,0,AK$110))+AJ112)))</f>
        <v>5.0841475922428758</v>
      </c>
      <c r="AL112" s="186" cm="1">
        <f t="array" ref="AL112">IF(AL$110=-1,AM112,IF(AL$110=99,AK112,IF(AL$110=0,INDEX($F93:$N93,0,AL$108),(INDEX($F93:$N93,0,AL$110+1)-INDEX($F93:$N93,0,AL$110))/(INDEX($F$4:$N$4,0,AL$110+1)-INDEX($F$4:$N$4,0,AL$110))+AK112)))</f>
        <v>5.2091225175377902</v>
      </c>
      <c r="AM112" s="186" cm="1">
        <f t="array" ref="AM112">IF(AM$110=-1,AN112,IF(AM$110=99,AL112,IF(AM$110=0,INDEX($F93:$N93,0,AM$108),(INDEX($F93:$N93,0,AM$110+1)-INDEX($F93:$N93,0,AM$110))/(INDEX($F$4:$N$4,0,AM$110+1)-INDEX($F$4:$N$4,0,AM$110))+AL112)))</f>
        <v>5.3340974428327046</v>
      </c>
      <c r="AN112" s="186" cm="1">
        <f t="array" ref="AN112">IF(AN$110=-1,AO112,IF(AN$110=99,AM112,IF(AN$110=0,INDEX($F93:$N93,0,AN$108),(INDEX($F93:$N93,0,AN$110+1)-INDEX($F93:$N93,0,AN$110))/(INDEX($F$4:$N$4,0,AN$110+1)-INDEX($F$4:$N$4,0,AN$110))+AM112)))</f>
        <v>5.459072368127619</v>
      </c>
      <c r="AO112" s="186" cm="1">
        <f t="array" ref="AO112">IF(AO$110=-1,AP112,IF(AO$110=99,AN112,IF(AO$110=0,INDEX($F93:$N93,0,AO$108),(INDEX($F93:$N93,0,AO$110+1)-INDEX($F93:$N93,0,AO$110))/(INDEX($F$4:$N$4,0,AO$110+1)-INDEX($F$4:$N$4,0,AO$110))+AN112)))</f>
        <v>5.5840472934225351</v>
      </c>
      <c r="AP112" s="186" cm="1">
        <f t="array" ref="AP112">IF(AP$110=-1,AQ112,IF(AP$110=99,AO112,IF(AP$110=0,INDEX($F93:$N93,0,AP$108),(INDEX($F93:$N93,0,AP$110+1)-INDEX($F93:$N93,0,AP$110))/(INDEX($F$4:$N$4,0,AP$110+1)-INDEX($F$4:$N$4,0,AP$110))+AO112)))</f>
        <v>5.6747332418091494</v>
      </c>
      <c r="AQ112" s="186" cm="1">
        <f t="array" ref="AQ112">IF(AQ$110=-1,AR112,IF(AQ$110=99,AP112,IF(AQ$110=0,INDEX($F93:$N93,0,AQ$108),(INDEX($F93:$N93,0,AQ$110+1)-INDEX($F93:$N93,0,AQ$110))/(INDEX($F$4:$N$4,0,AQ$110+1)-INDEX($F$4:$N$4,0,AQ$110))+AP112)))</f>
        <v>5.7654191901957637</v>
      </c>
      <c r="AR112" s="186" cm="1">
        <f t="array" ref="AR112">IF(AR$110=-1,AS112,IF(AR$110=99,AQ112,IF(AR$110=0,INDEX($F93:$N93,0,AR$108),(INDEX($F93:$N93,0,AR$110+1)-INDEX($F93:$N93,0,AR$110))/(INDEX($F$4:$N$4,0,AR$110+1)-INDEX($F$4:$N$4,0,AR$110))+AQ112)))</f>
        <v>5.8561051385823779</v>
      </c>
      <c r="AS112" s="186" cm="1">
        <f t="array" ref="AS112">IF(AS$110=-1,AT112,IF(AS$110=99,AR112,IF(AS$110=0,INDEX($F93:$N93,0,AS$108),(INDEX($F93:$N93,0,AS$110+1)-INDEX($F93:$N93,0,AS$110))/(INDEX($F$4:$N$4,0,AS$110+1)-INDEX($F$4:$N$4,0,AS$110))+AR112)))</f>
        <v>5.9467910869689922</v>
      </c>
      <c r="AT112" s="186" cm="1">
        <f t="array" ref="AT112">IF(AT$110=-1,AU112,IF(AT$110=99,AS112,IF(AT$110=0,INDEX($F93:$N93,0,AT$108),(INDEX($F93:$N93,0,AT$110+1)-INDEX($F93:$N93,0,AT$110))/(INDEX($F$4:$N$4,0,AT$110+1)-INDEX($F$4:$N$4,0,AT$110))+AS112)))</f>
        <v>6.0374770353556064</v>
      </c>
      <c r="AU112" s="186" cm="1">
        <f t="array" ref="AU112">IF(AU$110=-1,AV112,IF(AU$110=99,AT112,IF(AU$110=0,INDEX($F93:$N93,0,AU$108),(INDEX($F93:$N93,0,AU$110+1)-INDEX($F93:$N93,0,AU$110))/(INDEX($F$4:$N$4,0,AU$110+1)-INDEX($F$4:$N$4,0,AU$110))+AT112)))</f>
        <v>6.1281629837422207</v>
      </c>
      <c r="AV112" s="186" cm="1">
        <f t="array" ref="AV112">IF(AV$110=-1,AW112,IF(AV$110=99,AU112,IF(AV$110=0,INDEX($F93:$N93,0,AV$108),(INDEX($F93:$N93,0,AV$110+1)-INDEX($F93:$N93,0,AV$110))/(INDEX($F$4:$N$4,0,AV$110+1)-INDEX($F$4:$N$4,0,AV$110))+AU112)))</f>
        <v>6.2188489321288349</v>
      </c>
      <c r="AW112" s="186" cm="1">
        <f t="array" ref="AW112">IF(AW$110=-1,AX112,IF(AW$110=99,AV112,IF(AW$110=0,INDEX($F93:$N93,0,AW$108),(INDEX($F93:$N93,0,AW$110+1)-INDEX($F93:$N93,0,AW$110))/(INDEX($F$4:$N$4,0,AW$110+1)-INDEX($F$4:$N$4,0,AW$110))+AV112)))</f>
        <v>6.3095348805154492</v>
      </c>
      <c r="AX112" s="186" cm="1">
        <f t="array" ref="AX112">IF(AX$110=-1,AY112,IF(AX$110=99,AW112,IF(AX$110=0,INDEX($F93:$N93,0,AX$108),(INDEX($F93:$N93,0,AX$110+1)-INDEX($F93:$N93,0,AX$110))/(INDEX($F$4:$N$4,0,AX$110+1)-INDEX($F$4:$N$4,0,AX$110))+AW112)))</f>
        <v>6.4002208289020635</v>
      </c>
      <c r="AY112" s="186" cm="1">
        <f t="array" ref="AY112">IF(AY$110=-1,AZ112,IF(AY$110=99,AX112,IF(AY$110=0,INDEX($F93:$N93,0,AY$108),(INDEX($F93:$N93,0,AY$110+1)-INDEX($F93:$N93,0,AY$110))/(INDEX($F$4:$N$4,0,AY$110+1)-INDEX($F$4:$N$4,0,AY$110))+AX112)))</f>
        <v>6.4909067772886786</v>
      </c>
      <c r="AZ112" s="186" cm="1">
        <f t="array" ref="AZ112">IF(AZ$110=-1,BA112,IF(AZ$110=99,AY112,IF(AZ$110=0,INDEX($F93:$N93,0,AZ$108),(INDEX($F93:$N93,0,AZ$110+1)-INDEX($F93:$N93,0,AZ$110))/(INDEX($F$4:$N$4,0,AZ$110+1)-INDEX($F$4:$N$4,0,AZ$110))+AY112)))</f>
        <v>6.4909067772886786</v>
      </c>
      <c r="BA112" s="186" cm="1">
        <f t="array" ref="BA112">IF(BA$110=-1,BB112,IF(BA$110=99,AZ112,IF(BA$110=0,INDEX($F93:$N93,0,BA$108),(INDEX($F93:$N93,0,BA$110+1)-INDEX($F93:$N93,0,BA$110))/(INDEX($F$4:$N$4,0,BA$110+1)-INDEX($F$4:$N$4,0,BA$110))+AZ112)))</f>
        <v>6.4909067772886786</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0.97755703599805133</v>
      </c>
      <c r="V113" s="186" cm="1">
        <f t="array" ref="V113">IF(V$110=-1,W113,IF(V$110=99,U113,IF(V$110=0,INDEX($F94:$N94,0,V$108),(INDEX($F94:$N94,0,V$110+1)-INDEX($F94:$N94,0,V$110))/(INDEX($F$4:$N$4,0,V$110+1)-INDEX($F$4:$N$4,0,V$110))+U113)))</f>
        <v>0.99840383074161876</v>
      </c>
      <c r="W113" s="186" cm="1">
        <f t="array" ref="W113">IF(W$110=-1,X113,IF(W$110=99,V113,IF(W$110=0,INDEX($F94:$N94,0,W$108),(INDEX($F94:$N94,0,W$110+1)-INDEX($F94:$N94,0,W$110))/(INDEX($F$4:$N$4,0,W$110+1)-INDEX($F$4:$N$4,0,W$110))+V113)))</f>
        <v>1.0197569544016258</v>
      </c>
      <c r="X113" s="186" cm="1">
        <f t="array" ref="X113">IF(X$110=-1,Y113,IF(X$110=99,W113,IF(X$110=0,INDEX($F94:$N94,0,X$108),(INDEX($F94:$N94,0,X$110+1)-INDEX($F94:$N94,0,X$110))/(INDEX($F$4:$N$4,0,X$110+1)-INDEX($F$4:$N$4,0,X$110))+W113)))</f>
        <v>1.0411100780616329</v>
      </c>
      <c r="Y113" s="186" cm="1">
        <f t="array" ref="Y113">IF(Y$110=-1,Z113,IF(Y$110=99,X113,IF(Y$110=0,INDEX($F94:$N94,0,Y$108),(INDEX($F94:$N94,0,Y$110+1)-INDEX($F94:$N94,0,Y$110))/(INDEX($F$4:$N$4,0,Y$110+1)-INDEX($F$4:$N$4,0,Y$110))+X113)))</f>
        <v>1.06246320172164</v>
      </c>
      <c r="Z113" s="186" cm="1">
        <f t="array" ref="Z113">IF(Z$110=-1,AA113,IF(Z$110=99,Y113,IF(Z$110=0,INDEX($F94:$N94,0,Z$108),(INDEX($F94:$N94,0,Z$110+1)-INDEX($F94:$N94,0,Z$110))/(INDEX($F$4:$N$4,0,Z$110+1)-INDEX($F$4:$N$4,0,Z$110))+Y113)))</f>
        <v>1.0838163253816471</v>
      </c>
      <c r="AA113" s="186" cm="1">
        <f t="array" ref="AA113">IF(AA$110=-1,AB113,IF(AA$110=99,Z113,IF(AA$110=0,INDEX($F94:$N94,0,AA$108),(INDEX($F94:$N94,0,AA$110+1)-INDEX($F94:$N94,0,AA$110))/(INDEX($F$4:$N$4,0,AA$110+1)-INDEX($F$4:$N$4,0,AA$110))+Z113)))</f>
        <v>1.1051694490416542</v>
      </c>
      <c r="AB113" s="186" cm="1">
        <f t="array" ref="AB113">IF(AB$110=-1,AC113,IF(AB$110=99,AA113,IF(AB$110=0,INDEX($F94:$N94,0,AB$108),(INDEX($F94:$N94,0,AB$110+1)-INDEX($F94:$N94,0,AB$110))/(INDEX($F$4:$N$4,0,AB$110+1)-INDEX($F$4:$N$4,0,AB$110))+AA113)))</f>
        <v>1.1265225727016612</v>
      </c>
      <c r="AC113" s="186" cm="1">
        <f t="array" ref="AC113">IF(AC$110=-1,AD113,IF(AC$110=99,AB113,IF(AC$110=0,INDEX($F94:$N94,0,AC$108),(INDEX($F94:$N94,0,AC$110+1)-INDEX($F94:$N94,0,AC$110))/(INDEX($F$4:$N$4,0,AC$110+1)-INDEX($F$4:$N$4,0,AC$110))+AB113)))</f>
        <v>1.1478756963616683</v>
      </c>
      <c r="AD113" s="186" cm="1">
        <f t="array" ref="AD113">IF(AD$110=-1,AE113,IF(AD$110=99,AC113,IF(AD$110=0,INDEX($F94:$N94,0,AD$108),(INDEX($F94:$N94,0,AD$110+1)-INDEX($F94:$N94,0,AD$110))/(INDEX($F$4:$N$4,0,AD$110+1)-INDEX($F$4:$N$4,0,AD$110))+AC113)))</f>
        <v>1.1692288200216754</v>
      </c>
      <c r="AE113" s="186" cm="1">
        <f t="array" ref="AE113">IF(AE$110=-1,AF113,IF(AE$110=99,AD113,IF(AE$110=0,INDEX($F94:$N94,0,AE$108),(INDEX($F94:$N94,0,AE$110+1)-INDEX($F94:$N94,0,AE$110))/(INDEX($F$4:$N$4,0,AE$110+1)-INDEX($F$4:$N$4,0,AE$110))+AD113)))</f>
        <v>1.1905819436816827</v>
      </c>
      <c r="AF113" s="186" cm="1">
        <f t="array" ref="AF113">IF(AF$110=-1,AG113,IF(AF$110=99,AE113,IF(AF$110=0,INDEX($F94:$N94,0,AF$108),(INDEX($F94:$N94,0,AF$110+1)-INDEX($F94:$N94,0,AF$110))/(INDEX($F$4:$N$4,0,AF$110+1)-INDEX($F$4:$N$4,0,AF$110))+AE113)))</f>
        <v>1.2249111218045701</v>
      </c>
      <c r="AG113" s="186" cm="1">
        <f t="array" ref="AG113">IF(AG$110=-1,AH113,IF(AG$110=99,AF113,IF(AG$110=0,INDEX($F94:$N94,0,AG$108),(INDEX($F94:$N94,0,AG$110+1)-INDEX($F94:$N94,0,AG$110))/(INDEX($F$4:$N$4,0,AG$110+1)-INDEX($F$4:$N$4,0,AG$110))+AF113)))</f>
        <v>1.2592402999274575</v>
      </c>
      <c r="AH113" s="186" cm="1">
        <f t="array" ref="AH113">IF(AH$110=-1,AI113,IF(AH$110=99,AG113,IF(AH$110=0,INDEX($F94:$N94,0,AH$108),(INDEX($F94:$N94,0,AH$110+1)-INDEX($F94:$N94,0,AH$110))/(INDEX($F$4:$N$4,0,AH$110+1)-INDEX($F$4:$N$4,0,AH$110))+AG113)))</f>
        <v>1.2935694780503448</v>
      </c>
      <c r="AI113" s="186" cm="1">
        <f t="array" ref="AI113">IF(AI$110=-1,AJ113,IF(AI$110=99,AH113,IF(AI$110=0,INDEX($F94:$N94,0,AI$108),(INDEX($F94:$N94,0,AI$110+1)-INDEX($F94:$N94,0,AI$110))/(INDEX($F$4:$N$4,0,AI$110+1)-INDEX($F$4:$N$4,0,AI$110))+AH113)))</f>
        <v>1.3278986561732322</v>
      </c>
      <c r="AJ113" s="186" cm="1">
        <f t="array" ref="AJ113">IF(AJ$110=-1,AK113,IF(AJ$110=99,AI113,IF(AJ$110=0,INDEX($F94:$N94,0,AJ$108),(INDEX($F94:$N94,0,AJ$110+1)-INDEX($F94:$N94,0,AJ$110))/(INDEX($F$4:$N$4,0,AJ$110+1)-INDEX($F$4:$N$4,0,AJ$110))+AI113)))</f>
        <v>1.3622278342961196</v>
      </c>
      <c r="AK113" s="186" cm="1">
        <f t="array" ref="AK113">IF(AK$110=-1,AL113,IF(AK$110=99,AJ113,IF(AK$110=0,INDEX($F94:$N94,0,AK$108),(INDEX($F94:$N94,0,AK$110+1)-INDEX($F94:$N94,0,AK$110))/(INDEX($F$4:$N$4,0,AK$110+1)-INDEX($F$4:$N$4,0,AK$110))+AJ113)))</f>
        <v>1.396557012419007</v>
      </c>
      <c r="AL113" s="186" cm="1">
        <f t="array" ref="AL113">IF(AL$110=-1,AM113,IF(AL$110=99,AK113,IF(AL$110=0,INDEX($F94:$N94,0,AL$108),(INDEX($F94:$N94,0,AL$110+1)-INDEX($F94:$N94,0,AL$110))/(INDEX($F$4:$N$4,0,AL$110+1)-INDEX($F$4:$N$4,0,AL$110))+AK113)))</f>
        <v>1.4308861905418944</v>
      </c>
      <c r="AM113" s="186" cm="1">
        <f t="array" ref="AM113">IF(AM$110=-1,AN113,IF(AM$110=99,AL113,IF(AM$110=0,INDEX($F94:$N94,0,AM$108),(INDEX($F94:$N94,0,AM$110+1)-INDEX($F94:$N94,0,AM$110))/(INDEX($F$4:$N$4,0,AM$110+1)-INDEX($F$4:$N$4,0,AM$110))+AL113)))</f>
        <v>1.4652153686647817</v>
      </c>
      <c r="AN113" s="186" cm="1">
        <f t="array" ref="AN113">IF(AN$110=-1,AO113,IF(AN$110=99,AM113,IF(AN$110=0,INDEX($F94:$N94,0,AN$108),(INDEX($F94:$N94,0,AN$110+1)-INDEX($F94:$N94,0,AN$110))/(INDEX($F$4:$N$4,0,AN$110+1)-INDEX($F$4:$N$4,0,AN$110))+AM113)))</f>
        <v>1.4995445467876691</v>
      </c>
      <c r="AO113" s="186" cm="1">
        <f t="array" ref="AO113">IF(AO$110=-1,AP113,IF(AO$110=99,AN113,IF(AO$110=0,INDEX($F94:$N94,0,AO$108),(INDEX($F94:$N94,0,AO$110+1)-INDEX($F94:$N94,0,AO$110))/(INDEX($F$4:$N$4,0,AO$110+1)-INDEX($F$4:$N$4,0,AO$110))+AN113)))</f>
        <v>1.5338737249105561</v>
      </c>
      <c r="AP113" s="186" cm="1">
        <f t="array" ref="AP113">IF(AP$110=-1,AQ113,IF(AP$110=99,AO113,IF(AP$110=0,INDEX($F94:$N94,0,AP$108),(INDEX($F94:$N94,0,AP$110+1)-INDEX($F94:$N94,0,AP$110))/(INDEX($F$4:$N$4,0,AP$110+1)-INDEX($F$4:$N$4,0,AP$110))+AO113)))</f>
        <v>1.5587841144791885</v>
      </c>
      <c r="AQ113" s="186" cm="1">
        <f t="array" ref="AQ113">IF(AQ$110=-1,AR113,IF(AQ$110=99,AP113,IF(AQ$110=0,INDEX($F94:$N94,0,AQ$108),(INDEX($F94:$N94,0,AQ$110+1)-INDEX($F94:$N94,0,AQ$110))/(INDEX($F$4:$N$4,0,AQ$110+1)-INDEX($F$4:$N$4,0,AQ$110))+AP113)))</f>
        <v>1.5836945040478208</v>
      </c>
      <c r="AR113" s="186" cm="1">
        <f t="array" ref="AR113">IF(AR$110=-1,AS113,IF(AR$110=99,AQ113,IF(AR$110=0,INDEX($F94:$N94,0,AR$108),(INDEX($F94:$N94,0,AR$110+1)-INDEX($F94:$N94,0,AR$110))/(INDEX($F$4:$N$4,0,AR$110+1)-INDEX($F$4:$N$4,0,AR$110))+AQ113)))</f>
        <v>1.608604893616453</v>
      </c>
      <c r="AS113" s="186" cm="1">
        <f t="array" ref="AS113">IF(AS$110=-1,AT113,IF(AS$110=99,AR113,IF(AS$110=0,INDEX($F94:$N94,0,AS$108),(INDEX($F94:$N94,0,AS$110+1)-INDEX($F94:$N94,0,AS$110))/(INDEX($F$4:$N$4,0,AS$110+1)-INDEX($F$4:$N$4,0,AS$110))+AR113)))</f>
        <v>1.6335152831850852</v>
      </c>
      <c r="AT113" s="186" cm="1">
        <f t="array" ref="AT113">IF(AT$110=-1,AU113,IF(AT$110=99,AS113,IF(AT$110=0,INDEX($F94:$N94,0,AT$108),(INDEX($F94:$N94,0,AT$110+1)-INDEX($F94:$N94,0,AT$110))/(INDEX($F$4:$N$4,0,AT$110+1)-INDEX($F$4:$N$4,0,AT$110))+AS113)))</f>
        <v>1.6584256727537174</v>
      </c>
      <c r="AU113" s="186" cm="1">
        <f t="array" ref="AU113">IF(AU$110=-1,AV113,IF(AU$110=99,AT113,IF(AU$110=0,INDEX($F94:$N94,0,AU$108),(INDEX($F94:$N94,0,AU$110+1)-INDEX($F94:$N94,0,AU$110))/(INDEX($F$4:$N$4,0,AU$110+1)-INDEX($F$4:$N$4,0,AU$110))+AT113)))</f>
        <v>1.6833360623223497</v>
      </c>
      <c r="AV113" s="186" cm="1">
        <f t="array" ref="AV113">IF(AV$110=-1,AW113,IF(AV$110=99,AU113,IF(AV$110=0,INDEX($F94:$N94,0,AV$108),(INDEX($F94:$N94,0,AV$110+1)-INDEX($F94:$N94,0,AV$110))/(INDEX($F$4:$N$4,0,AV$110+1)-INDEX($F$4:$N$4,0,AV$110))+AU113)))</f>
        <v>1.7082464518909819</v>
      </c>
      <c r="AW113" s="186" cm="1">
        <f t="array" ref="AW113">IF(AW$110=-1,AX113,IF(AW$110=99,AV113,IF(AW$110=0,INDEX($F94:$N94,0,AW$108),(INDEX($F94:$N94,0,AW$110+1)-INDEX($F94:$N94,0,AW$110))/(INDEX($F$4:$N$4,0,AW$110+1)-INDEX($F$4:$N$4,0,AW$110))+AV113)))</f>
        <v>1.7331568414596141</v>
      </c>
      <c r="AX113" s="186" cm="1">
        <f t="array" ref="AX113">IF(AX$110=-1,AY113,IF(AX$110=99,AW113,IF(AX$110=0,INDEX($F94:$N94,0,AX$108),(INDEX($F94:$N94,0,AX$110+1)-INDEX($F94:$N94,0,AX$110))/(INDEX($F$4:$N$4,0,AX$110+1)-INDEX($F$4:$N$4,0,AX$110))+AW113)))</f>
        <v>1.7580672310282464</v>
      </c>
      <c r="AY113" s="186" cm="1">
        <f t="array" ref="AY113">IF(AY$110=-1,AZ113,IF(AY$110=99,AX113,IF(AY$110=0,INDEX($F94:$N94,0,AY$108),(INDEX($F94:$N94,0,AY$110+1)-INDEX($F94:$N94,0,AY$110))/(INDEX($F$4:$N$4,0,AY$110+1)-INDEX($F$4:$N$4,0,AY$110))+AX113)))</f>
        <v>1.7829776205968795</v>
      </c>
      <c r="AZ113" s="186" cm="1">
        <f t="array" ref="AZ113">IF(AZ$110=-1,BA113,IF(AZ$110=99,AY113,IF(AZ$110=0,INDEX($F94:$N94,0,AZ$108),(INDEX($F94:$N94,0,AZ$110+1)-INDEX($F94:$N94,0,AZ$110))/(INDEX($F$4:$N$4,0,AZ$110+1)-INDEX($F$4:$N$4,0,AZ$110))+AY113)))</f>
        <v>1.7829776205968795</v>
      </c>
      <c r="BA113" s="186" cm="1">
        <f t="array" ref="BA113">IF(BA$110=-1,BB113,IF(BA$110=99,AZ113,IF(BA$110=0,INDEX($F94:$N94,0,BA$108),(INDEX($F94:$N94,0,BA$110+1)-INDEX($F94:$N94,0,BA$110))/(INDEX($F$4:$N$4,0,BA$110+1)-INDEX($F$4:$N$4,0,BA$110))+AZ113)))</f>
        <v>1.7829776205968795</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3.2155985052523919</v>
      </c>
      <c r="V114" s="186" cm="1">
        <f t="array" ref="V114">IF(V$110=-1,W114,IF(V$110=99,U114,IF(V$110=0,INDEX($F95:$N95,0,V$108),(INDEX($F95:$N95,0,V$110+1)-INDEX($F95:$N95,0,V$110))/(INDEX($F$4:$N$4,0,V$110+1)-INDEX($F$4:$N$4,0,V$110))+U114)))</f>
        <v>3.2841724293797747</v>
      </c>
      <c r="W114" s="186" cm="1">
        <f t="array" ref="W114">IF(W$110=-1,X114,IF(W$110=99,V114,IF(W$110=0,INDEX($F95:$N95,0,W$108),(INDEX($F95:$N95,0,W$110+1)-INDEX($F95:$N95,0,W$110))/(INDEX($F$4:$N$4,0,W$110+1)-INDEX($F$4:$N$4,0,W$110))+V114)))</f>
        <v>3.354411883442407</v>
      </c>
      <c r="X114" s="186" cm="1">
        <f t="array" ref="X114">IF(X$110=-1,Y114,IF(X$110=99,W114,IF(X$110=0,INDEX($F95:$N95,0,X$108),(INDEX($F95:$N95,0,X$110+1)-INDEX($F95:$N95,0,X$110))/(INDEX($F$4:$N$4,0,X$110+1)-INDEX($F$4:$N$4,0,X$110))+W114)))</f>
        <v>3.4246513375050394</v>
      </c>
      <c r="Y114" s="186" cm="1">
        <f t="array" ref="Y114">IF(Y$110=-1,Z114,IF(Y$110=99,X114,IF(Y$110=0,INDEX($F95:$N95,0,Y$108),(INDEX($F95:$N95,0,Y$110+1)-INDEX($F95:$N95,0,Y$110))/(INDEX($F$4:$N$4,0,Y$110+1)-INDEX($F$4:$N$4,0,Y$110))+X114)))</f>
        <v>3.4948907915676717</v>
      </c>
      <c r="Z114" s="186" cm="1">
        <f t="array" ref="Z114">IF(Z$110=-1,AA114,IF(Z$110=99,Y114,IF(Z$110=0,INDEX($F95:$N95,0,Z$108),(INDEX($F95:$N95,0,Z$110+1)-INDEX($F95:$N95,0,Z$110))/(INDEX($F$4:$N$4,0,Z$110+1)-INDEX($F$4:$N$4,0,Z$110))+Y114)))</f>
        <v>3.565130245630304</v>
      </c>
      <c r="AA114" s="186" cm="1">
        <f t="array" ref="AA114">IF(AA$110=-1,AB114,IF(AA$110=99,Z114,IF(AA$110=0,INDEX($F95:$N95,0,AA$108),(INDEX($F95:$N95,0,AA$110+1)-INDEX($F95:$N95,0,AA$110))/(INDEX($F$4:$N$4,0,AA$110+1)-INDEX($F$4:$N$4,0,AA$110))+Z114)))</f>
        <v>3.6353696996929363</v>
      </c>
      <c r="AB114" s="186" cm="1">
        <f t="array" ref="AB114">IF(AB$110=-1,AC114,IF(AB$110=99,AA114,IF(AB$110=0,INDEX($F95:$N95,0,AB$108),(INDEX($F95:$N95,0,AB$110+1)-INDEX($F95:$N95,0,AB$110))/(INDEX($F$4:$N$4,0,AB$110+1)-INDEX($F$4:$N$4,0,AB$110))+AA114)))</f>
        <v>3.7056091537555687</v>
      </c>
      <c r="AC114" s="186" cm="1">
        <f t="array" ref="AC114">IF(AC$110=-1,AD114,IF(AC$110=99,AB114,IF(AC$110=0,INDEX($F95:$N95,0,AC$108),(INDEX($F95:$N95,0,AC$110+1)-INDEX($F95:$N95,0,AC$110))/(INDEX($F$4:$N$4,0,AC$110+1)-INDEX($F$4:$N$4,0,AC$110))+AB114)))</f>
        <v>3.775848607818201</v>
      </c>
      <c r="AD114" s="186" cm="1">
        <f t="array" ref="AD114">IF(AD$110=-1,AE114,IF(AD$110=99,AC114,IF(AD$110=0,INDEX($F95:$N95,0,AD$108),(INDEX($F95:$N95,0,AD$110+1)-INDEX($F95:$N95,0,AD$110))/(INDEX($F$4:$N$4,0,AD$110+1)-INDEX($F$4:$N$4,0,AD$110))+AC114)))</f>
        <v>3.8460880618808333</v>
      </c>
      <c r="AE114" s="186" cm="1">
        <f t="array" ref="AE114">IF(AE$110=-1,AF114,IF(AE$110=99,AD114,IF(AE$110=0,INDEX($F95:$N95,0,AE$108),(INDEX($F95:$N95,0,AE$110+1)-INDEX($F95:$N95,0,AE$110))/(INDEX($F$4:$N$4,0,AE$110+1)-INDEX($F$4:$N$4,0,AE$110))+AD114)))</f>
        <v>3.916327515943467</v>
      </c>
      <c r="AF114" s="186" cm="1">
        <f t="array" ref="AF114">IF(AF$110=-1,AG114,IF(AF$110=99,AE114,IF(AF$110=0,INDEX($F95:$N95,0,AF$108),(INDEX($F95:$N95,0,AF$110+1)-INDEX($F95:$N95,0,AF$110))/(INDEX($F$4:$N$4,0,AF$110+1)-INDEX($F$4:$N$4,0,AF$110))+AE114)))</f>
        <v>4.0292507007741065</v>
      </c>
      <c r="AG114" s="186" cm="1">
        <f t="array" ref="AG114">IF(AG$110=-1,AH114,IF(AG$110=99,AF114,IF(AG$110=0,INDEX($F95:$N95,0,AG$108),(INDEX($F95:$N95,0,AG$110+1)-INDEX($F95:$N95,0,AG$110))/(INDEX($F$4:$N$4,0,AG$110+1)-INDEX($F$4:$N$4,0,AG$110))+AF114)))</f>
        <v>4.1421738856047456</v>
      </c>
      <c r="AH114" s="186" cm="1">
        <f t="array" ref="AH114">IF(AH$110=-1,AI114,IF(AH$110=99,AG114,IF(AH$110=0,INDEX($F95:$N95,0,AH$108),(INDEX($F95:$N95,0,AH$110+1)-INDEX($F95:$N95,0,AH$110))/(INDEX($F$4:$N$4,0,AH$110+1)-INDEX($F$4:$N$4,0,AH$110))+AG114)))</f>
        <v>4.2550970704353848</v>
      </c>
      <c r="AI114" s="186" cm="1">
        <f t="array" ref="AI114">IF(AI$110=-1,AJ114,IF(AI$110=99,AH114,IF(AI$110=0,INDEX($F95:$N95,0,AI$108),(INDEX($F95:$N95,0,AI$110+1)-INDEX($F95:$N95,0,AI$110))/(INDEX($F$4:$N$4,0,AI$110+1)-INDEX($F$4:$N$4,0,AI$110))+AH114)))</f>
        <v>4.3680202552660239</v>
      </c>
      <c r="AJ114" s="186" cm="1">
        <f t="array" ref="AJ114">IF(AJ$110=-1,AK114,IF(AJ$110=99,AI114,IF(AJ$110=0,INDEX($F95:$N95,0,AJ$108),(INDEX($F95:$N95,0,AJ$110+1)-INDEX($F95:$N95,0,AJ$110))/(INDEX($F$4:$N$4,0,AJ$110+1)-INDEX($F$4:$N$4,0,AJ$110))+AI114)))</f>
        <v>4.480943440096663</v>
      </c>
      <c r="AK114" s="186" cm="1">
        <f t="array" ref="AK114">IF(AK$110=-1,AL114,IF(AK$110=99,AJ114,IF(AK$110=0,INDEX($F95:$N95,0,AK$108),(INDEX($F95:$N95,0,AK$110+1)-INDEX($F95:$N95,0,AK$110))/(INDEX($F$4:$N$4,0,AK$110+1)-INDEX($F$4:$N$4,0,AK$110))+AJ114)))</f>
        <v>4.5938666249273021</v>
      </c>
      <c r="AL114" s="186" cm="1">
        <f t="array" ref="AL114">IF(AL$110=-1,AM114,IF(AL$110=99,AK114,IF(AL$110=0,INDEX($F95:$N95,0,AL$108),(INDEX($F95:$N95,0,AL$110+1)-INDEX($F95:$N95,0,AL$110))/(INDEX($F$4:$N$4,0,AL$110+1)-INDEX($F$4:$N$4,0,AL$110))+AK114)))</f>
        <v>4.7067898097579413</v>
      </c>
      <c r="AM114" s="186" cm="1">
        <f t="array" ref="AM114">IF(AM$110=-1,AN114,IF(AM$110=99,AL114,IF(AM$110=0,INDEX($F95:$N95,0,AM$108),(INDEX($F95:$N95,0,AM$110+1)-INDEX($F95:$N95,0,AM$110))/(INDEX($F$4:$N$4,0,AM$110+1)-INDEX($F$4:$N$4,0,AM$110))+AL114)))</f>
        <v>4.8197129945885804</v>
      </c>
      <c r="AN114" s="186" cm="1">
        <f t="array" ref="AN114">IF(AN$110=-1,AO114,IF(AN$110=99,AM114,IF(AN$110=0,INDEX($F95:$N95,0,AN$108),(INDEX($F95:$N95,0,AN$110+1)-INDEX($F95:$N95,0,AN$110))/(INDEX($F$4:$N$4,0,AN$110+1)-INDEX($F$4:$N$4,0,AN$110))+AM114)))</f>
        <v>4.9326361794192195</v>
      </c>
      <c r="AO114" s="186" cm="1">
        <f t="array" ref="AO114">IF(AO$110=-1,AP114,IF(AO$110=99,AN114,IF(AO$110=0,INDEX($F95:$N95,0,AO$108),(INDEX($F95:$N95,0,AO$110+1)-INDEX($F95:$N95,0,AO$110))/(INDEX($F$4:$N$4,0,AO$110+1)-INDEX($F$4:$N$4,0,AO$110))+AN114)))</f>
        <v>5.0455593642498586</v>
      </c>
      <c r="AP114" s="186" cm="1">
        <f t="array" ref="AP114">IF(AP$110=-1,AQ114,IF(AP$110=99,AO114,IF(AP$110=0,INDEX($F95:$N95,0,AP$108),(INDEX($F95:$N95,0,AP$110+1)-INDEX($F95:$N95,0,AP$110))/(INDEX($F$4:$N$4,0,AP$110+1)-INDEX($F$4:$N$4,0,AP$110))+AO114)))</f>
        <v>5.1275001702718495</v>
      </c>
      <c r="AQ114" s="186" cm="1">
        <f t="array" ref="AQ114">IF(AQ$110=-1,AR114,IF(AQ$110=99,AP114,IF(AQ$110=0,INDEX($F95:$N95,0,AQ$108),(INDEX($F95:$N95,0,AQ$110+1)-INDEX($F95:$N95,0,AQ$110))/(INDEX($F$4:$N$4,0,AQ$110+1)-INDEX($F$4:$N$4,0,AQ$110))+AP114)))</f>
        <v>5.2094409762938403</v>
      </c>
      <c r="AR114" s="186" cm="1">
        <f t="array" ref="AR114">IF(AR$110=-1,AS114,IF(AR$110=99,AQ114,IF(AR$110=0,INDEX($F95:$N95,0,AR$108),(INDEX($F95:$N95,0,AR$110+1)-INDEX($F95:$N95,0,AR$110))/(INDEX($F$4:$N$4,0,AR$110+1)-INDEX($F$4:$N$4,0,AR$110))+AQ114)))</f>
        <v>5.2913817823158311</v>
      </c>
      <c r="AS114" s="186" cm="1">
        <f t="array" ref="AS114">IF(AS$110=-1,AT114,IF(AS$110=99,AR114,IF(AS$110=0,INDEX($F95:$N95,0,AS$108),(INDEX($F95:$N95,0,AS$110+1)-INDEX($F95:$N95,0,AS$110))/(INDEX($F$4:$N$4,0,AS$110+1)-INDEX($F$4:$N$4,0,AS$110))+AR114)))</f>
        <v>5.3733225883378219</v>
      </c>
      <c r="AT114" s="186" cm="1">
        <f t="array" ref="AT114">IF(AT$110=-1,AU114,IF(AT$110=99,AS114,IF(AT$110=0,INDEX($F95:$N95,0,AT$108),(INDEX($F95:$N95,0,AT$110+1)-INDEX($F95:$N95,0,AT$110))/(INDEX($F$4:$N$4,0,AT$110+1)-INDEX($F$4:$N$4,0,AT$110))+AS114)))</f>
        <v>5.4552633943598128</v>
      </c>
      <c r="AU114" s="186" cm="1">
        <f t="array" ref="AU114">IF(AU$110=-1,AV114,IF(AU$110=99,AT114,IF(AU$110=0,INDEX($F95:$N95,0,AU$108),(INDEX($F95:$N95,0,AU$110+1)-INDEX($F95:$N95,0,AU$110))/(INDEX($F$4:$N$4,0,AU$110+1)-INDEX($F$4:$N$4,0,AU$110))+AT114)))</f>
        <v>5.5372042003818036</v>
      </c>
      <c r="AV114" s="186" cm="1">
        <f t="array" ref="AV114">IF(AV$110=-1,AW114,IF(AV$110=99,AU114,IF(AV$110=0,INDEX($F95:$N95,0,AV$108),(INDEX($F95:$N95,0,AV$110+1)-INDEX($F95:$N95,0,AV$110))/(INDEX($F$4:$N$4,0,AV$110+1)-INDEX($F$4:$N$4,0,AV$110))+AU114)))</f>
        <v>5.6191450064037944</v>
      </c>
      <c r="AW114" s="186" cm="1">
        <f t="array" ref="AW114">IF(AW$110=-1,AX114,IF(AW$110=99,AV114,IF(AW$110=0,INDEX($F95:$N95,0,AW$108),(INDEX($F95:$N95,0,AW$110+1)-INDEX($F95:$N95,0,AW$110))/(INDEX($F$4:$N$4,0,AW$110+1)-INDEX($F$4:$N$4,0,AW$110))+AV114)))</f>
        <v>5.7010858124257853</v>
      </c>
      <c r="AX114" s="186" cm="1">
        <f t="array" ref="AX114">IF(AX$110=-1,AY114,IF(AX$110=99,AW114,IF(AX$110=0,INDEX($F95:$N95,0,AX$108),(INDEX($F95:$N95,0,AX$110+1)-INDEX($F95:$N95,0,AX$110))/(INDEX($F$4:$N$4,0,AX$110+1)-INDEX($F$4:$N$4,0,AX$110))+AW114)))</f>
        <v>5.7830266184477761</v>
      </c>
      <c r="AY114" s="186" cm="1">
        <f t="array" ref="AY114">IF(AY$110=-1,AZ114,IF(AY$110=99,AX114,IF(AY$110=0,INDEX($F95:$N95,0,AY$108),(INDEX($F95:$N95,0,AY$110+1)-INDEX($F95:$N95,0,AY$110))/(INDEX($F$4:$N$4,0,AY$110+1)-INDEX($F$4:$N$4,0,AY$110))+AX114)))</f>
        <v>5.8649674244697705</v>
      </c>
      <c r="AZ114" s="186" cm="1">
        <f t="array" ref="AZ114">IF(AZ$110=-1,BA114,IF(AZ$110=99,AY114,IF(AZ$110=0,INDEX($F95:$N95,0,AZ$108),(INDEX($F95:$N95,0,AZ$110+1)-INDEX($F95:$N95,0,AZ$110))/(INDEX($F$4:$N$4,0,AZ$110+1)-INDEX($F$4:$N$4,0,AZ$110))+AY114)))</f>
        <v>5.8649674244697705</v>
      </c>
      <c r="BA114" s="186" cm="1">
        <f t="array" ref="BA114">IF(BA$110=-1,BB114,IF(BA$110=99,AZ114,IF(BA$110=0,INDEX($F95:$N95,0,BA$108),(INDEX($F95:$N95,0,BA$110+1)-INDEX($F95:$N95,0,BA$110))/(INDEX($F$4:$N$4,0,BA$110+1)-INDEX($F$4:$N$4,0,BA$110))+AZ114)))</f>
        <v>5.8649674244697705</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0.58321610806251878</v>
      </c>
      <c r="V115" s="186" cm="1">
        <f t="array" ref="V115">IF(V$110=-1,W115,IF(V$110=99,U115,IF(V$110=0,INDEX($F96:$N96,0,V$108),(INDEX($F96:$N96,0,V$110+1)-INDEX($F96:$N96,0,V$110))/(INDEX($F$4:$N$4,0,V$110+1)-INDEX($F$4:$N$4,0,V$110))+U115)))</f>
        <v>0.59565342481049599</v>
      </c>
      <c r="W115" s="186" cm="1">
        <f t="array" ref="W115">IF(W$110=-1,X115,IF(W$110=99,V115,IF(W$110=0,INDEX($F96:$N96,0,W$108),(INDEX($F96:$N96,0,W$110+1)-INDEX($F96:$N96,0,W$110))/(INDEX($F$4:$N$4,0,W$110+1)-INDEX($F$4:$N$4,0,W$110))+V115)))</f>
        <v>0.60839282028040065</v>
      </c>
      <c r="X115" s="186" cm="1">
        <f t="array" ref="X115">IF(X$110=-1,Y115,IF(X$110=99,W115,IF(X$110=0,INDEX($F96:$N96,0,X$108),(INDEX($F96:$N96,0,X$110+1)-INDEX($F96:$N96,0,X$110))/(INDEX($F$4:$N$4,0,X$110+1)-INDEX($F$4:$N$4,0,X$110))+W115)))</f>
        <v>0.62113221575030531</v>
      </c>
      <c r="Y115" s="186" cm="1">
        <f t="array" ref="Y115">IF(Y$110=-1,Z115,IF(Y$110=99,X115,IF(Y$110=0,INDEX($F96:$N96,0,Y$108),(INDEX($F96:$N96,0,Y$110+1)-INDEX($F96:$N96,0,Y$110))/(INDEX($F$4:$N$4,0,Y$110+1)-INDEX($F$4:$N$4,0,Y$110))+X115)))</f>
        <v>0.63387161122020996</v>
      </c>
      <c r="Z115" s="186" cm="1">
        <f t="array" ref="Z115">IF(Z$110=-1,AA115,IF(Z$110=99,Y115,IF(Z$110=0,INDEX($F96:$N96,0,Z$108),(INDEX($F96:$N96,0,Z$110+1)-INDEX($F96:$N96,0,Z$110))/(INDEX($F$4:$N$4,0,Z$110+1)-INDEX($F$4:$N$4,0,Z$110))+Y115)))</f>
        <v>0.64661100669011462</v>
      </c>
      <c r="AA115" s="186" cm="1">
        <f t="array" ref="AA115">IF(AA$110=-1,AB115,IF(AA$110=99,Z115,IF(AA$110=0,INDEX($F96:$N96,0,AA$108),(INDEX($F96:$N96,0,AA$110+1)-INDEX($F96:$N96,0,AA$110))/(INDEX($F$4:$N$4,0,AA$110+1)-INDEX($F$4:$N$4,0,AA$110))+Z115)))</f>
        <v>0.65935040216001928</v>
      </c>
      <c r="AB115" s="186" cm="1">
        <f t="array" ref="AB115">IF(AB$110=-1,AC115,IF(AB$110=99,AA115,IF(AB$110=0,INDEX($F96:$N96,0,AB$108),(INDEX($F96:$N96,0,AB$110+1)-INDEX($F96:$N96,0,AB$110))/(INDEX($F$4:$N$4,0,AB$110+1)-INDEX($F$4:$N$4,0,AB$110))+AA115)))</f>
        <v>0.67208979762992394</v>
      </c>
      <c r="AC115" s="186" cm="1">
        <f t="array" ref="AC115">IF(AC$110=-1,AD115,IF(AC$110=99,AB115,IF(AC$110=0,INDEX($F96:$N96,0,AC$108),(INDEX($F96:$N96,0,AC$110+1)-INDEX($F96:$N96,0,AC$110))/(INDEX($F$4:$N$4,0,AC$110+1)-INDEX($F$4:$N$4,0,AC$110))+AB115)))</f>
        <v>0.68482919309982859</v>
      </c>
      <c r="AD115" s="186" cm="1">
        <f t="array" ref="AD115">IF(AD$110=-1,AE115,IF(AD$110=99,AC115,IF(AD$110=0,INDEX($F96:$N96,0,AD$108),(INDEX($F96:$N96,0,AD$110+1)-INDEX($F96:$N96,0,AD$110))/(INDEX($F$4:$N$4,0,AD$110+1)-INDEX($F$4:$N$4,0,AD$110))+AC115)))</f>
        <v>0.69756858856973325</v>
      </c>
      <c r="AE115" s="186" cm="1">
        <f t="array" ref="AE115">IF(AE$110=-1,AF115,IF(AE$110=99,AD115,IF(AE$110=0,INDEX($F96:$N96,0,AE$108),(INDEX($F96:$N96,0,AE$110+1)-INDEX($F96:$N96,0,AE$110))/(INDEX($F$4:$N$4,0,AE$110+1)-INDEX($F$4:$N$4,0,AE$110))+AD115)))</f>
        <v>0.71030798403963824</v>
      </c>
      <c r="AF115" s="186" cm="1">
        <f t="array" ref="AF115">IF(AF$110=-1,AG115,IF(AF$110=99,AE115,IF(AF$110=0,INDEX($F96:$N96,0,AF$108),(INDEX($F96:$N96,0,AF$110+1)-INDEX($F96:$N96,0,AF$110))/(INDEX($F$4:$N$4,0,AF$110+1)-INDEX($F$4:$N$4,0,AF$110))+AE115)))</f>
        <v>0.73078896767592727</v>
      </c>
      <c r="AG115" s="186" cm="1">
        <f t="array" ref="AG115">IF(AG$110=-1,AH115,IF(AG$110=99,AF115,IF(AG$110=0,INDEX($F96:$N96,0,AG$108),(INDEX($F96:$N96,0,AG$110+1)-INDEX($F96:$N96,0,AG$110))/(INDEX($F$4:$N$4,0,AG$110+1)-INDEX($F$4:$N$4,0,AG$110))+AF115)))</f>
        <v>0.7512699513122163</v>
      </c>
      <c r="AH115" s="186" cm="1">
        <f t="array" ref="AH115">IF(AH$110=-1,AI115,IF(AH$110=99,AG115,IF(AH$110=0,INDEX($F96:$N96,0,AH$108),(INDEX($F96:$N96,0,AH$110+1)-INDEX($F96:$N96,0,AH$110))/(INDEX($F$4:$N$4,0,AH$110+1)-INDEX($F$4:$N$4,0,AH$110))+AG115)))</f>
        <v>0.77175093494850533</v>
      </c>
      <c r="AI115" s="186" cm="1">
        <f t="array" ref="AI115">IF(AI$110=-1,AJ115,IF(AI$110=99,AH115,IF(AI$110=0,INDEX($F96:$N96,0,AI$108),(INDEX($F96:$N96,0,AI$110+1)-INDEX($F96:$N96,0,AI$110))/(INDEX($F$4:$N$4,0,AI$110+1)-INDEX($F$4:$N$4,0,AI$110))+AH115)))</f>
        <v>0.79223191858479436</v>
      </c>
      <c r="AJ115" s="186" cm="1">
        <f t="array" ref="AJ115">IF(AJ$110=-1,AK115,IF(AJ$110=99,AI115,IF(AJ$110=0,INDEX($F96:$N96,0,AJ$108),(INDEX($F96:$N96,0,AJ$110+1)-INDEX($F96:$N96,0,AJ$110))/(INDEX($F$4:$N$4,0,AJ$110+1)-INDEX($F$4:$N$4,0,AJ$110))+AI115)))</f>
        <v>0.81271290222108339</v>
      </c>
      <c r="AK115" s="186" cm="1">
        <f t="array" ref="AK115">IF(AK$110=-1,AL115,IF(AK$110=99,AJ115,IF(AK$110=0,INDEX($F96:$N96,0,AK$108),(INDEX($F96:$N96,0,AK$110+1)-INDEX($F96:$N96,0,AK$110))/(INDEX($F$4:$N$4,0,AK$110+1)-INDEX($F$4:$N$4,0,AK$110))+AJ115)))</f>
        <v>0.83319388585737242</v>
      </c>
      <c r="AL115" s="186" cm="1">
        <f t="array" ref="AL115">IF(AL$110=-1,AM115,IF(AL$110=99,AK115,IF(AL$110=0,INDEX($F96:$N96,0,AL$108),(INDEX($F96:$N96,0,AL$110+1)-INDEX($F96:$N96,0,AL$110))/(INDEX($F$4:$N$4,0,AL$110+1)-INDEX($F$4:$N$4,0,AL$110))+AK115)))</f>
        <v>0.85367486949366145</v>
      </c>
      <c r="AM115" s="186" cm="1">
        <f t="array" ref="AM115">IF(AM$110=-1,AN115,IF(AM$110=99,AL115,IF(AM$110=0,INDEX($F96:$N96,0,AM$108),(INDEX($F96:$N96,0,AM$110+1)-INDEX($F96:$N96,0,AM$110))/(INDEX($F$4:$N$4,0,AM$110+1)-INDEX($F$4:$N$4,0,AM$110))+AL115)))</f>
        <v>0.87415585312995048</v>
      </c>
      <c r="AN115" s="186" cm="1">
        <f t="array" ref="AN115">IF(AN$110=-1,AO115,IF(AN$110=99,AM115,IF(AN$110=0,INDEX($F96:$N96,0,AN$108),(INDEX($F96:$N96,0,AN$110+1)-INDEX($F96:$N96,0,AN$110))/(INDEX($F$4:$N$4,0,AN$110+1)-INDEX($F$4:$N$4,0,AN$110))+AM115)))</f>
        <v>0.89463683676623951</v>
      </c>
      <c r="AO115" s="186" cm="1">
        <f t="array" ref="AO115">IF(AO$110=-1,AP115,IF(AO$110=99,AN115,IF(AO$110=0,INDEX($F96:$N96,0,AO$108),(INDEX($F96:$N96,0,AO$110+1)-INDEX($F96:$N96,0,AO$110))/(INDEX($F$4:$N$4,0,AO$110+1)-INDEX($F$4:$N$4,0,AO$110))+AN115)))</f>
        <v>0.91511782040252854</v>
      </c>
      <c r="AP115" s="186" cm="1">
        <f t="array" ref="AP115">IF(AP$110=-1,AQ115,IF(AP$110=99,AO115,IF(AP$110=0,INDEX($F96:$N96,0,AP$108),(INDEX($F96:$N96,0,AP$110+1)-INDEX($F96:$N96,0,AP$110))/(INDEX($F$4:$N$4,0,AP$110+1)-INDEX($F$4:$N$4,0,AP$110))+AO115)))</f>
        <v>0.92997950102017779</v>
      </c>
      <c r="AQ115" s="186" cm="1">
        <f t="array" ref="AQ115">IF(AQ$110=-1,AR115,IF(AQ$110=99,AP115,IF(AQ$110=0,INDEX($F96:$N96,0,AQ$108),(INDEX($F96:$N96,0,AQ$110+1)-INDEX($F96:$N96,0,AQ$110))/(INDEX($F$4:$N$4,0,AQ$110+1)-INDEX($F$4:$N$4,0,AQ$110))+AP115)))</f>
        <v>0.94484118163782704</v>
      </c>
      <c r="AR115" s="186" cm="1">
        <f t="array" ref="AR115">IF(AR$110=-1,AS115,IF(AR$110=99,AQ115,IF(AR$110=0,INDEX($F96:$N96,0,AR$108),(INDEX($F96:$N96,0,AR$110+1)-INDEX($F96:$N96,0,AR$110))/(INDEX($F$4:$N$4,0,AR$110+1)-INDEX($F$4:$N$4,0,AR$110))+AQ115)))</f>
        <v>0.9597028622554763</v>
      </c>
      <c r="AS115" s="186" cm="1">
        <f t="array" ref="AS115">IF(AS$110=-1,AT115,IF(AS$110=99,AR115,IF(AS$110=0,INDEX($F96:$N96,0,AS$108),(INDEX($F96:$N96,0,AS$110+1)-INDEX($F96:$N96,0,AS$110))/(INDEX($F$4:$N$4,0,AS$110+1)-INDEX($F$4:$N$4,0,AS$110))+AR115)))</f>
        <v>0.97456454287312555</v>
      </c>
      <c r="AT115" s="186" cm="1">
        <f t="array" ref="AT115">IF(AT$110=-1,AU115,IF(AT$110=99,AS115,IF(AT$110=0,INDEX($F96:$N96,0,AT$108),(INDEX($F96:$N96,0,AT$110+1)-INDEX($F96:$N96,0,AT$110))/(INDEX($F$4:$N$4,0,AT$110+1)-INDEX($F$4:$N$4,0,AT$110))+AS115)))</f>
        <v>0.9894262234907748</v>
      </c>
      <c r="AU115" s="186" cm="1">
        <f t="array" ref="AU115">IF(AU$110=-1,AV115,IF(AU$110=99,AT115,IF(AU$110=0,INDEX($F96:$N96,0,AU$108),(INDEX($F96:$N96,0,AU$110+1)-INDEX($F96:$N96,0,AU$110))/(INDEX($F$4:$N$4,0,AU$110+1)-INDEX($F$4:$N$4,0,AU$110))+AT115)))</f>
        <v>1.0042879041084241</v>
      </c>
      <c r="AV115" s="186" cm="1">
        <f t="array" ref="AV115">IF(AV$110=-1,AW115,IF(AV$110=99,AU115,IF(AV$110=0,INDEX($F96:$N96,0,AV$108),(INDEX($F96:$N96,0,AV$110+1)-INDEX($F96:$N96,0,AV$110))/(INDEX($F$4:$N$4,0,AV$110+1)-INDEX($F$4:$N$4,0,AV$110))+AU115)))</f>
        <v>1.0191495847260734</v>
      </c>
      <c r="AW115" s="186" cm="1">
        <f t="array" ref="AW115">IF(AW$110=-1,AX115,IF(AW$110=99,AV115,IF(AW$110=0,INDEX($F96:$N96,0,AW$108),(INDEX($F96:$N96,0,AW$110+1)-INDEX($F96:$N96,0,AW$110))/(INDEX($F$4:$N$4,0,AW$110+1)-INDEX($F$4:$N$4,0,AW$110))+AV115)))</f>
        <v>1.0340112653437228</v>
      </c>
      <c r="AX115" s="186" cm="1">
        <f t="array" ref="AX115">IF(AX$110=-1,AY115,IF(AX$110=99,AW115,IF(AX$110=0,INDEX($F96:$N96,0,AX$108),(INDEX($F96:$N96,0,AX$110+1)-INDEX($F96:$N96,0,AX$110))/(INDEX($F$4:$N$4,0,AX$110+1)-INDEX($F$4:$N$4,0,AX$110))+AW115)))</f>
        <v>1.0488729459613721</v>
      </c>
      <c r="AY115" s="186" cm="1">
        <f t="array" ref="AY115">IF(AY$110=-1,AZ115,IF(AY$110=99,AX115,IF(AY$110=0,INDEX($F96:$N96,0,AY$108),(INDEX($F96:$N96,0,AY$110+1)-INDEX($F96:$N96,0,AY$110))/(INDEX($F$4:$N$4,0,AY$110+1)-INDEX($F$4:$N$4,0,AY$110))+AX115)))</f>
        <v>1.0637346265790215</v>
      </c>
      <c r="AZ115" s="186" cm="1">
        <f t="array" ref="AZ115">IF(AZ$110=-1,BA115,IF(AZ$110=99,AY115,IF(AZ$110=0,INDEX($F96:$N96,0,AZ$108),(INDEX($F96:$N96,0,AZ$110+1)-INDEX($F96:$N96,0,AZ$110))/(INDEX($F$4:$N$4,0,AZ$110+1)-INDEX($F$4:$N$4,0,AZ$110))+AY115)))</f>
        <v>1.0637346265790215</v>
      </c>
      <c r="BA115" s="186" cm="1">
        <f t="array" ref="BA115">IF(BA$110=-1,BB115,IF(BA$110=99,AZ115,IF(BA$110=0,INDEX($F96:$N96,0,BA$108),(INDEX($F96:$N96,0,BA$110+1)-INDEX($F96:$N96,0,BA$110))/(INDEX($F$4:$N$4,0,BA$110+1)-INDEX($F$4:$N$4,0,BA$110))+AZ115)))</f>
        <v>1.0637346265790215</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0.29042350907159797</v>
      </c>
      <c r="V116" s="186" cm="1">
        <f t="array" ref="V116">IF(V$110=-1,W116,IF(V$110=99,U116,IF(V$110=0,INDEX($F97:$N97,0,V$108),(INDEX($F97:$N97,0,V$110+1)-INDEX($F97:$N97,0,V$110))/(INDEX($F$4:$N$4,0,V$110+1)-INDEX($F$4:$N$4,0,V$110))+U116)))</f>
        <v>0.29661690655059098</v>
      </c>
      <c r="W116" s="186" cm="1">
        <f t="array" ref="W116">IF(W$110=-1,X116,IF(W$110=99,V116,IF(W$110=0,INDEX($F97:$N97,0,W$108),(INDEX($F97:$N97,0,W$110+1)-INDEX($F97:$N97,0,W$110))/(INDEX($F$4:$N$4,0,W$110+1)-INDEX($F$4:$N$4,0,W$110))+V116)))</f>
        <v>0.30296072985154809</v>
      </c>
      <c r="X116" s="186" cm="1">
        <f t="array" ref="X116">IF(X$110=-1,Y116,IF(X$110=99,W116,IF(X$110=0,INDEX($F97:$N97,0,X$108),(INDEX($F97:$N97,0,X$110+1)-INDEX($F97:$N97,0,X$110))/(INDEX($F$4:$N$4,0,X$110+1)-INDEX($F$4:$N$4,0,X$110))+W116)))</f>
        <v>0.30930455315250521</v>
      </c>
      <c r="Y116" s="186" cm="1">
        <f t="array" ref="Y116">IF(Y$110=-1,Z116,IF(Y$110=99,X116,IF(Y$110=0,INDEX($F97:$N97,0,Y$108),(INDEX($F97:$N97,0,Y$110+1)-INDEX($F97:$N97,0,Y$110))/(INDEX($F$4:$N$4,0,Y$110+1)-INDEX($F$4:$N$4,0,Y$110))+X116)))</f>
        <v>0.31564837645346233</v>
      </c>
      <c r="Z116" s="186" cm="1">
        <f t="array" ref="Z116">IF(Z$110=-1,AA116,IF(Z$110=99,Y116,IF(Z$110=0,INDEX($F97:$N97,0,Z$108),(INDEX($F97:$N97,0,Z$110+1)-INDEX($F97:$N97,0,Z$110))/(INDEX($F$4:$N$4,0,Z$110+1)-INDEX($F$4:$N$4,0,Z$110))+Y116)))</f>
        <v>0.32199219975441945</v>
      </c>
      <c r="AA116" s="186" cm="1">
        <f t="array" ref="AA116">IF(AA$110=-1,AB116,IF(AA$110=99,Z116,IF(AA$110=0,INDEX($F97:$N97,0,AA$108),(INDEX($F97:$N97,0,AA$110+1)-INDEX($F97:$N97,0,AA$110))/(INDEX($F$4:$N$4,0,AA$110+1)-INDEX($F$4:$N$4,0,AA$110))+Z116)))</f>
        <v>0.32833602305537657</v>
      </c>
      <c r="AB116" s="186" cm="1">
        <f t="array" ref="AB116">IF(AB$110=-1,AC116,IF(AB$110=99,AA116,IF(AB$110=0,INDEX($F97:$N97,0,AB$108),(INDEX($F97:$N97,0,AB$110+1)-INDEX($F97:$N97,0,AB$110))/(INDEX($F$4:$N$4,0,AB$110+1)-INDEX($F$4:$N$4,0,AB$110))+AA116)))</f>
        <v>0.33467984635633369</v>
      </c>
      <c r="AC116" s="186" cm="1">
        <f t="array" ref="AC116">IF(AC$110=-1,AD116,IF(AC$110=99,AB116,IF(AC$110=0,INDEX($F97:$N97,0,AC$108),(INDEX($F97:$N97,0,AC$110+1)-INDEX($F97:$N97,0,AC$110))/(INDEX($F$4:$N$4,0,AC$110+1)-INDEX($F$4:$N$4,0,AC$110))+AB116)))</f>
        <v>0.34102366965729081</v>
      </c>
      <c r="AD116" s="186" cm="1">
        <f t="array" ref="AD116">IF(AD$110=-1,AE116,IF(AD$110=99,AC116,IF(AD$110=0,INDEX($F97:$N97,0,AD$108),(INDEX($F97:$N97,0,AD$110+1)-INDEX($F97:$N97,0,AD$110))/(INDEX($F$4:$N$4,0,AD$110+1)-INDEX($F$4:$N$4,0,AD$110))+AC116)))</f>
        <v>0.34736749295824793</v>
      </c>
      <c r="AE116" s="186" cm="1">
        <f t="array" ref="AE116">IF(AE$110=-1,AF116,IF(AE$110=99,AD116,IF(AE$110=0,INDEX($F97:$N97,0,AE$108),(INDEX($F97:$N97,0,AE$110+1)-INDEX($F97:$N97,0,AE$110))/(INDEX($F$4:$N$4,0,AE$110+1)-INDEX($F$4:$N$4,0,AE$110))+AD116)))</f>
        <v>0.3537113162592051</v>
      </c>
      <c r="AF116" s="186" cm="1">
        <f t="array" ref="AF116">IF(AF$110=-1,AG116,IF(AF$110=99,AE116,IF(AF$110=0,INDEX($F97:$N97,0,AF$108),(INDEX($F97:$N97,0,AF$110+1)-INDEX($F97:$N97,0,AF$110))/(INDEX($F$4:$N$4,0,AF$110+1)-INDEX($F$4:$N$4,0,AF$110))+AE116)))</f>
        <v>0.36391021003916124</v>
      </c>
      <c r="AG116" s="186" cm="1">
        <f t="array" ref="AG116">IF(AG$110=-1,AH116,IF(AG$110=99,AF116,IF(AG$110=0,INDEX($F97:$N97,0,AG$108),(INDEX($F97:$N97,0,AG$110+1)-INDEX($F97:$N97,0,AG$110))/(INDEX($F$4:$N$4,0,AG$110+1)-INDEX($F$4:$N$4,0,AG$110))+AF116)))</f>
        <v>0.37410910381911738</v>
      </c>
      <c r="AH116" s="186" cm="1">
        <f t="array" ref="AH116">IF(AH$110=-1,AI116,IF(AH$110=99,AG116,IF(AH$110=0,INDEX($F97:$N97,0,AH$108),(INDEX($F97:$N97,0,AH$110+1)-INDEX($F97:$N97,0,AH$110))/(INDEX($F$4:$N$4,0,AH$110+1)-INDEX($F$4:$N$4,0,AH$110))+AG116)))</f>
        <v>0.38430799759907353</v>
      </c>
      <c r="AI116" s="186" cm="1">
        <f t="array" ref="AI116">IF(AI$110=-1,AJ116,IF(AI$110=99,AH116,IF(AI$110=0,INDEX($F97:$N97,0,AI$108),(INDEX($F97:$N97,0,AI$110+1)-INDEX($F97:$N97,0,AI$110))/(INDEX($F$4:$N$4,0,AI$110+1)-INDEX($F$4:$N$4,0,AI$110))+AH116)))</f>
        <v>0.39450689137902967</v>
      </c>
      <c r="AJ116" s="186" cm="1">
        <f t="array" ref="AJ116">IF(AJ$110=-1,AK116,IF(AJ$110=99,AI116,IF(AJ$110=0,INDEX($F97:$N97,0,AJ$108),(INDEX($F97:$N97,0,AJ$110+1)-INDEX($F97:$N97,0,AJ$110))/(INDEX($F$4:$N$4,0,AJ$110+1)-INDEX($F$4:$N$4,0,AJ$110))+AI116)))</f>
        <v>0.40470578515898581</v>
      </c>
      <c r="AK116" s="186" cm="1">
        <f t="array" ref="AK116">IF(AK$110=-1,AL116,IF(AK$110=99,AJ116,IF(AK$110=0,INDEX($F97:$N97,0,AK$108),(INDEX($F97:$N97,0,AK$110+1)-INDEX($F97:$N97,0,AK$110))/(INDEX($F$4:$N$4,0,AK$110+1)-INDEX($F$4:$N$4,0,AK$110))+AJ116)))</f>
        <v>0.41490467893894195</v>
      </c>
      <c r="AL116" s="186" cm="1">
        <f t="array" ref="AL116">IF(AL$110=-1,AM116,IF(AL$110=99,AK116,IF(AL$110=0,INDEX($F97:$N97,0,AL$108),(INDEX($F97:$N97,0,AL$110+1)-INDEX($F97:$N97,0,AL$110))/(INDEX($F$4:$N$4,0,AL$110+1)-INDEX($F$4:$N$4,0,AL$110))+AK116)))</f>
        <v>0.42510357271889809</v>
      </c>
      <c r="AM116" s="186" cm="1">
        <f t="array" ref="AM116">IF(AM$110=-1,AN116,IF(AM$110=99,AL116,IF(AM$110=0,INDEX($F97:$N97,0,AM$108),(INDEX($F97:$N97,0,AM$110+1)-INDEX($F97:$N97,0,AM$110))/(INDEX($F$4:$N$4,0,AM$110+1)-INDEX($F$4:$N$4,0,AM$110))+AL116)))</f>
        <v>0.43530246649885423</v>
      </c>
      <c r="AN116" s="186" cm="1">
        <f t="array" ref="AN116">IF(AN$110=-1,AO116,IF(AN$110=99,AM116,IF(AN$110=0,INDEX($F97:$N97,0,AN$108),(INDEX($F97:$N97,0,AN$110+1)-INDEX($F97:$N97,0,AN$110))/(INDEX($F$4:$N$4,0,AN$110+1)-INDEX($F$4:$N$4,0,AN$110))+AM116)))</f>
        <v>0.44550136027881038</v>
      </c>
      <c r="AO116" s="186" cm="1">
        <f t="array" ref="AO116">IF(AO$110=-1,AP116,IF(AO$110=99,AN116,IF(AO$110=0,INDEX($F97:$N97,0,AO$108),(INDEX($F97:$N97,0,AO$110+1)-INDEX($F97:$N97,0,AO$110))/(INDEX($F$4:$N$4,0,AO$110+1)-INDEX($F$4:$N$4,0,AO$110))+AN116)))</f>
        <v>0.45570025405876635</v>
      </c>
      <c r="AP116" s="186" cm="1">
        <f t="array" ref="AP116">IF(AP$110=-1,AQ116,IF(AP$110=99,AO116,IF(AP$110=0,INDEX($F97:$N97,0,AP$108),(INDEX($F97:$N97,0,AP$110+1)-INDEX($F97:$N97,0,AP$110))/(INDEX($F$4:$N$4,0,AP$110+1)-INDEX($F$4:$N$4,0,AP$110))+AO116)))</f>
        <v>0.4631009094522151</v>
      </c>
      <c r="AQ116" s="186" cm="1">
        <f t="array" ref="AQ116">IF(AQ$110=-1,AR116,IF(AQ$110=99,AP116,IF(AQ$110=0,INDEX($F97:$N97,0,AQ$108),(INDEX($F97:$N97,0,AQ$110+1)-INDEX($F97:$N97,0,AQ$110))/(INDEX($F$4:$N$4,0,AQ$110+1)-INDEX($F$4:$N$4,0,AQ$110))+AP116)))</f>
        <v>0.47050156484566386</v>
      </c>
      <c r="AR116" s="186" cm="1">
        <f t="array" ref="AR116">IF(AR$110=-1,AS116,IF(AR$110=99,AQ116,IF(AR$110=0,INDEX($F97:$N97,0,AR$108),(INDEX($F97:$N97,0,AR$110+1)-INDEX($F97:$N97,0,AR$110))/(INDEX($F$4:$N$4,0,AR$110+1)-INDEX($F$4:$N$4,0,AR$110))+AQ116)))</f>
        <v>0.47790222023911261</v>
      </c>
      <c r="AS116" s="186" cm="1">
        <f t="array" ref="AS116">IF(AS$110=-1,AT116,IF(AS$110=99,AR116,IF(AS$110=0,INDEX($F97:$N97,0,AS$108),(INDEX($F97:$N97,0,AS$110+1)-INDEX($F97:$N97,0,AS$110))/(INDEX($F$4:$N$4,0,AS$110+1)-INDEX($F$4:$N$4,0,AS$110))+AR116)))</f>
        <v>0.48530287563256136</v>
      </c>
      <c r="AT116" s="186" cm="1">
        <f t="array" ref="AT116">IF(AT$110=-1,AU116,IF(AT$110=99,AS116,IF(AT$110=0,INDEX($F97:$N97,0,AT$108),(INDEX($F97:$N97,0,AT$110+1)-INDEX($F97:$N97,0,AT$110))/(INDEX($F$4:$N$4,0,AT$110+1)-INDEX($F$4:$N$4,0,AT$110))+AS116)))</f>
        <v>0.49270353102601011</v>
      </c>
      <c r="AU116" s="186" cm="1">
        <f t="array" ref="AU116">IF(AU$110=-1,AV116,IF(AU$110=99,AT116,IF(AU$110=0,INDEX($F97:$N97,0,AU$108),(INDEX($F97:$N97,0,AU$110+1)-INDEX($F97:$N97,0,AU$110))/(INDEX($F$4:$N$4,0,AU$110+1)-INDEX($F$4:$N$4,0,AU$110))+AT116)))</f>
        <v>0.50010418641945886</v>
      </c>
      <c r="AV116" s="186" cm="1">
        <f t="array" ref="AV116">IF(AV$110=-1,AW116,IF(AV$110=99,AU116,IF(AV$110=0,INDEX($F97:$N97,0,AV$108),(INDEX($F97:$N97,0,AV$110+1)-INDEX($F97:$N97,0,AV$110))/(INDEX($F$4:$N$4,0,AV$110+1)-INDEX($F$4:$N$4,0,AV$110))+AU116)))</f>
        <v>0.50750484181290756</v>
      </c>
      <c r="AW116" s="186" cm="1">
        <f t="array" ref="AW116">IF(AW$110=-1,AX116,IF(AW$110=99,AV116,IF(AW$110=0,INDEX($F97:$N97,0,AW$108),(INDEX($F97:$N97,0,AW$110+1)-INDEX($F97:$N97,0,AW$110))/(INDEX($F$4:$N$4,0,AW$110+1)-INDEX($F$4:$N$4,0,AW$110))+AV116)))</f>
        <v>0.51490549720635626</v>
      </c>
      <c r="AX116" s="186" cm="1">
        <f t="array" ref="AX116">IF(AX$110=-1,AY116,IF(AX$110=99,AW116,IF(AX$110=0,INDEX($F97:$N97,0,AX$108),(INDEX($F97:$N97,0,AX$110+1)-INDEX($F97:$N97,0,AX$110))/(INDEX($F$4:$N$4,0,AX$110+1)-INDEX($F$4:$N$4,0,AX$110))+AW116)))</f>
        <v>0.52230615259980495</v>
      </c>
      <c r="AY116" s="186" cm="1">
        <f t="array" ref="AY116">IF(AY$110=-1,AZ116,IF(AY$110=99,AX116,IF(AY$110=0,INDEX($F97:$N97,0,AY$108),(INDEX($F97:$N97,0,AY$110+1)-INDEX($F97:$N97,0,AY$110))/(INDEX($F$4:$N$4,0,AY$110+1)-INDEX($F$4:$N$4,0,AY$110))+AX116)))</f>
        <v>0.52970680799325376</v>
      </c>
      <c r="AZ116" s="186" cm="1">
        <f t="array" ref="AZ116">IF(AZ$110=-1,BA116,IF(AZ$110=99,AY116,IF(AZ$110=0,INDEX($F97:$N97,0,AZ$108),(INDEX($F97:$N97,0,AZ$110+1)-INDEX($F97:$N97,0,AZ$110))/(INDEX($F$4:$N$4,0,AZ$110+1)-INDEX($F$4:$N$4,0,AZ$110))+AY116)))</f>
        <v>0.52970680799325376</v>
      </c>
      <c r="BA116" s="186" cm="1">
        <f t="array" ref="BA116">IF(BA$110=-1,BB116,IF(BA$110=99,AZ116,IF(BA$110=0,INDEX($F97:$N97,0,BA$108),(INDEX($F97:$N97,0,BA$110+1)-INDEX($F97:$N97,0,BA$110))/(INDEX($F$4:$N$4,0,BA$110+1)-INDEX($F$4:$N$4,0,BA$110))+AZ116)))</f>
        <v>0.52970680799325376</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6.4930645697790714</v>
      </c>
      <c r="V117" s="186" cm="1">
        <f t="array" ref="V117">IF(V$110=-1,W117,IF(V$110=99,U117,IF(V$110=0,INDEX($F98:$N98,0,V$108),(INDEX($F98:$N98,0,V$110+1)-INDEX($F98:$N98,0,V$110))/(INDEX($F$4:$N$4,0,V$110+1)-INDEX($F$4:$N$4,0,V$110))+U117)))</f>
        <v>6.6315317684778341</v>
      </c>
      <c r="W117" s="186" cm="1">
        <f t="array" ref="W117">IF(W$110=-1,X117,IF(W$110=99,V117,IF(W$110=0,INDEX($F98:$N98,0,W$108),(INDEX($F98:$N98,0,W$110+1)-INDEX($F98:$N98,0,W$110))/(INDEX($F$4:$N$4,0,W$110+1)-INDEX($F$4:$N$4,0,W$110))+V117)))</f>
        <v>6.773362071555086</v>
      </c>
      <c r="X117" s="186" cm="1">
        <f t="array" ref="X117">IF(X$110=-1,Y117,IF(X$110=99,W117,IF(X$110=0,INDEX($F98:$N98,0,X$108),(INDEX($F98:$N98,0,X$110+1)-INDEX($F98:$N98,0,X$110))/(INDEX($F$4:$N$4,0,X$110+1)-INDEX($F$4:$N$4,0,X$110))+W117)))</f>
        <v>6.9151923746323378</v>
      </c>
      <c r="Y117" s="186" cm="1">
        <f t="array" ref="Y117">IF(Y$110=-1,Z117,IF(Y$110=99,X117,IF(Y$110=0,INDEX($F98:$N98,0,Y$108),(INDEX($F98:$N98,0,Y$110+1)-INDEX($F98:$N98,0,Y$110))/(INDEX($F$4:$N$4,0,Y$110+1)-INDEX($F$4:$N$4,0,Y$110))+X117)))</f>
        <v>7.0570226777095897</v>
      </c>
      <c r="Z117" s="186" cm="1">
        <f t="array" ref="Z117">IF(Z$110=-1,AA117,IF(Z$110=99,Y117,IF(Z$110=0,INDEX($F98:$N98,0,Z$108),(INDEX($F98:$N98,0,Z$110+1)-INDEX($F98:$N98,0,Z$110))/(INDEX($F$4:$N$4,0,Z$110+1)-INDEX($F$4:$N$4,0,Z$110))+Y117)))</f>
        <v>7.1988529807868415</v>
      </c>
      <c r="AA117" s="186" cm="1">
        <f t="array" ref="AA117">IF(AA$110=-1,AB117,IF(AA$110=99,Z117,IF(AA$110=0,INDEX($F98:$N98,0,AA$108),(INDEX($F98:$N98,0,AA$110+1)-INDEX($F98:$N98,0,AA$110))/(INDEX($F$4:$N$4,0,AA$110+1)-INDEX($F$4:$N$4,0,AA$110))+Z117)))</f>
        <v>7.3406832838640934</v>
      </c>
      <c r="AB117" s="186" cm="1">
        <f t="array" ref="AB117">IF(AB$110=-1,AC117,IF(AB$110=99,AA117,IF(AB$110=0,INDEX($F98:$N98,0,AB$108),(INDEX($F98:$N98,0,AB$110+1)-INDEX($F98:$N98,0,AB$110))/(INDEX($F$4:$N$4,0,AB$110+1)-INDEX($F$4:$N$4,0,AB$110))+AA117)))</f>
        <v>7.4825135869413453</v>
      </c>
      <c r="AC117" s="186" cm="1">
        <f t="array" ref="AC117">IF(AC$110=-1,AD117,IF(AC$110=99,AB117,IF(AC$110=0,INDEX($F98:$N98,0,AC$108),(INDEX($F98:$N98,0,AC$110+1)-INDEX($F98:$N98,0,AC$110))/(INDEX($F$4:$N$4,0,AC$110+1)-INDEX($F$4:$N$4,0,AC$110))+AB117)))</f>
        <v>7.6243438900185971</v>
      </c>
      <c r="AD117" s="186" cm="1">
        <f t="array" ref="AD117">IF(AD$110=-1,AE117,IF(AD$110=99,AC117,IF(AD$110=0,INDEX($F98:$N98,0,AD$108),(INDEX($F98:$N98,0,AD$110+1)-INDEX($F98:$N98,0,AD$110))/(INDEX($F$4:$N$4,0,AD$110+1)-INDEX($F$4:$N$4,0,AD$110))+AC117)))</f>
        <v>7.766174193095849</v>
      </c>
      <c r="AE117" s="186" cm="1">
        <f t="array" ref="AE117">IF(AE$110=-1,AF117,IF(AE$110=99,AD117,IF(AE$110=0,INDEX($F98:$N98,0,AE$108),(INDEX($F98:$N98,0,AE$110+1)-INDEX($F98:$N98,0,AE$110))/(INDEX($F$4:$N$4,0,AE$110+1)-INDEX($F$4:$N$4,0,AE$110))+AD117)))</f>
        <v>7.9080044961730973</v>
      </c>
      <c r="AF117" s="186" cm="1">
        <f t="array" ref="AF117">IF(AF$110=-1,AG117,IF(AF$110=99,AE117,IF(AF$110=0,INDEX($F98:$N98,0,AF$108),(INDEX($F98:$N98,0,AF$110+1)-INDEX($F98:$N98,0,AF$110))/(INDEX($F$4:$N$4,0,AF$110+1)-INDEX($F$4:$N$4,0,AF$110))+AE117)))</f>
        <v>8.1360234883864564</v>
      </c>
      <c r="AG117" s="186" cm="1">
        <f t="array" ref="AG117">IF(AG$110=-1,AH117,IF(AG$110=99,AF117,IF(AG$110=0,INDEX($F98:$N98,0,AG$108),(INDEX($F98:$N98,0,AG$110+1)-INDEX($F98:$N98,0,AG$110))/(INDEX($F$4:$N$4,0,AG$110+1)-INDEX($F$4:$N$4,0,AG$110))+AF117)))</f>
        <v>8.3640424805998155</v>
      </c>
      <c r="AH117" s="186" cm="1">
        <f t="array" ref="AH117">IF(AH$110=-1,AI117,IF(AH$110=99,AG117,IF(AH$110=0,INDEX($F98:$N98,0,AH$108),(INDEX($F98:$N98,0,AH$110+1)-INDEX($F98:$N98,0,AH$110))/(INDEX($F$4:$N$4,0,AH$110+1)-INDEX($F$4:$N$4,0,AH$110))+AG117)))</f>
        <v>8.5920614728131746</v>
      </c>
      <c r="AI117" s="186" cm="1">
        <f t="array" ref="AI117">IF(AI$110=-1,AJ117,IF(AI$110=99,AH117,IF(AI$110=0,INDEX($F98:$N98,0,AI$108),(INDEX($F98:$N98,0,AI$110+1)-INDEX($F98:$N98,0,AI$110))/(INDEX($F$4:$N$4,0,AI$110+1)-INDEX($F$4:$N$4,0,AI$110))+AH117)))</f>
        <v>8.8200804650265336</v>
      </c>
      <c r="AJ117" s="186" cm="1">
        <f t="array" ref="AJ117">IF(AJ$110=-1,AK117,IF(AJ$110=99,AI117,IF(AJ$110=0,INDEX($F98:$N98,0,AJ$108),(INDEX($F98:$N98,0,AJ$110+1)-INDEX($F98:$N98,0,AJ$110))/(INDEX($F$4:$N$4,0,AJ$110+1)-INDEX($F$4:$N$4,0,AJ$110))+AI117)))</f>
        <v>9.0480994572398927</v>
      </c>
      <c r="AK117" s="186" cm="1">
        <f t="array" ref="AK117">IF(AK$110=-1,AL117,IF(AK$110=99,AJ117,IF(AK$110=0,INDEX($F98:$N98,0,AK$108),(INDEX($F98:$N98,0,AK$110+1)-INDEX($F98:$N98,0,AK$110))/(INDEX($F$4:$N$4,0,AK$110+1)-INDEX($F$4:$N$4,0,AK$110))+AJ117)))</f>
        <v>9.2761184494532518</v>
      </c>
      <c r="AL117" s="186" cm="1">
        <f t="array" ref="AL117">IF(AL$110=-1,AM117,IF(AL$110=99,AK117,IF(AL$110=0,INDEX($F98:$N98,0,AL$108),(INDEX($F98:$N98,0,AL$110+1)-INDEX($F98:$N98,0,AL$110))/(INDEX($F$4:$N$4,0,AL$110+1)-INDEX($F$4:$N$4,0,AL$110))+AK117)))</f>
        <v>9.5041374416666109</v>
      </c>
      <c r="AM117" s="186" cm="1">
        <f t="array" ref="AM117">IF(AM$110=-1,AN117,IF(AM$110=99,AL117,IF(AM$110=0,INDEX($F98:$N98,0,AM$108),(INDEX($F98:$N98,0,AM$110+1)-INDEX($F98:$N98,0,AM$110))/(INDEX($F$4:$N$4,0,AM$110+1)-INDEX($F$4:$N$4,0,AM$110))+AL117)))</f>
        <v>9.73215643387997</v>
      </c>
      <c r="AN117" s="186" cm="1">
        <f t="array" ref="AN117">IF(AN$110=-1,AO117,IF(AN$110=99,AM117,IF(AN$110=0,INDEX($F98:$N98,0,AN$108),(INDEX($F98:$N98,0,AN$110+1)-INDEX($F98:$N98,0,AN$110))/(INDEX($F$4:$N$4,0,AN$110+1)-INDEX($F$4:$N$4,0,AN$110))+AM117)))</f>
        <v>9.9601754260933291</v>
      </c>
      <c r="AO117" s="186" cm="1">
        <f t="array" ref="AO117">IF(AO$110=-1,AP117,IF(AO$110=99,AN117,IF(AO$110=0,INDEX($F98:$N98,0,AO$108),(INDEX($F98:$N98,0,AO$110+1)-INDEX($F98:$N98,0,AO$110))/(INDEX($F$4:$N$4,0,AO$110+1)-INDEX($F$4:$N$4,0,AO$110))+AN117)))</f>
        <v>10.188194418306693</v>
      </c>
      <c r="AP117" s="186" cm="1">
        <f t="array" ref="AP117">IF(AP$110=-1,AQ117,IF(AP$110=99,AO117,IF(AP$110=0,INDEX($F98:$N98,0,AP$108),(INDEX($F98:$N98,0,AP$110+1)-INDEX($F98:$N98,0,AP$110))/(INDEX($F$4:$N$4,0,AP$110+1)-INDEX($F$4:$N$4,0,AP$110))+AO117)))</f>
        <v>10.353652557291234</v>
      </c>
      <c r="AQ117" s="186" cm="1">
        <f t="array" ref="AQ117">IF(AQ$110=-1,AR117,IF(AQ$110=99,AP117,IF(AQ$110=0,INDEX($F98:$N98,0,AQ$108),(INDEX($F98:$N98,0,AQ$110+1)-INDEX($F98:$N98,0,AQ$110))/(INDEX($F$4:$N$4,0,AQ$110+1)-INDEX($F$4:$N$4,0,AQ$110))+AP117)))</f>
        <v>10.519110696275774</v>
      </c>
      <c r="AR117" s="186" cm="1">
        <f t="array" ref="AR117">IF(AR$110=-1,AS117,IF(AR$110=99,AQ117,IF(AR$110=0,INDEX($F98:$N98,0,AR$108),(INDEX($F98:$N98,0,AR$110+1)-INDEX($F98:$N98,0,AR$110))/(INDEX($F$4:$N$4,0,AR$110+1)-INDEX($F$4:$N$4,0,AR$110))+AQ117)))</f>
        <v>10.684568835260315</v>
      </c>
      <c r="AS117" s="186" cm="1">
        <f t="array" ref="AS117">IF(AS$110=-1,AT117,IF(AS$110=99,AR117,IF(AS$110=0,INDEX($F98:$N98,0,AS$108),(INDEX($F98:$N98,0,AS$110+1)-INDEX($F98:$N98,0,AS$110))/(INDEX($F$4:$N$4,0,AS$110+1)-INDEX($F$4:$N$4,0,AS$110))+AR117)))</f>
        <v>10.850026974244855</v>
      </c>
      <c r="AT117" s="186" cm="1">
        <f t="array" ref="AT117">IF(AT$110=-1,AU117,IF(AT$110=99,AS117,IF(AT$110=0,INDEX($F98:$N98,0,AT$108),(INDEX($F98:$N98,0,AT$110+1)-INDEX($F98:$N98,0,AT$110))/(INDEX($F$4:$N$4,0,AT$110+1)-INDEX($F$4:$N$4,0,AT$110))+AS117)))</f>
        <v>11.015485113229396</v>
      </c>
      <c r="AU117" s="186" cm="1">
        <f t="array" ref="AU117">IF(AU$110=-1,AV117,IF(AU$110=99,AT117,IF(AU$110=0,INDEX($F98:$N98,0,AU$108),(INDEX($F98:$N98,0,AU$110+1)-INDEX($F98:$N98,0,AU$110))/(INDEX($F$4:$N$4,0,AU$110+1)-INDEX($F$4:$N$4,0,AU$110))+AT117)))</f>
        <v>11.180943252213936</v>
      </c>
      <c r="AV117" s="186" cm="1">
        <f t="array" ref="AV117">IF(AV$110=-1,AW117,IF(AV$110=99,AU117,IF(AV$110=0,INDEX($F98:$N98,0,AV$108),(INDEX($F98:$N98,0,AV$110+1)-INDEX($F98:$N98,0,AV$110))/(INDEX($F$4:$N$4,0,AV$110+1)-INDEX($F$4:$N$4,0,AV$110))+AU117)))</f>
        <v>11.346401391198476</v>
      </c>
      <c r="AW117" s="186" cm="1">
        <f t="array" ref="AW117">IF(AW$110=-1,AX117,IF(AW$110=99,AV117,IF(AW$110=0,INDEX($F98:$N98,0,AW$108),(INDEX($F98:$N98,0,AW$110+1)-INDEX($F98:$N98,0,AW$110))/(INDEX($F$4:$N$4,0,AW$110+1)-INDEX($F$4:$N$4,0,AW$110))+AV117)))</f>
        <v>11.511859530183017</v>
      </c>
      <c r="AX117" s="186" cm="1">
        <f t="array" ref="AX117">IF(AX$110=-1,AY117,IF(AX$110=99,AW117,IF(AX$110=0,INDEX($F98:$N98,0,AX$108),(INDEX($F98:$N98,0,AX$110+1)-INDEX($F98:$N98,0,AX$110))/(INDEX($F$4:$N$4,0,AX$110+1)-INDEX($F$4:$N$4,0,AX$110))+AW117)))</f>
        <v>11.677317669167557</v>
      </c>
      <c r="AY117" s="186" cm="1">
        <f t="array" ref="AY117">IF(AY$110=-1,AZ117,IF(AY$110=99,AX117,IF(AY$110=0,INDEX($F98:$N98,0,AY$108),(INDEX($F98:$N98,0,AY$110+1)-INDEX($F98:$N98,0,AY$110))/(INDEX($F$4:$N$4,0,AY$110+1)-INDEX($F$4:$N$4,0,AY$110))+AX117)))</f>
        <v>11.842775808152098</v>
      </c>
      <c r="AZ117" s="186" cm="1">
        <f t="array" ref="AZ117">IF(AZ$110=-1,BA117,IF(AZ$110=99,AY117,IF(AZ$110=0,INDEX($F98:$N98,0,AZ$108),(INDEX($F98:$N98,0,AZ$110+1)-INDEX($F98:$N98,0,AZ$110))/(INDEX($F$4:$N$4,0,AZ$110+1)-INDEX($F$4:$N$4,0,AZ$110))+AY117)))</f>
        <v>11.842775808152098</v>
      </c>
      <c r="BA117" s="186" cm="1">
        <f t="array" ref="BA117">IF(BA$110=-1,BB117,IF(BA$110=99,AZ117,IF(BA$110=0,INDEX($F98:$N98,0,BA$108),(INDEX($F98:$N98,0,BA$110+1)-INDEX($F98:$N98,0,BA$110))/(INDEX($F$4:$N$4,0,BA$110+1)-INDEX($F$4:$N$4,0,BA$110))+AZ117)))</f>
        <v>11.842775808152098</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2.1696444555447534</v>
      </c>
      <c r="V118" s="186" cm="1">
        <f t="array" ref="V118">IF(V$110=-1,W118,IF(V$110=99,U118,IF(V$110=0,INDEX($F99:$N99,0,V$108),(INDEX($F99:$N99,0,V$110+1)-INDEX($F99:$N99,0,V$110))/(INDEX($F$4:$N$4,0,V$110+1)-INDEX($F$4:$N$4,0,V$110))+U118)))</f>
        <v>2.2159129912574369</v>
      </c>
      <c r="W118" s="186" cm="1">
        <f t="array" ref="W118">IF(W$110=-1,X118,IF(W$110=99,V118,IF(W$110=0,INDEX($F99:$N99,0,W$108),(INDEX($F99:$N99,0,W$110+1)-INDEX($F99:$N99,0,W$110))/(INDEX($F$4:$N$4,0,W$110+1)-INDEX($F$4:$N$4,0,W$110))+V118)))</f>
        <v>2.2633053015283111</v>
      </c>
      <c r="X118" s="186" cm="1">
        <f t="array" ref="X118">IF(X$110=-1,Y118,IF(X$110=99,W118,IF(X$110=0,INDEX($F99:$N99,0,X$108),(INDEX($F99:$N99,0,X$110+1)-INDEX($F99:$N99,0,X$110))/(INDEX($F$4:$N$4,0,X$110+1)-INDEX($F$4:$N$4,0,X$110))+W118)))</f>
        <v>2.3106976117991853</v>
      </c>
      <c r="Y118" s="186" cm="1">
        <f t="array" ref="Y118">IF(Y$110=-1,Z118,IF(Y$110=99,X118,IF(Y$110=0,INDEX($F99:$N99,0,Y$108),(INDEX($F99:$N99,0,Y$110+1)-INDEX($F99:$N99,0,Y$110))/(INDEX($F$4:$N$4,0,Y$110+1)-INDEX($F$4:$N$4,0,Y$110))+X118)))</f>
        <v>2.3580899220700595</v>
      </c>
      <c r="Z118" s="186" cm="1">
        <f t="array" ref="Z118">IF(Z$110=-1,AA118,IF(Z$110=99,Y118,IF(Z$110=0,INDEX($F99:$N99,0,Z$108),(INDEX($F99:$N99,0,Z$110+1)-INDEX($F99:$N99,0,Z$110))/(INDEX($F$4:$N$4,0,Z$110+1)-INDEX($F$4:$N$4,0,Z$110))+Y118)))</f>
        <v>2.4054822323409337</v>
      </c>
      <c r="AA118" s="186" cm="1">
        <f t="array" ref="AA118">IF(AA$110=-1,AB118,IF(AA$110=99,Z118,IF(AA$110=0,INDEX($F99:$N99,0,AA$108),(INDEX($F99:$N99,0,AA$110+1)-INDEX($F99:$N99,0,AA$110))/(INDEX($F$4:$N$4,0,AA$110+1)-INDEX($F$4:$N$4,0,AA$110))+Z118)))</f>
        <v>2.4528745426118079</v>
      </c>
      <c r="AB118" s="186" cm="1">
        <f t="array" ref="AB118">IF(AB$110=-1,AC118,IF(AB$110=99,AA118,IF(AB$110=0,INDEX($F99:$N99,0,AB$108),(INDEX($F99:$N99,0,AB$110+1)-INDEX($F99:$N99,0,AB$110))/(INDEX($F$4:$N$4,0,AB$110+1)-INDEX($F$4:$N$4,0,AB$110))+AA118)))</f>
        <v>2.5002668528826821</v>
      </c>
      <c r="AC118" s="186" cm="1">
        <f t="array" ref="AC118">IF(AC$110=-1,AD118,IF(AC$110=99,AB118,IF(AC$110=0,INDEX($F99:$N99,0,AC$108),(INDEX($F99:$N99,0,AC$110+1)-INDEX($F99:$N99,0,AC$110))/(INDEX($F$4:$N$4,0,AC$110+1)-INDEX($F$4:$N$4,0,AC$110))+AB118)))</f>
        <v>2.5476591631535563</v>
      </c>
      <c r="AD118" s="186" cm="1">
        <f t="array" ref="AD118">IF(AD$110=-1,AE118,IF(AD$110=99,AC118,IF(AD$110=0,INDEX($F99:$N99,0,AD$108),(INDEX($F99:$N99,0,AD$110+1)-INDEX($F99:$N99,0,AD$110))/(INDEX($F$4:$N$4,0,AD$110+1)-INDEX($F$4:$N$4,0,AD$110))+AC118)))</f>
        <v>2.5950514734244305</v>
      </c>
      <c r="AE118" s="186" cm="1">
        <f t="array" ref="AE118">IF(AE$110=-1,AF118,IF(AE$110=99,AD118,IF(AE$110=0,INDEX($F99:$N99,0,AE$108),(INDEX($F99:$N99,0,AE$110+1)-INDEX($F99:$N99,0,AE$110))/(INDEX($F$4:$N$4,0,AE$110+1)-INDEX($F$4:$N$4,0,AE$110))+AD118)))</f>
        <v>2.6424437836953061</v>
      </c>
      <c r="AF118" s="186" cm="1">
        <f t="array" ref="AF118">IF(AF$110=-1,AG118,IF(AF$110=99,AE118,IF(AF$110=0,INDEX($F99:$N99,0,AF$108),(INDEX($F99:$N99,0,AF$110+1)-INDEX($F99:$N99,0,AF$110))/(INDEX($F$4:$N$4,0,AF$110+1)-INDEX($F$4:$N$4,0,AF$110))+AE118)))</f>
        <v>2.7186358709444018</v>
      </c>
      <c r="AG118" s="186" cm="1">
        <f t="array" ref="AG118">IF(AG$110=-1,AH118,IF(AG$110=99,AF118,IF(AG$110=0,INDEX($F99:$N99,0,AG$108),(INDEX($F99:$N99,0,AG$110+1)-INDEX($F99:$N99,0,AG$110))/(INDEX($F$4:$N$4,0,AG$110+1)-INDEX($F$4:$N$4,0,AG$110))+AF118)))</f>
        <v>2.7948279581934976</v>
      </c>
      <c r="AH118" s="186" cm="1">
        <f t="array" ref="AH118">IF(AH$110=-1,AI118,IF(AH$110=99,AG118,IF(AH$110=0,INDEX($F99:$N99,0,AH$108),(INDEX($F99:$N99,0,AH$110+1)-INDEX($F99:$N99,0,AH$110))/(INDEX($F$4:$N$4,0,AH$110+1)-INDEX($F$4:$N$4,0,AH$110))+AG118)))</f>
        <v>2.8710200454425934</v>
      </c>
      <c r="AI118" s="186" cm="1">
        <f t="array" ref="AI118">IF(AI$110=-1,AJ118,IF(AI$110=99,AH118,IF(AI$110=0,INDEX($F99:$N99,0,AI$108),(INDEX($F99:$N99,0,AI$110+1)-INDEX($F99:$N99,0,AI$110))/(INDEX($F$4:$N$4,0,AI$110+1)-INDEX($F$4:$N$4,0,AI$110))+AH118)))</f>
        <v>2.9472121326916891</v>
      </c>
      <c r="AJ118" s="186" cm="1">
        <f t="array" ref="AJ118">IF(AJ$110=-1,AK118,IF(AJ$110=99,AI118,IF(AJ$110=0,INDEX($F99:$N99,0,AJ$108),(INDEX($F99:$N99,0,AJ$110+1)-INDEX($F99:$N99,0,AJ$110))/(INDEX($F$4:$N$4,0,AJ$110+1)-INDEX($F$4:$N$4,0,AJ$110))+AI118)))</f>
        <v>3.0234042199407849</v>
      </c>
      <c r="AK118" s="186" cm="1">
        <f t="array" ref="AK118">IF(AK$110=-1,AL118,IF(AK$110=99,AJ118,IF(AK$110=0,INDEX($F99:$N99,0,AK$108),(INDEX($F99:$N99,0,AK$110+1)-INDEX($F99:$N99,0,AK$110))/(INDEX($F$4:$N$4,0,AK$110+1)-INDEX($F$4:$N$4,0,AK$110))+AJ118)))</f>
        <v>3.0995963071898807</v>
      </c>
      <c r="AL118" s="186" cm="1">
        <f t="array" ref="AL118">IF(AL$110=-1,AM118,IF(AL$110=99,AK118,IF(AL$110=0,INDEX($F99:$N99,0,AL$108),(INDEX($F99:$N99,0,AL$110+1)-INDEX($F99:$N99,0,AL$110))/(INDEX($F$4:$N$4,0,AL$110+1)-INDEX($F$4:$N$4,0,AL$110))+AK118)))</f>
        <v>3.1757883944389764</v>
      </c>
      <c r="AM118" s="186" cm="1">
        <f t="array" ref="AM118">IF(AM$110=-1,AN118,IF(AM$110=99,AL118,IF(AM$110=0,INDEX($F99:$N99,0,AM$108),(INDEX($F99:$N99,0,AM$110+1)-INDEX($F99:$N99,0,AM$110))/(INDEX($F$4:$N$4,0,AM$110+1)-INDEX($F$4:$N$4,0,AM$110))+AL118)))</f>
        <v>3.2519804816880722</v>
      </c>
      <c r="AN118" s="186" cm="1">
        <f t="array" ref="AN118">IF(AN$110=-1,AO118,IF(AN$110=99,AM118,IF(AN$110=0,INDEX($F99:$N99,0,AN$108),(INDEX($F99:$N99,0,AN$110+1)-INDEX($F99:$N99,0,AN$110))/(INDEX($F$4:$N$4,0,AN$110+1)-INDEX($F$4:$N$4,0,AN$110))+AM118)))</f>
        <v>3.328172568937168</v>
      </c>
      <c r="AO118" s="186" cm="1">
        <f t="array" ref="AO118">IF(AO$110=-1,AP118,IF(AO$110=99,AN118,IF(AO$110=0,INDEX($F99:$N99,0,AO$108),(INDEX($F99:$N99,0,AO$110+1)-INDEX($F99:$N99,0,AO$110))/(INDEX($F$4:$N$4,0,AO$110+1)-INDEX($F$4:$N$4,0,AO$110))+AN118)))</f>
        <v>3.4043646561862615</v>
      </c>
      <c r="AP118" s="186" cm="1">
        <f t="array" ref="AP118">IF(AP$110=-1,AQ118,IF(AP$110=99,AO118,IF(AP$110=0,INDEX($F99:$N99,0,AP$108),(INDEX($F99:$N99,0,AP$110+1)-INDEX($F99:$N99,0,AP$110))/(INDEX($F$4:$N$4,0,AP$110+1)-INDEX($F$4:$N$4,0,AP$110))+AO118)))</f>
        <v>3.4596521602630577</v>
      </c>
      <c r="AQ118" s="186" cm="1">
        <f t="array" ref="AQ118">IF(AQ$110=-1,AR118,IF(AQ$110=99,AP118,IF(AQ$110=0,INDEX($F99:$N99,0,AQ$108),(INDEX($F99:$N99,0,AQ$110+1)-INDEX($F99:$N99,0,AQ$110))/(INDEX($F$4:$N$4,0,AQ$110+1)-INDEX($F$4:$N$4,0,AQ$110))+AP118)))</f>
        <v>3.5149396643398538</v>
      </c>
      <c r="AR118" s="186" cm="1">
        <f t="array" ref="AR118">IF(AR$110=-1,AS118,IF(AR$110=99,AQ118,IF(AR$110=0,INDEX($F99:$N99,0,AR$108),(INDEX($F99:$N99,0,AR$110+1)-INDEX($F99:$N99,0,AR$110))/(INDEX($F$4:$N$4,0,AR$110+1)-INDEX($F$4:$N$4,0,AR$110))+AQ118)))</f>
        <v>3.57022716841665</v>
      </c>
      <c r="AS118" s="186" cm="1">
        <f t="array" ref="AS118">IF(AS$110=-1,AT118,IF(AS$110=99,AR118,IF(AS$110=0,INDEX($F99:$N99,0,AS$108),(INDEX($F99:$N99,0,AS$110+1)-INDEX($F99:$N99,0,AS$110))/(INDEX($F$4:$N$4,0,AS$110+1)-INDEX($F$4:$N$4,0,AS$110))+AR118)))</f>
        <v>3.6255146724934462</v>
      </c>
      <c r="AT118" s="186" cm="1">
        <f t="array" ref="AT118">IF(AT$110=-1,AU118,IF(AT$110=99,AS118,IF(AT$110=0,INDEX($F99:$N99,0,AT$108),(INDEX($F99:$N99,0,AT$110+1)-INDEX($F99:$N99,0,AT$110))/(INDEX($F$4:$N$4,0,AT$110+1)-INDEX($F$4:$N$4,0,AT$110))+AS118)))</f>
        <v>3.6808021765702423</v>
      </c>
      <c r="AU118" s="186" cm="1">
        <f t="array" ref="AU118">IF(AU$110=-1,AV118,IF(AU$110=99,AT118,IF(AU$110=0,INDEX($F99:$N99,0,AU$108),(INDEX($F99:$N99,0,AU$110+1)-INDEX($F99:$N99,0,AU$110))/(INDEX($F$4:$N$4,0,AU$110+1)-INDEX($F$4:$N$4,0,AU$110))+AT118)))</f>
        <v>3.7360896806470385</v>
      </c>
      <c r="AV118" s="186" cm="1">
        <f t="array" ref="AV118">IF(AV$110=-1,AW118,IF(AV$110=99,AU118,IF(AV$110=0,INDEX($F99:$N99,0,AV$108),(INDEX($F99:$N99,0,AV$110+1)-INDEX($F99:$N99,0,AV$110))/(INDEX($F$4:$N$4,0,AV$110+1)-INDEX($F$4:$N$4,0,AV$110))+AU118)))</f>
        <v>3.7913771847238347</v>
      </c>
      <c r="AW118" s="186" cm="1">
        <f t="array" ref="AW118">IF(AW$110=-1,AX118,IF(AW$110=99,AV118,IF(AW$110=0,INDEX($F99:$N99,0,AW$108),(INDEX($F99:$N99,0,AW$110+1)-INDEX($F99:$N99,0,AW$110))/(INDEX($F$4:$N$4,0,AW$110+1)-INDEX($F$4:$N$4,0,AW$110))+AV118)))</f>
        <v>3.8466646888006308</v>
      </c>
      <c r="AX118" s="186" cm="1">
        <f t="array" ref="AX118">IF(AX$110=-1,AY118,IF(AX$110=99,AW118,IF(AX$110=0,INDEX($F99:$N99,0,AX$108),(INDEX($F99:$N99,0,AX$110+1)-INDEX($F99:$N99,0,AX$110))/(INDEX($F$4:$N$4,0,AX$110+1)-INDEX($F$4:$N$4,0,AX$110))+AW118)))</f>
        <v>3.901952192877427</v>
      </c>
      <c r="AY118" s="186" cm="1">
        <f t="array" ref="AY118">IF(AY$110=-1,AZ118,IF(AY$110=99,AX118,IF(AY$110=0,INDEX($F99:$N99,0,AY$108),(INDEX($F99:$N99,0,AY$110+1)-INDEX($F99:$N99,0,AY$110))/(INDEX($F$4:$N$4,0,AY$110+1)-INDEX($F$4:$N$4,0,AY$110))+AX118)))</f>
        <v>3.9572396969542232</v>
      </c>
      <c r="AZ118" s="186" cm="1">
        <f t="array" ref="AZ118">IF(AZ$110=-1,BA118,IF(AZ$110=99,AY118,IF(AZ$110=0,INDEX($F99:$N99,0,AZ$108),(INDEX($F99:$N99,0,AZ$110+1)-INDEX($F99:$N99,0,AZ$110))/(INDEX($F$4:$N$4,0,AZ$110+1)-INDEX($F$4:$N$4,0,AZ$110))+AY118)))</f>
        <v>3.9572396969542232</v>
      </c>
      <c r="BA118" s="186" cm="1">
        <f t="array" ref="BA118">IF(BA$110=-1,BB118,IF(BA$110=99,AZ118,IF(BA$110=0,INDEX($F99:$N99,0,BA$108),(INDEX($F99:$N99,0,BA$110+1)-INDEX($F99:$N99,0,BA$110))/(INDEX($F$4:$N$4,0,BA$110+1)-INDEX($F$4:$N$4,0,BA$110))+AZ118)))</f>
        <v>3.9572396969542232</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0.11911121933463797</v>
      </c>
      <c r="V119" s="186" cm="1">
        <f t="array" ref="V119">IF(V$110=-1,W119,IF(V$110=99,U119,IF(V$110=0,INDEX($F100:$N100,0,V$108),(INDEX($F100:$N100,0,V$110+1)-INDEX($F100:$N100,0,V$110))/(INDEX($F$4:$N$4,0,V$110+1)-INDEX($F$4:$N$4,0,V$110))+U119)))</f>
        <v>0.12165131372267549</v>
      </c>
      <c r="W119" s="186" cm="1">
        <f t="array" ref="W119">IF(W$110=-1,X119,IF(W$110=99,V119,IF(W$110=0,INDEX($F100:$N100,0,W$108),(INDEX($F100:$N100,0,W$110+1)-INDEX($F100:$N100,0,W$110))/(INDEX($F$4:$N$4,0,W$110+1)-INDEX($F$4:$N$4,0,W$110))+V119)))</f>
        <v>0.12425310216272291</v>
      </c>
      <c r="X119" s="186" cm="1">
        <f t="array" ref="X119">IF(X$110=-1,Y119,IF(X$110=99,W119,IF(X$110=0,INDEX($F100:$N100,0,X$108),(INDEX($F100:$N100,0,X$110+1)-INDEX($F100:$N100,0,X$110))/(INDEX($F$4:$N$4,0,X$110+1)-INDEX($F$4:$N$4,0,X$110))+W119)))</f>
        <v>0.12685489060277033</v>
      </c>
      <c r="Y119" s="186" cm="1">
        <f t="array" ref="Y119">IF(Y$110=-1,Z119,IF(Y$110=99,X119,IF(Y$110=0,INDEX($F100:$N100,0,Y$108),(INDEX($F100:$N100,0,Y$110+1)-INDEX($F100:$N100,0,Y$110))/(INDEX($F$4:$N$4,0,Y$110+1)-INDEX($F$4:$N$4,0,Y$110))+X119)))</f>
        <v>0.12945667904281777</v>
      </c>
      <c r="Z119" s="186" cm="1">
        <f t="array" ref="Z119">IF(Z$110=-1,AA119,IF(Z$110=99,Y119,IF(Z$110=0,INDEX($F100:$N100,0,Z$108),(INDEX($F100:$N100,0,Z$110+1)-INDEX($F100:$N100,0,Z$110))/(INDEX($F$4:$N$4,0,Z$110+1)-INDEX($F$4:$N$4,0,Z$110))+Y119)))</f>
        <v>0.1320584674828652</v>
      </c>
      <c r="AA119" s="186" cm="1">
        <f t="array" ref="AA119">IF(AA$110=-1,AB119,IF(AA$110=99,Z119,IF(AA$110=0,INDEX($F100:$N100,0,AA$108),(INDEX($F100:$N100,0,AA$110+1)-INDEX($F100:$N100,0,AA$110))/(INDEX($F$4:$N$4,0,AA$110+1)-INDEX($F$4:$N$4,0,AA$110))+Z119)))</f>
        <v>0.13466025592291264</v>
      </c>
      <c r="AB119" s="186" cm="1">
        <f t="array" ref="AB119">IF(AB$110=-1,AC119,IF(AB$110=99,AA119,IF(AB$110=0,INDEX($F100:$N100,0,AB$108),(INDEX($F100:$N100,0,AB$110+1)-INDEX($F100:$N100,0,AB$110))/(INDEX($F$4:$N$4,0,AB$110+1)-INDEX($F$4:$N$4,0,AB$110))+AA119)))</f>
        <v>0.13726204436296008</v>
      </c>
      <c r="AC119" s="186" cm="1">
        <f t="array" ref="AC119">IF(AC$110=-1,AD119,IF(AC$110=99,AB119,IF(AC$110=0,INDEX($F100:$N100,0,AC$108),(INDEX($F100:$N100,0,AC$110+1)-INDEX($F100:$N100,0,AC$110))/(INDEX($F$4:$N$4,0,AC$110+1)-INDEX($F$4:$N$4,0,AC$110))+AB119)))</f>
        <v>0.13986383280300752</v>
      </c>
      <c r="AD119" s="186" cm="1">
        <f t="array" ref="AD119">IF(AD$110=-1,AE119,IF(AD$110=99,AC119,IF(AD$110=0,INDEX($F100:$N100,0,AD$108),(INDEX($F100:$N100,0,AD$110+1)-INDEX($F100:$N100,0,AD$110))/(INDEX($F$4:$N$4,0,AD$110+1)-INDEX($F$4:$N$4,0,AD$110))+AC119)))</f>
        <v>0.14246562124305495</v>
      </c>
      <c r="AE119" s="186" cm="1">
        <f t="array" ref="AE119">IF(AE$110=-1,AF119,IF(AE$110=99,AD119,IF(AE$110=0,INDEX($F100:$N100,0,AE$108),(INDEX($F100:$N100,0,AE$110+1)-INDEX($F100:$N100,0,AE$110))/(INDEX($F$4:$N$4,0,AE$110+1)-INDEX($F$4:$N$4,0,AE$110))+AD119)))</f>
        <v>0.14506740968310231</v>
      </c>
      <c r="AF119" s="186" cm="1">
        <f t="array" ref="AF119">IF(AF$110=-1,AG119,IF(AF$110=99,AE119,IF(AF$110=0,INDEX($F100:$N100,0,AF$108),(INDEX($F100:$N100,0,AF$110+1)-INDEX($F100:$N100,0,AF$110))/(INDEX($F$4:$N$4,0,AF$110+1)-INDEX($F$4:$N$4,0,AF$110))+AE119)))</f>
        <v>0.14925027586317985</v>
      </c>
      <c r="AG119" s="186" cm="1">
        <f t="array" ref="AG119">IF(AG$110=-1,AH119,IF(AG$110=99,AF119,IF(AG$110=0,INDEX($F100:$N100,0,AG$108),(INDEX($F100:$N100,0,AG$110+1)-INDEX($F100:$N100,0,AG$110))/(INDEX($F$4:$N$4,0,AG$110+1)-INDEX($F$4:$N$4,0,AG$110))+AF119)))</f>
        <v>0.15343314204325739</v>
      </c>
      <c r="AH119" s="186" cm="1">
        <f t="array" ref="AH119">IF(AH$110=-1,AI119,IF(AH$110=99,AG119,IF(AH$110=0,INDEX($F100:$N100,0,AH$108),(INDEX($F100:$N100,0,AH$110+1)-INDEX($F100:$N100,0,AH$110))/(INDEX($F$4:$N$4,0,AH$110+1)-INDEX($F$4:$N$4,0,AH$110))+AG119)))</f>
        <v>0.15761600822333494</v>
      </c>
      <c r="AI119" s="186" cm="1">
        <f t="array" ref="AI119">IF(AI$110=-1,AJ119,IF(AI$110=99,AH119,IF(AI$110=0,INDEX($F100:$N100,0,AI$108),(INDEX($F100:$N100,0,AI$110+1)-INDEX($F100:$N100,0,AI$110))/(INDEX($F$4:$N$4,0,AI$110+1)-INDEX($F$4:$N$4,0,AI$110))+AH119)))</f>
        <v>0.16179887440341248</v>
      </c>
      <c r="AJ119" s="186" cm="1">
        <f t="array" ref="AJ119">IF(AJ$110=-1,AK119,IF(AJ$110=99,AI119,IF(AJ$110=0,INDEX($F100:$N100,0,AJ$108),(INDEX($F100:$N100,0,AJ$110+1)-INDEX($F100:$N100,0,AJ$110))/(INDEX($F$4:$N$4,0,AJ$110+1)-INDEX($F$4:$N$4,0,AJ$110))+AI119)))</f>
        <v>0.16598174058349002</v>
      </c>
      <c r="AK119" s="186" cm="1">
        <f t="array" ref="AK119">IF(AK$110=-1,AL119,IF(AK$110=99,AJ119,IF(AK$110=0,INDEX($F100:$N100,0,AK$108),(INDEX($F100:$N100,0,AK$110+1)-INDEX($F100:$N100,0,AK$110))/(INDEX($F$4:$N$4,0,AK$110+1)-INDEX($F$4:$N$4,0,AK$110))+AJ119)))</f>
        <v>0.17016460676356757</v>
      </c>
      <c r="AL119" s="186" cm="1">
        <f t="array" ref="AL119">IF(AL$110=-1,AM119,IF(AL$110=99,AK119,IF(AL$110=0,INDEX($F100:$N100,0,AL$108),(INDEX($F100:$N100,0,AL$110+1)-INDEX($F100:$N100,0,AL$110))/(INDEX($F$4:$N$4,0,AL$110+1)-INDEX($F$4:$N$4,0,AL$110))+AK119)))</f>
        <v>0.17434747294364511</v>
      </c>
      <c r="AM119" s="186" cm="1">
        <f t="array" ref="AM119">IF(AM$110=-1,AN119,IF(AM$110=99,AL119,IF(AM$110=0,INDEX($F100:$N100,0,AM$108),(INDEX($F100:$N100,0,AM$110+1)-INDEX($F100:$N100,0,AM$110))/(INDEX($F$4:$N$4,0,AM$110+1)-INDEX($F$4:$N$4,0,AM$110))+AL119)))</f>
        <v>0.17853033912372265</v>
      </c>
      <c r="AN119" s="186" cm="1">
        <f t="array" ref="AN119">IF(AN$110=-1,AO119,IF(AN$110=99,AM119,IF(AN$110=0,INDEX($F100:$N100,0,AN$108),(INDEX($F100:$N100,0,AN$110+1)-INDEX($F100:$N100,0,AN$110))/(INDEX($F$4:$N$4,0,AN$110+1)-INDEX($F$4:$N$4,0,AN$110))+AM119)))</f>
        <v>0.1827132053038002</v>
      </c>
      <c r="AO119" s="186" cm="1">
        <f t="array" ref="AO119">IF(AO$110=-1,AP119,IF(AO$110=99,AN119,IF(AO$110=0,INDEX($F100:$N100,0,AO$108),(INDEX($F100:$N100,0,AO$110+1)-INDEX($F100:$N100,0,AO$110))/(INDEX($F$4:$N$4,0,AO$110+1)-INDEX($F$4:$N$4,0,AO$110))+AN119)))</f>
        <v>0.18689607148387768</v>
      </c>
      <c r="AP119" s="186" cm="1">
        <f t="array" ref="AP119">IF(AP$110=-1,AQ119,IF(AP$110=99,AO119,IF(AP$110=0,INDEX($F100:$N100,0,AP$108),(INDEX($F100:$N100,0,AP$110+1)-INDEX($F100:$N100,0,AP$110))/(INDEX($F$4:$N$4,0,AP$110+1)-INDEX($F$4:$N$4,0,AP$110))+AO119)))</f>
        <v>0.18993129783523971</v>
      </c>
      <c r="AQ119" s="186" cm="1">
        <f t="array" ref="AQ119">IF(AQ$110=-1,AR119,IF(AQ$110=99,AP119,IF(AQ$110=0,INDEX($F100:$N100,0,AQ$108),(INDEX($F100:$N100,0,AQ$110+1)-INDEX($F100:$N100,0,AQ$110))/(INDEX($F$4:$N$4,0,AQ$110+1)-INDEX($F$4:$N$4,0,AQ$110))+AP119)))</f>
        <v>0.19296652418660173</v>
      </c>
      <c r="AR119" s="186" cm="1">
        <f t="array" ref="AR119">IF(AR$110=-1,AS119,IF(AR$110=99,AQ119,IF(AR$110=0,INDEX($F100:$N100,0,AR$108),(INDEX($F100:$N100,0,AR$110+1)-INDEX($F100:$N100,0,AR$110))/(INDEX($F$4:$N$4,0,AR$110+1)-INDEX($F$4:$N$4,0,AR$110))+AQ119)))</f>
        <v>0.19600175053796376</v>
      </c>
      <c r="AS119" s="186" cm="1">
        <f t="array" ref="AS119">IF(AS$110=-1,AT119,IF(AS$110=99,AR119,IF(AS$110=0,INDEX($F100:$N100,0,AS$108),(INDEX($F100:$N100,0,AS$110+1)-INDEX($F100:$N100,0,AS$110))/(INDEX($F$4:$N$4,0,AS$110+1)-INDEX($F$4:$N$4,0,AS$110))+AR119)))</f>
        <v>0.19903697688932578</v>
      </c>
      <c r="AT119" s="186" cm="1">
        <f t="array" ref="AT119">IF(AT$110=-1,AU119,IF(AT$110=99,AS119,IF(AT$110=0,INDEX($F100:$N100,0,AT$108),(INDEX($F100:$N100,0,AT$110+1)-INDEX($F100:$N100,0,AT$110))/(INDEX($F$4:$N$4,0,AT$110+1)-INDEX($F$4:$N$4,0,AT$110))+AS119)))</f>
        <v>0.20207220324068781</v>
      </c>
      <c r="AU119" s="186" cm="1">
        <f t="array" ref="AU119">IF(AU$110=-1,AV119,IF(AU$110=99,AT119,IF(AU$110=0,INDEX($F100:$N100,0,AU$108),(INDEX($F100:$N100,0,AU$110+1)-INDEX($F100:$N100,0,AU$110))/(INDEX($F$4:$N$4,0,AU$110+1)-INDEX($F$4:$N$4,0,AU$110))+AT119)))</f>
        <v>0.20510742959204983</v>
      </c>
      <c r="AV119" s="186" cm="1">
        <f t="array" ref="AV119">IF(AV$110=-1,AW119,IF(AV$110=99,AU119,IF(AV$110=0,INDEX($F100:$N100,0,AV$108),(INDEX($F100:$N100,0,AV$110+1)-INDEX($F100:$N100,0,AV$110))/(INDEX($F$4:$N$4,0,AV$110+1)-INDEX($F$4:$N$4,0,AV$110))+AU119)))</f>
        <v>0.20814265594341186</v>
      </c>
      <c r="AW119" s="186" cm="1">
        <f t="array" ref="AW119">IF(AW$110=-1,AX119,IF(AW$110=99,AV119,IF(AW$110=0,INDEX($F100:$N100,0,AW$108),(INDEX($F100:$N100,0,AW$110+1)-INDEX($F100:$N100,0,AW$110))/(INDEX($F$4:$N$4,0,AW$110+1)-INDEX($F$4:$N$4,0,AW$110))+AV119)))</f>
        <v>0.21117788229477388</v>
      </c>
      <c r="AX119" s="186" cm="1">
        <f t="array" ref="AX119">IF(AX$110=-1,AY119,IF(AX$110=99,AW119,IF(AX$110=0,INDEX($F100:$N100,0,AX$108),(INDEX($F100:$N100,0,AX$110+1)-INDEX($F100:$N100,0,AX$110))/(INDEX($F$4:$N$4,0,AX$110+1)-INDEX($F$4:$N$4,0,AX$110))+AW119)))</f>
        <v>0.21421310864613591</v>
      </c>
      <c r="AY119" s="186" cm="1">
        <f t="array" ref="AY119">IF(AY$110=-1,AZ119,IF(AY$110=99,AX119,IF(AY$110=0,INDEX($F100:$N100,0,AY$108),(INDEX($F100:$N100,0,AY$110+1)-INDEX($F100:$N100,0,AY$110))/(INDEX($F$4:$N$4,0,AY$110+1)-INDEX($F$4:$N$4,0,AY$110))+AX119)))</f>
        <v>0.21724833499749802</v>
      </c>
      <c r="AZ119" s="186" cm="1">
        <f t="array" ref="AZ119">IF(AZ$110=-1,BA119,IF(AZ$110=99,AY119,IF(AZ$110=0,INDEX($F100:$N100,0,AZ$108),(INDEX($F100:$N100,0,AZ$110+1)-INDEX($F100:$N100,0,AZ$110))/(INDEX($F$4:$N$4,0,AZ$110+1)-INDEX($F$4:$N$4,0,AZ$110))+AY119)))</f>
        <v>0.21724833499749802</v>
      </c>
      <c r="BA119" s="186" cm="1">
        <f t="array" ref="BA119">IF(BA$110=-1,BB119,IF(BA$110=99,AZ119,IF(BA$110=0,INDEX($F100:$N100,0,BA$108),(INDEX($F100:$N100,0,BA$110+1)-INDEX($F100:$N100,0,BA$110))/(INDEX($F$4:$N$4,0,BA$110+1)-INDEX($F$4:$N$4,0,BA$110))+AZ119)))</f>
        <v>0.21724833499749802</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2.8665427088524546E-2</v>
      </c>
      <c r="V120" s="186" cm="1">
        <f t="array" ref="V120">IF(V$110=-1,W120,IF(V$110=99,U120,IF(V$110=0,INDEX($F101:$N101,0,V$108),(INDEX($F101:$N101,0,V$110+1)-INDEX($F101:$N101,0,V$110))/(INDEX($F$4:$N$4,0,V$110+1)-INDEX($F$4:$N$4,0,V$110))+U120)))</f>
        <v>2.9276728785249645E-2</v>
      </c>
      <c r="W120" s="186" cm="1">
        <f t="array" ref="W120">IF(W$110=-1,X120,IF(W$110=99,V120,IF(W$110=0,INDEX($F101:$N101,0,W$108),(INDEX($F101:$N101,0,W$110+1)-INDEX($F101:$N101,0,W$110))/(INDEX($F$4:$N$4,0,W$110+1)-INDEX($F$4:$N$4,0,W$110))+V120)))</f>
        <v>2.9902877835226306E-2</v>
      </c>
      <c r="X120" s="186" cm="1">
        <f t="array" ref="X120">IF(X$110=-1,Y120,IF(X$110=99,W120,IF(X$110=0,INDEX($F101:$N101,0,X$108),(INDEX($F101:$N101,0,X$110+1)-INDEX($F101:$N101,0,X$110))/(INDEX($F$4:$N$4,0,X$110+1)-INDEX($F$4:$N$4,0,X$110))+W120)))</f>
        <v>3.0529026885202967E-2</v>
      </c>
      <c r="Y120" s="186" cm="1">
        <f t="array" ref="Y120">IF(Y$110=-1,Z120,IF(Y$110=99,X120,IF(Y$110=0,INDEX($F101:$N101,0,Y$108),(INDEX($F101:$N101,0,Y$110+1)-INDEX($F101:$N101,0,Y$110))/(INDEX($F$4:$N$4,0,Y$110+1)-INDEX($F$4:$N$4,0,Y$110))+X120)))</f>
        <v>3.1155175935179628E-2</v>
      </c>
      <c r="Z120" s="186" cm="1">
        <f t="array" ref="Z120">IF(Z$110=-1,AA120,IF(Z$110=99,Y120,IF(Z$110=0,INDEX($F101:$N101,0,Z$108),(INDEX($F101:$N101,0,Z$110+1)-INDEX($F101:$N101,0,Z$110))/(INDEX($F$4:$N$4,0,Z$110+1)-INDEX($F$4:$N$4,0,Z$110))+Y120)))</f>
        <v>3.178132498515629E-2</v>
      </c>
      <c r="AA120" s="186" cm="1">
        <f t="array" ref="AA120">IF(AA$110=-1,AB120,IF(AA$110=99,Z120,IF(AA$110=0,INDEX($F101:$N101,0,AA$108),(INDEX($F101:$N101,0,AA$110+1)-INDEX($F101:$N101,0,AA$110))/(INDEX($F$4:$N$4,0,AA$110+1)-INDEX($F$4:$N$4,0,AA$110))+Z120)))</f>
        <v>3.2407474035132951E-2</v>
      </c>
      <c r="AB120" s="186" cm="1">
        <f t="array" ref="AB120">IF(AB$110=-1,AC120,IF(AB$110=99,AA120,IF(AB$110=0,INDEX($F101:$N101,0,AB$108),(INDEX($F101:$N101,0,AB$110+1)-INDEX($F101:$N101,0,AB$110))/(INDEX($F$4:$N$4,0,AB$110+1)-INDEX($F$4:$N$4,0,AB$110))+AA120)))</f>
        <v>3.3033623085109612E-2</v>
      </c>
      <c r="AC120" s="186" cm="1">
        <f t="array" ref="AC120">IF(AC$110=-1,AD120,IF(AC$110=99,AB120,IF(AC$110=0,INDEX($F101:$N101,0,AC$108),(INDEX($F101:$N101,0,AC$110+1)-INDEX($F101:$N101,0,AC$110))/(INDEX($F$4:$N$4,0,AC$110+1)-INDEX($F$4:$N$4,0,AC$110))+AB120)))</f>
        <v>3.3659772135086273E-2</v>
      </c>
      <c r="AD120" s="186" cm="1">
        <f t="array" ref="AD120">IF(AD$110=-1,AE120,IF(AD$110=99,AC120,IF(AD$110=0,INDEX($F101:$N101,0,AD$108),(INDEX($F101:$N101,0,AD$110+1)-INDEX($F101:$N101,0,AD$110))/(INDEX($F$4:$N$4,0,AD$110+1)-INDEX($F$4:$N$4,0,AD$110))+AC120)))</f>
        <v>3.4285921185062934E-2</v>
      </c>
      <c r="AE120" s="186" cm="1">
        <f t="array" ref="AE120">IF(AE$110=-1,AF120,IF(AE$110=99,AD120,IF(AE$110=0,INDEX($F101:$N101,0,AE$108),(INDEX($F101:$N101,0,AE$110+1)-INDEX($F101:$N101,0,AE$110))/(INDEX($F$4:$N$4,0,AE$110+1)-INDEX($F$4:$N$4,0,AE$110))+AD120)))</f>
        <v>3.4912070235039609E-2</v>
      </c>
      <c r="AF120" s="186" cm="1">
        <f t="array" ref="AF120">IF(AF$110=-1,AG120,IF(AF$110=99,AE120,IF(AF$110=0,INDEX($F101:$N101,0,AF$108),(INDEX($F101:$N101,0,AF$110+1)-INDEX($F101:$N101,0,AF$110))/(INDEX($F$4:$N$4,0,AF$110+1)-INDEX($F$4:$N$4,0,AF$110))+AE120)))</f>
        <v>3.591872306065802E-2</v>
      </c>
      <c r="AG120" s="186" cm="1">
        <f t="array" ref="AG120">IF(AG$110=-1,AH120,IF(AG$110=99,AF120,IF(AG$110=0,INDEX($F101:$N101,0,AG$108),(INDEX($F101:$N101,0,AG$110+1)-INDEX($F101:$N101,0,AG$110))/(INDEX($F$4:$N$4,0,AG$110+1)-INDEX($F$4:$N$4,0,AG$110))+AF120)))</f>
        <v>3.6925375886276431E-2</v>
      </c>
      <c r="AH120" s="186" cm="1">
        <f t="array" ref="AH120">IF(AH$110=-1,AI120,IF(AH$110=99,AG120,IF(AH$110=0,INDEX($F101:$N101,0,AH$108),(INDEX($F101:$N101,0,AH$110+1)-INDEX($F101:$N101,0,AH$110))/(INDEX($F$4:$N$4,0,AH$110+1)-INDEX($F$4:$N$4,0,AH$110))+AG120)))</f>
        <v>3.7932028711894841E-2</v>
      </c>
      <c r="AI120" s="186" cm="1">
        <f t="array" ref="AI120">IF(AI$110=-1,AJ120,IF(AI$110=99,AH120,IF(AI$110=0,INDEX($F101:$N101,0,AI$108),(INDEX($F101:$N101,0,AI$110+1)-INDEX($F101:$N101,0,AI$110))/(INDEX($F$4:$N$4,0,AI$110+1)-INDEX($F$4:$N$4,0,AI$110))+AH120)))</f>
        <v>3.8938681537513252E-2</v>
      </c>
      <c r="AJ120" s="186" cm="1">
        <f t="array" ref="AJ120">IF(AJ$110=-1,AK120,IF(AJ$110=99,AI120,IF(AJ$110=0,INDEX($F101:$N101,0,AJ$108),(INDEX($F101:$N101,0,AJ$110+1)-INDEX($F101:$N101,0,AJ$110))/(INDEX($F$4:$N$4,0,AJ$110+1)-INDEX($F$4:$N$4,0,AJ$110))+AI120)))</f>
        <v>3.9945334363131663E-2</v>
      </c>
      <c r="AK120" s="186" cm="1">
        <f t="array" ref="AK120">IF(AK$110=-1,AL120,IF(AK$110=99,AJ120,IF(AK$110=0,INDEX($F101:$N101,0,AK$108),(INDEX($F101:$N101,0,AK$110+1)-INDEX($F101:$N101,0,AK$110))/(INDEX($F$4:$N$4,0,AK$110+1)-INDEX($F$4:$N$4,0,AK$110))+AJ120)))</f>
        <v>4.0951987188750073E-2</v>
      </c>
      <c r="AL120" s="186" cm="1">
        <f t="array" ref="AL120">IF(AL$110=-1,AM120,IF(AL$110=99,AK120,IF(AL$110=0,INDEX($F101:$N101,0,AL$108),(INDEX($F101:$N101,0,AL$110+1)-INDEX($F101:$N101,0,AL$110))/(INDEX($F$4:$N$4,0,AL$110+1)-INDEX($F$4:$N$4,0,AL$110))+AK120)))</f>
        <v>4.1958640014368484E-2</v>
      </c>
      <c r="AM120" s="186" cm="1">
        <f t="array" ref="AM120">IF(AM$110=-1,AN120,IF(AM$110=99,AL120,IF(AM$110=0,INDEX($F101:$N101,0,AM$108),(INDEX($F101:$N101,0,AM$110+1)-INDEX($F101:$N101,0,AM$110))/(INDEX($F$4:$N$4,0,AM$110+1)-INDEX($F$4:$N$4,0,AM$110))+AL120)))</f>
        <v>4.2965292839986895E-2</v>
      </c>
      <c r="AN120" s="186" cm="1">
        <f t="array" ref="AN120">IF(AN$110=-1,AO120,IF(AN$110=99,AM120,IF(AN$110=0,INDEX($F101:$N101,0,AN$108),(INDEX($F101:$N101,0,AN$110+1)-INDEX($F101:$N101,0,AN$110))/(INDEX($F$4:$N$4,0,AN$110+1)-INDEX($F$4:$N$4,0,AN$110))+AM120)))</f>
        <v>4.3971945665605305E-2</v>
      </c>
      <c r="AO120" s="186" cm="1">
        <f t="array" ref="AO120">IF(AO$110=-1,AP120,IF(AO$110=99,AN120,IF(AO$110=0,INDEX($F101:$N101,0,AO$108),(INDEX($F101:$N101,0,AO$110+1)-INDEX($F101:$N101,0,AO$110))/(INDEX($F$4:$N$4,0,AO$110+1)-INDEX($F$4:$N$4,0,AO$110))+AN120)))</f>
        <v>4.4978598491223737E-2</v>
      </c>
      <c r="AP120" s="186" cm="1">
        <f t="array" ref="AP120">IF(AP$110=-1,AQ120,IF(AP$110=99,AO120,IF(AP$110=0,INDEX($F101:$N101,0,AP$108),(INDEX($F101:$N101,0,AP$110+1)-INDEX($F101:$N101,0,AP$110))/(INDEX($F$4:$N$4,0,AP$110+1)-INDEX($F$4:$N$4,0,AP$110))+AO120)))</f>
        <v>4.5709059149406546E-2</v>
      </c>
      <c r="AQ120" s="186" cm="1">
        <f t="array" ref="AQ120">IF(AQ$110=-1,AR120,IF(AQ$110=99,AP120,IF(AQ$110=0,INDEX($F101:$N101,0,AQ$108),(INDEX($F101:$N101,0,AQ$110+1)-INDEX($F101:$N101,0,AQ$110))/(INDEX($F$4:$N$4,0,AQ$110+1)-INDEX($F$4:$N$4,0,AQ$110))+AP120)))</f>
        <v>4.6439519807589355E-2</v>
      </c>
      <c r="AR120" s="186" cm="1">
        <f t="array" ref="AR120">IF(AR$110=-1,AS120,IF(AR$110=99,AQ120,IF(AR$110=0,INDEX($F101:$N101,0,AR$108),(INDEX($F101:$N101,0,AR$110+1)-INDEX($F101:$N101,0,AR$110))/(INDEX($F$4:$N$4,0,AR$110+1)-INDEX($F$4:$N$4,0,AR$110))+AQ120)))</f>
        <v>4.7169980465772164E-2</v>
      </c>
      <c r="AS120" s="186" cm="1">
        <f t="array" ref="AS120">IF(AS$110=-1,AT120,IF(AS$110=99,AR120,IF(AS$110=0,INDEX($F101:$N101,0,AS$108),(INDEX($F101:$N101,0,AS$110+1)-INDEX($F101:$N101,0,AS$110))/(INDEX($F$4:$N$4,0,AS$110+1)-INDEX($F$4:$N$4,0,AS$110))+AR120)))</f>
        <v>4.7900441123954973E-2</v>
      </c>
      <c r="AT120" s="186" cm="1">
        <f t="array" ref="AT120">IF(AT$110=-1,AU120,IF(AT$110=99,AS120,IF(AT$110=0,INDEX($F101:$N101,0,AT$108),(INDEX($F101:$N101,0,AT$110+1)-INDEX($F101:$N101,0,AT$110))/(INDEX($F$4:$N$4,0,AT$110+1)-INDEX($F$4:$N$4,0,AT$110))+AS120)))</f>
        <v>4.8630901782137782E-2</v>
      </c>
      <c r="AU120" s="186" cm="1">
        <f t="array" ref="AU120">IF(AU$110=-1,AV120,IF(AU$110=99,AT120,IF(AU$110=0,INDEX($F101:$N101,0,AU$108),(INDEX($F101:$N101,0,AU$110+1)-INDEX($F101:$N101,0,AU$110))/(INDEX($F$4:$N$4,0,AU$110+1)-INDEX($F$4:$N$4,0,AU$110))+AT120)))</f>
        <v>4.9361362440320591E-2</v>
      </c>
      <c r="AV120" s="186" cm="1">
        <f t="array" ref="AV120">IF(AV$110=-1,AW120,IF(AV$110=99,AU120,IF(AV$110=0,INDEX($F101:$N101,0,AV$108),(INDEX($F101:$N101,0,AV$110+1)-INDEX($F101:$N101,0,AV$110))/(INDEX($F$4:$N$4,0,AV$110+1)-INDEX($F$4:$N$4,0,AV$110))+AU120)))</f>
        <v>5.00918230985034E-2</v>
      </c>
      <c r="AW120" s="186" cm="1">
        <f t="array" ref="AW120">IF(AW$110=-1,AX120,IF(AW$110=99,AV120,IF(AW$110=0,INDEX($F101:$N101,0,AW$108),(INDEX($F101:$N101,0,AW$110+1)-INDEX($F101:$N101,0,AW$110))/(INDEX($F$4:$N$4,0,AW$110+1)-INDEX($F$4:$N$4,0,AW$110))+AV120)))</f>
        <v>5.082228375668621E-2</v>
      </c>
      <c r="AX120" s="186" cm="1">
        <f t="array" ref="AX120">IF(AX$110=-1,AY120,IF(AX$110=99,AW120,IF(AX$110=0,INDEX($F101:$N101,0,AX$108),(INDEX($F101:$N101,0,AX$110+1)-INDEX($F101:$N101,0,AX$110))/(INDEX($F$4:$N$4,0,AX$110+1)-INDEX($F$4:$N$4,0,AX$110))+AW120)))</f>
        <v>5.1552744414869019E-2</v>
      </c>
      <c r="AY120" s="186" cm="1">
        <f t="array" ref="AY120">IF(AY$110=-1,AZ120,IF(AY$110=99,AX120,IF(AY$110=0,INDEX($F101:$N101,0,AY$108),(INDEX($F101:$N101,0,AY$110+1)-INDEX($F101:$N101,0,AY$110))/(INDEX($F$4:$N$4,0,AY$110+1)-INDEX($F$4:$N$4,0,AY$110))+AX120)))</f>
        <v>5.2283205073051842E-2</v>
      </c>
      <c r="AZ120" s="186" cm="1">
        <f t="array" ref="AZ120">IF(AZ$110=-1,BA120,IF(AZ$110=99,AY120,IF(AZ$110=0,INDEX($F101:$N101,0,AZ$108),(INDEX($F101:$N101,0,AZ$110+1)-INDEX($F101:$N101,0,AZ$110))/(INDEX($F$4:$N$4,0,AZ$110+1)-INDEX($F$4:$N$4,0,AZ$110))+AY120)))</f>
        <v>5.2283205073051842E-2</v>
      </c>
      <c r="BA120" s="186" cm="1">
        <f t="array" ref="BA120">IF(BA$110=-1,BB120,IF(BA$110=99,AZ120,IF(BA$110=0,INDEX($F101:$N101,0,BA$108),(INDEX($F101:$N101,0,BA$110+1)-INDEX($F101:$N101,0,BA$110))/(INDEX($F$4:$N$4,0,BA$110+1)-INDEX($F$4:$N$4,0,BA$110))+AZ120)))</f>
        <v>5.2283205073051842E-2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23.010393182336216</v>
      </c>
      <c r="V121" s="186" cm="1">
        <f t="array" ref="V121">IF(V$110=-1,W121,IF(V$110=99,U121,IF(V$110=0,INDEX($F102:$N102,0,V$108),(INDEX($F102:$N102,0,V$110+1)-INDEX($F102:$N102,0,V$110))/(INDEX($F$4:$N$4,0,V$110+1)-INDEX($F$4:$N$4,0,V$110))+U121)))</f>
        <v>23.501099019414255</v>
      </c>
      <c r="W121" s="186" cm="1">
        <f t="array" ref="W121">IF(W$110=-1,X121,IF(W$110=99,V121,IF(W$110=0,INDEX($F102:$N102,0,W$108),(INDEX($F102:$N102,0,W$110+1)-INDEX($F102:$N102,0,W$110))/(INDEX($F$4:$N$4,0,W$110+1)-INDEX($F$4:$N$4,0,W$110))+V121)))</f>
        <v>24.003723166133394</v>
      </c>
      <c r="X121" s="186" cm="1">
        <f t="array" ref="X121">IF(X$110=-1,Y121,IF(X$110=99,W121,IF(X$110=0,INDEX($F102:$N102,0,X$108),(INDEX($F102:$N102,0,X$110+1)-INDEX($F102:$N102,0,X$110))/(INDEX($F$4:$N$4,0,X$110+1)-INDEX($F$4:$N$4,0,X$110))+W121)))</f>
        <v>24.506347312852533</v>
      </c>
      <c r="Y121" s="186" cm="1">
        <f t="array" ref="Y121">IF(Y$110=-1,Z121,IF(Y$110=99,X121,IF(Y$110=0,INDEX($F102:$N102,0,Y$108),(INDEX($F102:$N102,0,Y$110+1)-INDEX($F102:$N102,0,Y$110))/(INDEX($F$4:$N$4,0,Y$110+1)-INDEX($F$4:$N$4,0,Y$110))+X121)))</f>
        <v>25.008971459571672</v>
      </c>
      <c r="Z121" s="186" cm="1">
        <f t="array" ref="Z121">IF(Z$110=-1,AA121,IF(Z$110=99,Y121,IF(Z$110=0,INDEX($F102:$N102,0,Z$108),(INDEX($F102:$N102,0,Z$110+1)-INDEX($F102:$N102,0,Z$110))/(INDEX($F$4:$N$4,0,Z$110+1)-INDEX($F$4:$N$4,0,Z$110))+Y121)))</f>
        <v>25.511595606290811</v>
      </c>
      <c r="AA121" s="186" cm="1">
        <f t="array" ref="AA121">IF(AA$110=-1,AB121,IF(AA$110=99,Z121,IF(AA$110=0,INDEX($F102:$N102,0,AA$108),(INDEX($F102:$N102,0,AA$110+1)-INDEX($F102:$N102,0,AA$110))/(INDEX($F$4:$N$4,0,AA$110+1)-INDEX($F$4:$N$4,0,AA$110))+Z121)))</f>
        <v>26.01421975300995</v>
      </c>
      <c r="AB121" s="186" cm="1">
        <f t="array" ref="AB121">IF(AB$110=-1,AC121,IF(AB$110=99,AA121,IF(AB$110=0,INDEX($F102:$N102,0,AB$108),(INDEX($F102:$N102,0,AB$110+1)-INDEX($F102:$N102,0,AB$110))/(INDEX($F$4:$N$4,0,AB$110+1)-INDEX($F$4:$N$4,0,AB$110))+AA121)))</f>
        <v>26.516843899729089</v>
      </c>
      <c r="AC121" s="186" cm="1">
        <f t="array" ref="AC121">IF(AC$110=-1,AD121,IF(AC$110=99,AB121,IF(AC$110=0,INDEX($F102:$N102,0,AC$108),(INDEX($F102:$N102,0,AC$110+1)-INDEX($F102:$N102,0,AC$110))/(INDEX($F$4:$N$4,0,AC$110+1)-INDEX($F$4:$N$4,0,AC$110))+AB121)))</f>
        <v>27.019468046448228</v>
      </c>
      <c r="AD121" s="186" cm="1">
        <f t="array" ref="AD121">IF(AD$110=-1,AE121,IF(AD$110=99,AC121,IF(AD$110=0,INDEX($F102:$N102,0,AD$108),(INDEX($F102:$N102,0,AD$110+1)-INDEX($F102:$N102,0,AD$110))/(INDEX($F$4:$N$4,0,AD$110+1)-INDEX($F$4:$N$4,0,AD$110))+AC121)))</f>
        <v>27.522092193167367</v>
      </c>
      <c r="AE121" s="186" cm="1">
        <f t="array" ref="AE121">IF(AE$110=-1,AF121,IF(AE$110=99,AD121,IF(AE$110=0,INDEX($F102:$N102,0,AE$108),(INDEX($F102:$N102,0,AE$110+1)-INDEX($F102:$N102,0,AE$110))/(INDEX($F$4:$N$4,0,AE$110+1)-INDEX($F$4:$N$4,0,AE$110))+AD121)))</f>
        <v>28.024716339886492</v>
      </c>
      <c r="AF121" s="186" cm="1">
        <f t="array" ref="AF121">IF(AF$110=-1,AG121,IF(AF$110=99,AE121,IF(AF$110=0,INDEX($F102:$N102,0,AF$108),(INDEX($F102:$N102,0,AF$110+1)-INDEX($F102:$N102,0,AF$110))/(INDEX($F$4:$N$4,0,AF$110+1)-INDEX($F$4:$N$4,0,AF$110))+AE121)))</f>
        <v>28.832779559878155</v>
      </c>
      <c r="AG121" s="186" cm="1">
        <f t="array" ref="AG121">IF(AG$110=-1,AH121,IF(AG$110=99,AF121,IF(AG$110=0,INDEX($F102:$N102,0,AG$108),(INDEX($F102:$N102,0,AG$110+1)-INDEX($F102:$N102,0,AG$110))/(INDEX($F$4:$N$4,0,AG$110+1)-INDEX($F$4:$N$4,0,AG$110))+AF121)))</f>
        <v>29.640842779869818</v>
      </c>
      <c r="AH121" s="186" cm="1">
        <f t="array" ref="AH121">IF(AH$110=-1,AI121,IF(AH$110=99,AG121,IF(AH$110=0,INDEX($F102:$N102,0,AH$108),(INDEX($F102:$N102,0,AH$110+1)-INDEX($F102:$N102,0,AH$110))/(INDEX($F$4:$N$4,0,AH$110+1)-INDEX($F$4:$N$4,0,AH$110))+AG121)))</f>
        <v>30.448905999861481</v>
      </c>
      <c r="AI121" s="186" cm="1">
        <f t="array" ref="AI121">IF(AI$110=-1,AJ121,IF(AI$110=99,AH121,IF(AI$110=0,INDEX($F102:$N102,0,AI$108),(INDEX($F102:$N102,0,AI$110+1)-INDEX($F102:$N102,0,AI$110))/(INDEX($F$4:$N$4,0,AI$110+1)-INDEX($F$4:$N$4,0,AI$110))+AH121)))</f>
        <v>31.256969219853143</v>
      </c>
      <c r="AJ121" s="186" cm="1">
        <f t="array" ref="AJ121">IF(AJ$110=-1,AK121,IF(AJ$110=99,AI121,IF(AJ$110=0,INDEX($F102:$N102,0,AJ$108),(INDEX($F102:$N102,0,AJ$110+1)-INDEX($F102:$N102,0,AJ$110))/(INDEX($F$4:$N$4,0,AJ$110+1)-INDEX($F$4:$N$4,0,AJ$110))+AI121)))</f>
        <v>32.065032439844806</v>
      </c>
      <c r="AK121" s="186" cm="1">
        <f t="array" ref="AK121">IF(AK$110=-1,AL121,IF(AK$110=99,AJ121,IF(AK$110=0,INDEX($F102:$N102,0,AK$108),(INDEX($F102:$N102,0,AK$110+1)-INDEX($F102:$N102,0,AK$110))/(INDEX($F$4:$N$4,0,AK$110+1)-INDEX($F$4:$N$4,0,AK$110))+AJ121)))</f>
        <v>32.873095659836473</v>
      </c>
      <c r="AL121" s="186" cm="1">
        <f t="array" ref="AL121">IF(AL$110=-1,AM121,IF(AL$110=99,AK121,IF(AL$110=0,INDEX($F102:$N102,0,AL$108),(INDEX($F102:$N102,0,AL$110+1)-INDEX($F102:$N102,0,AL$110))/(INDEX($F$4:$N$4,0,AL$110+1)-INDEX($F$4:$N$4,0,AL$110))+AK121)))</f>
        <v>33.681158879828139</v>
      </c>
      <c r="AM121" s="186" cm="1">
        <f t="array" ref="AM121">IF(AM$110=-1,AN121,IF(AM$110=99,AL121,IF(AM$110=0,INDEX($F102:$N102,0,AM$108),(INDEX($F102:$N102,0,AM$110+1)-INDEX($F102:$N102,0,AM$110))/(INDEX($F$4:$N$4,0,AM$110+1)-INDEX($F$4:$N$4,0,AM$110))+AL121)))</f>
        <v>34.489222099819806</v>
      </c>
      <c r="AN121" s="186" cm="1">
        <f t="array" ref="AN121">IF(AN$110=-1,AO121,IF(AN$110=99,AM121,IF(AN$110=0,INDEX($F102:$N102,0,AN$108),(INDEX($F102:$N102,0,AN$110+1)-INDEX($F102:$N102,0,AN$110))/(INDEX($F$4:$N$4,0,AN$110+1)-INDEX($F$4:$N$4,0,AN$110))+AM121)))</f>
        <v>35.297285319811472</v>
      </c>
      <c r="AO121" s="186" cm="1">
        <f t="array" ref="AO121">IF(AO$110=-1,AP121,IF(AO$110=99,AN121,IF(AO$110=0,INDEX($F102:$N102,0,AO$108),(INDEX($F102:$N102,0,AO$110+1)-INDEX($F102:$N102,0,AO$110))/(INDEX($F$4:$N$4,0,AO$110+1)-INDEX($F$4:$N$4,0,AO$110))+AN121)))</f>
        <v>36.105348539803131</v>
      </c>
      <c r="AP121" s="186" cm="1">
        <f t="array" ref="AP121">IF(AP$110=-1,AQ121,IF(AP$110=99,AO121,IF(AP$110=0,INDEX($F102:$N102,0,AP$108),(INDEX($F102:$N102,0,AP$110+1)-INDEX($F102:$N102,0,AP$110))/(INDEX($F$4:$N$4,0,AP$110+1)-INDEX($F$4:$N$4,0,AP$110))+AO121)))</f>
        <v>36.691705997416008</v>
      </c>
      <c r="AQ121" s="186" cm="1">
        <f t="array" ref="AQ121">IF(AQ$110=-1,AR121,IF(AQ$110=99,AP121,IF(AQ$110=0,INDEX($F102:$N102,0,AQ$108),(INDEX($F102:$N102,0,AQ$110+1)-INDEX($F102:$N102,0,AQ$110))/(INDEX($F$4:$N$4,0,AQ$110+1)-INDEX($F$4:$N$4,0,AQ$110))+AP121)))</f>
        <v>37.278063455028885</v>
      </c>
      <c r="AR121" s="186" cm="1">
        <f t="array" ref="AR121">IF(AR$110=-1,AS121,IF(AR$110=99,AQ121,IF(AR$110=0,INDEX($F102:$N102,0,AR$108),(INDEX($F102:$N102,0,AR$110+1)-INDEX($F102:$N102,0,AR$110))/(INDEX($F$4:$N$4,0,AR$110+1)-INDEX($F$4:$N$4,0,AR$110))+AQ121)))</f>
        <v>37.864420912641762</v>
      </c>
      <c r="AS121" s="186" cm="1">
        <f t="array" ref="AS121">IF(AS$110=-1,AT121,IF(AS$110=99,AR121,IF(AS$110=0,INDEX($F102:$N102,0,AS$108),(INDEX($F102:$N102,0,AS$110+1)-INDEX($F102:$N102,0,AS$110))/(INDEX($F$4:$N$4,0,AS$110+1)-INDEX($F$4:$N$4,0,AS$110))+AR121)))</f>
        <v>38.450778370254639</v>
      </c>
      <c r="AT121" s="186" cm="1">
        <f t="array" ref="AT121">IF(AT$110=-1,AU121,IF(AT$110=99,AS121,IF(AT$110=0,INDEX($F102:$N102,0,AT$108),(INDEX($F102:$N102,0,AT$110+1)-INDEX($F102:$N102,0,AT$110))/(INDEX($F$4:$N$4,0,AT$110+1)-INDEX($F$4:$N$4,0,AT$110))+AS121)))</f>
        <v>39.037135827867516</v>
      </c>
      <c r="AU121" s="186" cm="1">
        <f t="array" ref="AU121">IF(AU$110=-1,AV121,IF(AU$110=99,AT121,IF(AU$110=0,INDEX($F102:$N102,0,AU$108),(INDEX($F102:$N102,0,AU$110+1)-INDEX($F102:$N102,0,AU$110))/(INDEX($F$4:$N$4,0,AU$110+1)-INDEX($F$4:$N$4,0,AU$110))+AT121)))</f>
        <v>39.623493285480393</v>
      </c>
      <c r="AV121" s="186" cm="1">
        <f t="array" ref="AV121">IF(AV$110=-1,AW121,IF(AV$110=99,AU121,IF(AV$110=0,INDEX($F102:$N102,0,AV$108),(INDEX($F102:$N102,0,AV$110+1)-INDEX($F102:$N102,0,AV$110))/(INDEX($F$4:$N$4,0,AV$110+1)-INDEX($F$4:$N$4,0,AV$110))+AU121)))</f>
        <v>40.20985074309327</v>
      </c>
      <c r="AW121" s="186" cm="1">
        <f t="array" ref="AW121">IF(AW$110=-1,AX121,IF(AW$110=99,AV121,IF(AW$110=0,INDEX($F102:$N102,0,AW$108),(INDEX($F102:$N102,0,AW$110+1)-INDEX($F102:$N102,0,AW$110))/(INDEX($F$4:$N$4,0,AW$110+1)-INDEX($F$4:$N$4,0,AW$110))+AV121)))</f>
        <v>40.796208200706147</v>
      </c>
      <c r="AX121" s="186" cm="1">
        <f t="array" ref="AX121">IF(AX$110=-1,AY121,IF(AX$110=99,AW121,IF(AX$110=0,INDEX($F102:$N102,0,AX$108),(INDEX($F102:$N102,0,AX$110+1)-INDEX($F102:$N102,0,AX$110))/(INDEX($F$4:$N$4,0,AX$110+1)-INDEX($F$4:$N$4,0,AX$110))+AW121)))</f>
        <v>41.382565658319024</v>
      </c>
      <c r="AY121" s="186" cm="1">
        <f t="array" ref="AY121">IF(AY$110=-1,AZ121,IF(AY$110=99,AX121,IF(AY$110=0,INDEX($F102:$N102,0,AY$108),(INDEX($F102:$N102,0,AY$110+1)-INDEX($F102:$N102,0,AY$110))/(INDEX($F$4:$N$4,0,AY$110+1)-INDEX($F$4:$N$4,0,AY$110))+AX121)))</f>
        <v>41.968923115931901</v>
      </c>
      <c r="AZ121" s="186" cm="1">
        <f t="array" ref="AZ121">IF(AZ$110=-1,BA121,IF(AZ$110=99,AY121,IF(AZ$110=0,INDEX($F102:$N102,0,AZ$108),(INDEX($F102:$N102,0,AZ$110+1)-INDEX($F102:$N102,0,AZ$110))/(INDEX($F$4:$N$4,0,AZ$110+1)-INDEX($F$4:$N$4,0,AZ$110))+AY121)))</f>
        <v>41.968923115931901</v>
      </c>
      <c r="BA121" s="186" cm="1">
        <f t="array" ref="BA121">IF(BA$110=-1,BB121,IF(BA$110=99,AZ121,IF(BA$110=0,INDEX($F102:$N102,0,BA$108),(INDEX($F102:$N102,0,BA$110+1)-INDEX($F102:$N102,0,BA$110))/(INDEX($F$4:$N$4,0,BA$110+1)-INDEX($F$4:$N$4,0,BA$110))+AZ121)))</f>
        <v>41.968923115931901</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26.252766767119954</v>
      </c>
      <c r="V122" s="186" cm="1">
        <f t="array" ref="V122">IF(V$110=-1,W122,IF(V$110=99,U122,IF(V$110=0,INDEX($F103:$N103,0,V$108),(INDEX($F103:$N103,0,V$110+1)-INDEX($F103:$N103,0,V$110))/(INDEX($F$4:$N$4,0,V$110+1)-INDEX($F$4:$N$4,0,V$110))+U122)))</f>
        <v>26.812617517604441</v>
      </c>
      <c r="W122" s="186" cm="1">
        <f t="array" ref="W122">IF(W$110=-1,X122,IF(W$110=99,V122,IF(W$110=0,INDEX($F103:$N103,0,W$108),(INDEX($F103:$N103,0,W$110+1)-INDEX($F103:$N103,0,W$110))/(INDEX($F$4:$N$4,0,W$110+1)-INDEX($F$4:$N$4,0,W$110))+V122)))</f>
        <v>27.386065975906728</v>
      </c>
      <c r="X122" s="186" cm="1">
        <f t="array" ref="X122">IF(X$110=-1,Y122,IF(X$110=99,W122,IF(X$110=0,INDEX($F103:$N103,0,X$108),(INDEX($F103:$N103,0,X$110+1)-INDEX($F103:$N103,0,X$110))/(INDEX($F$4:$N$4,0,X$110+1)-INDEX($F$4:$N$4,0,X$110))+W122)))</f>
        <v>27.959514434209016</v>
      </c>
      <c r="Y122" s="186" cm="1">
        <f t="array" ref="Y122">IF(Y$110=-1,Z122,IF(Y$110=99,X122,IF(Y$110=0,INDEX($F103:$N103,0,Y$108),(INDEX($F103:$N103,0,Y$110+1)-INDEX($F103:$N103,0,Y$110))/(INDEX($F$4:$N$4,0,Y$110+1)-INDEX($F$4:$N$4,0,Y$110))+X122)))</f>
        <v>28.532962892511303</v>
      </c>
      <c r="Z122" s="186" cm="1">
        <f t="array" ref="Z122">IF(Z$110=-1,AA122,IF(Z$110=99,Y122,IF(Z$110=0,INDEX($F103:$N103,0,Z$108),(INDEX($F103:$N103,0,Z$110+1)-INDEX($F103:$N103,0,Z$110))/(INDEX($F$4:$N$4,0,Z$110+1)-INDEX($F$4:$N$4,0,Z$110))+Y122)))</f>
        <v>29.106411350813591</v>
      </c>
      <c r="AA122" s="186" cm="1">
        <f t="array" ref="AA122">IF(AA$110=-1,AB122,IF(AA$110=99,Z122,IF(AA$110=0,INDEX($F103:$N103,0,AA$108),(INDEX($F103:$N103,0,AA$110+1)-INDEX($F103:$N103,0,AA$110))/(INDEX($F$4:$N$4,0,AA$110+1)-INDEX($F$4:$N$4,0,AA$110))+Z122)))</f>
        <v>29.679859809115879</v>
      </c>
      <c r="AB122" s="186" cm="1">
        <f t="array" ref="AB122">IF(AB$110=-1,AC122,IF(AB$110=99,AA122,IF(AB$110=0,INDEX($F103:$N103,0,AB$108),(INDEX($F103:$N103,0,AB$110+1)-INDEX($F103:$N103,0,AB$110))/(INDEX($F$4:$N$4,0,AB$110+1)-INDEX($F$4:$N$4,0,AB$110))+AA122)))</f>
        <v>30.253308267418166</v>
      </c>
      <c r="AC122" s="186" cm="1">
        <f t="array" ref="AC122">IF(AC$110=-1,AD122,IF(AC$110=99,AB122,IF(AC$110=0,INDEX($F103:$N103,0,AC$108),(INDEX($F103:$N103,0,AC$110+1)-INDEX($F103:$N103,0,AC$110))/(INDEX($F$4:$N$4,0,AC$110+1)-INDEX($F$4:$N$4,0,AC$110))+AB122)))</f>
        <v>30.826756725720454</v>
      </c>
      <c r="AD122" s="186" cm="1">
        <f t="array" ref="AD122">IF(AD$110=-1,AE122,IF(AD$110=99,AC122,IF(AD$110=0,INDEX($F103:$N103,0,AD$108),(INDEX($F103:$N103,0,AD$110+1)-INDEX($F103:$N103,0,AD$110))/(INDEX($F$4:$N$4,0,AD$110+1)-INDEX($F$4:$N$4,0,AD$110))+AC122)))</f>
        <v>31.400205184022742</v>
      </c>
      <c r="AE122" s="186" cm="1">
        <f t="array" ref="AE122">IF(AE$110=-1,AF122,IF(AE$110=99,AD122,IF(AE$110=0,INDEX($F103:$N103,0,AE$108),(INDEX($F103:$N103,0,AE$110+1)-INDEX($F103:$N103,0,AE$110))/(INDEX($F$4:$N$4,0,AE$110+1)-INDEX($F$4:$N$4,0,AE$110))+AD122)))</f>
        <v>31.973653642325036</v>
      </c>
      <c r="AF122" s="186" cm="1">
        <f t="array" ref="AF122">IF(AF$110=-1,AG122,IF(AF$110=99,AE122,IF(AF$110=0,INDEX($F103:$N103,0,AF$108),(INDEX($F103:$N103,0,AF$110+1)-INDEX($F103:$N103,0,AF$110))/(INDEX($F$4:$N$4,0,AF$110+1)-INDEX($F$4:$N$4,0,AF$110))+AE122)))</f>
        <v>32.895580316042796</v>
      </c>
      <c r="AG122" s="186" cm="1">
        <f t="array" ref="AG122">IF(AG$110=-1,AH122,IF(AG$110=99,AF122,IF(AG$110=0,INDEX($F103:$N103,0,AG$108),(INDEX($F103:$N103,0,AG$110+1)-INDEX($F103:$N103,0,AG$110))/(INDEX($F$4:$N$4,0,AG$110+1)-INDEX($F$4:$N$4,0,AG$110))+AF122)))</f>
        <v>33.81750698976056</v>
      </c>
      <c r="AH122" s="186" cm="1">
        <f t="array" ref="AH122">IF(AH$110=-1,AI122,IF(AH$110=99,AG122,IF(AH$110=0,INDEX($F103:$N103,0,AH$108),(INDEX($F103:$N103,0,AH$110+1)-INDEX($F103:$N103,0,AH$110))/(INDEX($F$4:$N$4,0,AH$110+1)-INDEX($F$4:$N$4,0,AH$110))+AG122)))</f>
        <v>34.739433663478323</v>
      </c>
      <c r="AI122" s="186" cm="1">
        <f t="array" ref="AI122">IF(AI$110=-1,AJ122,IF(AI$110=99,AH122,IF(AI$110=0,INDEX($F103:$N103,0,AI$108),(INDEX($F103:$N103,0,AI$110+1)-INDEX($F103:$N103,0,AI$110))/(INDEX($F$4:$N$4,0,AI$110+1)-INDEX($F$4:$N$4,0,AI$110))+AH122)))</f>
        <v>35.661360337196086</v>
      </c>
      <c r="AJ122" s="186" cm="1">
        <f t="array" ref="AJ122">IF(AJ$110=-1,AK122,IF(AJ$110=99,AI122,IF(AJ$110=0,INDEX($F103:$N103,0,AJ$108),(INDEX($F103:$N103,0,AJ$110+1)-INDEX($F103:$N103,0,AJ$110))/(INDEX($F$4:$N$4,0,AJ$110+1)-INDEX($F$4:$N$4,0,AJ$110))+AI122)))</f>
        <v>36.58328701091385</v>
      </c>
      <c r="AK122" s="186" cm="1">
        <f t="array" ref="AK122">IF(AK$110=-1,AL122,IF(AK$110=99,AJ122,IF(AK$110=0,INDEX($F103:$N103,0,AK$108),(INDEX($F103:$N103,0,AK$110+1)-INDEX($F103:$N103,0,AK$110))/(INDEX($F$4:$N$4,0,AK$110+1)-INDEX($F$4:$N$4,0,AK$110))+AJ122)))</f>
        <v>37.505213684631613</v>
      </c>
      <c r="AL122" s="186" cm="1">
        <f t="array" ref="AL122">IF(AL$110=-1,AM122,IF(AL$110=99,AK122,IF(AL$110=0,INDEX($F103:$N103,0,AL$108),(INDEX($F103:$N103,0,AL$110+1)-INDEX($F103:$N103,0,AL$110))/(INDEX($F$4:$N$4,0,AL$110+1)-INDEX($F$4:$N$4,0,AL$110))+AK122)))</f>
        <v>38.427140358349376</v>
      </c>
      <c r="AM122" s="186" cm="1">
        <f t="array" ref="AM122">IF(AM$110=-1,AN122,IF(AM$110=99,AL122,IF(AM$110=0,INDEX($F103:$N103,0,AM$108),(INDEX($F103:$N103,0,AM$110+1)-INDEX($F103:$N103,0,AM$110))/(INDEX($F$4:$N$4,0,AM$110+1)-INDEX($F$4:$N$4,0,AM$110))+AL122)))</f>
        <v>39.34906703206714</v>
      </c>
      <c r="AN122" s="186" cm="1">
        <f t="array" ref="AN122">IF(AN$110=-1,AO122,IF(AN$110=99,AM122,IF(AN$110=0,INDEX($F103:$N103,0,AN$108),(INDEX($F103:$N103,0,AN$110+1)-INDEX($F103:$N103,0,AN$110))/(INDEX($F$4:$N$4,0,AN$110+1)-INDEX($F$4:$N$4,0,AN$110))+AM122)))</f>
        <v>40.270993705784903</v>
      </c>
      <c r="AO122" s="186" cm="1">
        <f t="array" ref="AO122">IF(AO$110=-1,AP122,IF(AO$110=99,AN122,IF(AO$110=0,INDEX($F103:$N103,0,AO$108),(INDEX($F103:$N103,0,AO$110+1)-INDEX($F103:$N103,0,AO$110))/(INDEX($F$4:$N$4,0,AO$110+1)-INDEX($F$4:$N$4,0,AO$110))+AN122)))</f>
        <v>41.192920379502652</v>
      </c>
      <c r="AP122" s="186" cm="1">
        <f t="array" ref="AP122">IF(AP$110=-1,AQ122,IF(AP$110=99,AO122,IF(AP$110=0,INDEX($F103:$N103,0,AP$108),(INDEX($F103:$N103,0,AP$110+1)-INDEX($F103:$N103,0,AP$110))/(INDEX($F$4:$N$4,0,AP$110+1)-INDEX($F$4:$N$4,0,AP$110))+AO122)))</f>
        <v>41.861900933415527</v>
      </c>
      <c r="AQ122" s="186" cm="1">
        <f t="array" ref="AQ122">IF(AQ$110=-1,AR122,IF(AQ$110=99,AP122,IF(AQ$110=0,INDEX($F103:$N103,0,AQ$108),(INDEX($F103:$N103,0,AQ$110+1)-INDEX($F103:$N103,0,AQ$110))/(INDEX($F$4:$N$4,0,AQ$110+1)-INDEX($F$4:$N$4,0,AQ$110))+AP122)))</f>
        <v>42.530881487328401</v>
      </c>
      <c r="AR122" s="186" cm="1">
        <f t="array" ref="AR122">IF(AR$110=-1,AS122,IF(AR$110=99,AQ122,IF(AR$110=0,INDEX($F103:$N103,0,AR$108),(INDEX($F103:$N103,0,AR$110+1)-INDEX($F103:$N103,0,AR$110))/(INDEX($F$4:$N$4,0,AR$110+1)-INDEX($F$4:$N$4,0,AR$110))+AQ122)))</f>
        <v>43.199862041241275</v>
      </c>
      <c r="AS122" s="186" cm="1">
        <f t="array" ref="AS122">IF(AS$110=-1,AT122,IF(AS$110=99,AR122,IF(AS$110=0,INDEX($F103:$N103,0,AS$108),(INDEX($F103:$N103,0,AS$110+1)-INDEX($F103:$N103,0,AS$110))/(INDEX($F$4:$N$4,0,AS$110+1)-INDEX($F$4:$N$4,0,AS$110))+AR122)))</f>
        <v>43.868842595154149</v>
      </c>
      <c r="AT122" s="186" cm="1">
        <f t="array" ref="AT122">IF(AT$110=-1,AU122,IF(AT$110=99,AS122,IF(AT$110=0,INDEX($F103:$N103,0,AT$108),(INDEX($F103:$N103,0,AT$110+1)-INDEX($F103:$N103,0,AT$110))/(INDEX($F$4:$N$4,0,AT$110+1)-INDEX($F$4:$N$4,0,AT$110))+AS122)))</f>
        <v>44.537823149067023</v>
      </c>
      <c r="AU122" s="186" cm="1">
        <f t="array" ref="AU122">IF(AU$110=-1,AV122,IF(AU$110=99,AT122,IF(AU$110=0,INDEX($F103:$N103,0,AU$108),(INDEX($F103:$N103,0,AU$110+1)-INDEX($F103:$N103,0,AU$110))/(INDEX($F$4:$N$4,0,AU$110+1)-INDEX($F$4:$N$4,0,AU$110))+AT122)))</f>
        <v>45.206803702979897</v>
      </c>
      <c r="AV122" s="186" cm="1">
        <f t="array" ref="AV122">IF(AV$110=-1,AW122,IF(AV$110=99,AU122,IF(AV$110=0,INDEX($F103:$N103,0,AV$108),(INDEX($F103:$N103,0,AV$110+1)-INDEX($F103:$N103,0,AV$110))/(INDEX($F$4:$N$4,0,AV$110+1)-INDEX($F$4:$N$4,0,AV$110))+AU122)))</f>
        <v>45.875784256892771</v>
      </c>
      <c r="AW122" s="186" cm="1">
        <f t="array" ref="AW122">IF(AW$110=-1,AX122,IF(AW$110=99,AV122,IF(AW$110=0,INDEX($F103:$N103,0,AW$108),(INDEX($F103:$N103,0,AW$110+1)-INDEX($F103:$N103,0,AW$110))/(INDEX($F$4:$N$4,0,AW$110+1)-INDEX($F$4:$N$4,0,AW$110))+AV122)))</f>
        <v>46.544764810805646</v>
      </c>
      <c r="AX122" s="186" cm="1">
        <f t="array" ref="AX122">IF(AX$110=-1,AY122,IF(AX$110=99,AW122,IF(AX$110=0,INDEX($F103:$N103,0,AX$108),(INDEX($F103:$N103,0,AX$110+1)-INDEX($F103:$N103,0,AX$110))/(INDEX($F$4:$N$4,0,AX$110+1)-INDEX($F$4:$N$4,0,AX$110))+AW122)))</f>
        <v>47.21374536471852</v>
      </c>
      <c r="AY122" s="186" cm="1">
        <f t="array" ref="AY122">IF(AY$110=-1,AZ122,IF(AY$110=99,AX122,IF(AY$110=0,INDEX($F103:$N103,0,AY$108),(INDEX($F103:$N103,0,AY$110+1)-INDEX($F103:$N103,0,AY$110))/(INDEX($F$4:$N$4,0,AY$110+1)-INDEX($F$4:$N$4,0,AY$110))+AX122)))</f>
        <v>47.882725918631394</v>
      </c>
      <c r="AZ122" s="186" cm="1">
        <f t="array" ref="AZ122">IF(AZ$110=-1,BA122,IF(AZ$110=99,AY122,IF(AZ$110=0,INDEX($F103:$N103,0,AZ$108),(INDEX($F103:$N103,0,AZ$110+1)-INDEX($F103:$N103,0,AZ$110))/(INDEX($F$4:$N$4,0,AZ$110+1)-INDEX($F$4:$N$4,0,AZ$110))+AY122)))</f>
        <v>47.882725918631394</v>
      </c>
      <c r="BA122" s="186" cm="1">
        <f t="array" ref="BA122">IF(BA$110=-1,BB122,IF(BA$110=99,AZ122,IF(BA$110=0,INDEX($F103:$N103,0,BA$108),(INDEX($F103:$N103,0,BA$110+1)-INDEX($F103:$N103,0,BA$110))/(INDEX($F$4:$N$4,0,BA$110+1)-INDEX($F$4:$N$4,0,BA$110))+AZ122)))</f>
        <v>47.882725918631394</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79.266714881385326</v>
      </c>
      <c r="V123" s="186" cm="1">
        <f t="array" ref="V123">IF(V$110=-1,W123,IF(V$110=99,U123,IF(V$110=0,INDEX($F104:$N104,0,V$108),(INDEX($F104:$N104,0,V$110+1)-INDEX($F104:$N104,0,V$110))/(INDEX($F$4:$N$4,0,V$110+1)-INDEX($F$4:$N$4,0,V$110))+U123)))</f>
        <v>84.761060869023467</v>
      </c>
      <c r="W123" s="186" cm="1">
        <f t="array" ref="W123">IF(W$110=-1,X123,IF(W$110=99,V123,IF(W$110=0,INDEX($F104:$N104,0,W$108),(INDEX($F104:$N104,0,W$110+1)-INDEX($F104:$N104,0,W$110))/(INDEX($F$4:$N$4,0,W$110+1)-INDEX($F$4:$N$4,0,W$110))+V123)))</f>
        <v>85.552134630125735</v>
      </c>
      <c r="X123" s="186" cm="1">
        <f t="array" ref="X123">IF(X$110=-1,Y123,IF(X$110=99,W123,IF(X$110=0,INDEX($F104:$N104,0,X$108),(INDEX($F104:$N104,0,X$110+1)-INDEX($F104:$N104,0,X$110))/(INDEX($F$4:$N$4,0,X$110+1)-INDEX($F$4:$N$4,0,X$110))+W123)))</f>
        <v>86.343208391228004</v>
      </c>
      <c r="Y123" s="186" cm="1">
        <f t="array" ref="Y123">IF(Y$110=-1,Z123,IF(Y$110=99,X123,IF(Y$110=0,INDEX($F104:$N104,0,Y$108),(INDEX($F104:$N104,0,Y$110+1)-INDEX($F104:$N104,0,Y$110))/(INDEX($F$4:$N$4,0,Y$110+1)-INDEX($F$4:$N$4,0,Y$110))+X123)))</f>
        <v>87.134282152330272</v>
      </c>
      <c r="Z123" s="186" cm="1">
        <f t="array" ref="Z123">IF(Z$110=-1,AA123,IF(Z$110=99,Y123,IF(Z$110=0,INDEX($F104:$N104,0,Z$108),(INDEX($F104:$N104,0,Z$110+1)-INDEX($F104:$N104,0,Z$110))/(INDEX($F$4:$N$4,0,Z$110+1)-INDEX($F$4:$N$4,0,Z$110))+Y123)))</f>
        <v>87.92535591343254</v>
      </c>
      <c r="AA123" s="186" cm="1">
        <f t="array" ref="AA123">IF(AA$110=-1,AB123,IF(AA$110=99,Z123,IF(AA$110=0,INDEX($F104:$N104,0,AA$108),(INDEX($F104:$N104,0,AA$110+1)-INDEX($F104:$N104,0,AA$110))/(INDEX($F$4:$N$4,0,AA$110+1)-INDEX($F$4:$N$4,0,AA$110))+Z123)))</f>
        <v>88.716429674534808</v>
      </c>
      <c r="AB123" s="186" cm="1">
        <f t="array" ref="AB123">IF(AB$110=-1,AC123,IF(AB$110=99,AA123,IF(AB$110=0,INDEX($F104:$N104,0,AB$108),(INDEX($F104:$N104,0,AB$110+1)-INDEX($F104:$N104,0,AB$110))/(INDEX($F$4:$N$4,0,AB$110+1)-INDEX($F$4:$N$4,0,AB$110))+AA123)))</f>
        <v>89.507503435637076</v>
      </c>
      <c r="AC123" s="186" cm="1">
        <f t="array" ref="AC123">IF(AC$110=-1,AD123,IF(AC$110=99,AB123,IF(AC$110=0,INDEX($F104:$N104,0,AC$108),(INDEX($F104:$N104,0,AC$110+1)-INDEX($F104:$N104,0,AC$110))/(INDEX($F$4:$N$4,0,AC$110+1)-INDEX($F$4:$N$4,0,AC$110))+AB123)))</f>
        <v>90.298577196739345</v>
      </c>
      <c r="AD123" s="186" cm="1">
        <f t="array" ref="AD123">IF(AD$110=-1,AE123,IF(AD$110=99,AC123,IF(AD$110=0,INDEX($F104:$N104,0,AD$108),(INDEX($F104:$N104,0,AD$110+1)-INDEX($F104:$N104,0,AD$110))/(INDEX($F$4:$N$4,0,AD$110+1)-INDEX($F$4:$N$4,0,AD$110))+AC123)))</f>
        <v>91.089650957841613</v>
      </c>
      <c r="AE123" s="186" cm="1">
        <f t="array" ref="AE123">IF(AE$110=-1,AF123,IF(AE$110=99,AD123,IF(AE$110=0,INDEX($F104:$N104,0,AE$108),(INDEX($F104:$N104,0,AE$110+1)-INDEX($F104:$N104,0,AE$110))/(INDEX($F$4:$N$4,0,AE$110+1)-INDEX($F$4:$N$4,0,AE$110))+AD123)))</f>
        <v>91.880724718943938</v>
      </c>
      <c r="AF123" s="186" cm="1">
        <f t="array" ref="AF123">IF(AF$110=-1,AG123,IF(AF$110=99,AE123,IF(AF$110=0,INDEX($F104:$N104,0,AF$108),(INDEX($F104:$N104,0,AF$110+1)-INDEX($F104:$N104,0,AF$110))/(INDEX($F$4:$N$4,0,AF$110+1)-INDEX($F$4:$N$4,0,AF$110))+AE123)))</f>
        <v>93.052643143505833</v>
      </c>
      <c r="AG123" s="186" cm="1">
        <f t="array" ref="AG123">IF(AG$110=-1,AH123,IF(AG$110=99,AF123,IF(AG$110=0,INDEX($F104:$N104,0,AG$108),(INDEX($F104:$N104,0,AG$110+1)-INDEX($F104:$N104,0,AG$110))/(INDEX($F$4:$N$4,0,AG$110+1)-INDEX($F$4:$N$4,0,AG$110))+AF123)))</f>
        <v>94.224561568067742</v>
      </c>
      <c r="AH123" s="186" cm="1">
        <f t="array" ref="AH123">IF(AH$110=-1,AI123,IF(AH$110=99,AG123,IF(AH$110=0,INDEX($F104:$N104,0,AH$108),(INDEX($F104:$N104,0,AH$110+1)-INDEX($F104:$N104,0,AH$110))/(INDEX($F$4:$N$4,0,AH$110+1)-INDEX($F$4:$N$4,0,AH$110))+AG123)))</f>
        <v>95.396479992629651</v>
      </c>
      <c r="AI123" s="186" cm="1">
        <f t="array" ref="AI123">IF(AI$110=-1,AJ123,IF(AI$110=99,AH123,IF(AI$110=0,INDEX($F104:$N104,0,AI$108),(INDEX($F104:$N104,0,AI$110+1)-INDEX($F104:$N104,0,AI$110))/(INDEX($F$4:$N$4,0,AI$110+1)-INDEX($F$4:$N$4,0,AI$110))+AH123)))</f>
        <v>96.56839841719156</v>
      </c>
      <c r="AJ123" s="186" cm="1">
        <f t="array" ref="AJ123">IF(AJ$110=-1,AK123,IF(AJ$110=99,AI123,IF(AJ$110=0,INDEX($F104:$N104,0,AJ$108),(INDEX($F104:$N104,0,AJ$110+1)-INDEX($F104:$N104,0,AJ$110))/(INDEX($F$4:$N$4,0,AJ$110+1)-INDEX($F$4:$N$4,0,AJ$110))+AI123)))</f>
        <v>97.740316841753469</v>
      </c>
      <c r="AK123" s="186" cm="1">
        <f t="array" ref="AK123">IF(AK$110=-1,AL123,IF(AK$110=99,AJ123,IF(AK$110=0,INDEX($F104:$N104,0,AK$108),(INDEX($F104:$N104,0,AK$110+1)-INDEX($F104:$N104,0,AK$110))/(INDEX($F$4:$N$4,0,AK$110+1)-INDEX($F$4:$N$4,0,AK$110))+AJ123)))</f>
        <v>98.912235266315378</v>
      </c>
      <c r="AL123" s="186" cm="1">
        <f t="array" ref="AL123">IF(AL$110=-1,AM123,IF(AL$110=99,AK123,IF(AL$110=0,INDEX($F104:$N104,0,AL$108),(INDEX($F104:$N104,0,AL$110+1)-INDEX($F104:$N104,0,AL$110))/(INDEX($F$4:$N$4,0,AL$110+1)-INDEX($F$4:$N$4,0,AL$110))+AK123)))</f>
        <v>100.08415369087729</v>
      </c>
      <c r="AM123" s="186" cm="1">
        <f t="array" ref="AM123">IF(AM$110=-1,AN123,IF(AM$110=99,AL123,IF(AM$110=0,INDEX($F104:$N104,0,AM$108),(INDEX($F104:$N104,0,AM$110+1)-INDEX($F104:$N104,0,AM$110))/(INDEX($F$4:$N$4,0,AM$110+1)-INDEX($F$4:$N$4,0,AM$110))+AL123)))</f>
        <v>101.2560721154392</v>
      </c>
      <c r="AN123" s="186" cm="1">
        <f t="array" ref="AN123">IF(AN$110=-1,AO123,IF(AN$110=99,AM123,IF(AN$110=0,INDEX($F104:$N104,0,AN$108),(INDEX($F104:$N104,0,AN$110+1)-INDEX($F104:$N104,0,AN$110))/(INDEX($F$4:$N$4,0,AN$110+1)-INDEX($F$4:$N$4,0,AN$110))+AM123)))</f>
        <v>102.4279905400011</v>
      </c>
      <c r="AO123" s="186" cm="1">
        <f t="array" ref="AO123">IF(AO$110=-1,AP123,IF(AO$110=99,AN123,IF(AO$110=0,INDEX($F104:$N104,0,AO$108),(INDEX($F104:$N104,0,AO$110+1)-INDEX($F104:$N104,0,AO$110))/(INDEX($F$4:$N$4,0,AO$110+1)-INDEX($F$4:$N$4,0,AO$110))+AN123)))</f>
        <v>103.59990896456296</v>
      </c>
      <c r="AP123" s="186" cm="1">
        <f t="array" ref="AP123">IF(AP$110=-1,AQ123,IF(AP$110=99,AO123,IF(AP$110=0,INDEX($F104:$N104,0,AP$108),(INDEX($F104:$N104,0,AP$110+1)-INDEX($F104:$N104,0,AP$110))/(INDEX($F$4:$N$4,0,AP$110+1)-INDEX($F$4:$N$4,0,AP$110))+AO123)))</f>
        <v>103.56728316265763</v>
      </c>
      <c r="AQ123" s="186" cm="1">
        <f t="array" ref="AQ123">IF(AQ$110=-1,AR123,IF(AQ$110=99,AP123,IF(AQ$110=0,INDEX($F104:$N104,0,AQ$108),(INDEX($F104:$N104,0,AQ$110+1)-INDEX($F104:$N104,0,AQ$110))/(INDEX($F$4:$N$4,0,AQ$110+1)-INDEX($F$4:$N$4,0,AQ$110))+AP123)))</f>
        <v>103.53465736075231</v>
      </c>
      <c r="AR123" s="186" cm="1">
        <f t="array" ref="AR123">IF(AR$110=-1,AS123,IF(AR$110=99,AQ123,IF(AR$110=0,INDEX($F104:$N104,0,AR$108),(INDEX($F104:$N104,0,AR$110+1)-INDEX($F104:$N104,0,AR$110))/(INDEX($F$4:$N$4,0,AR$110+1)-INDEX($F$4:$N$4,0,AR$110))+AQ123)))</f>
        <v>103.50203155884698</v>
      </c>
      <c r="AS123" s="186" cm="1">
        <f t="array" ref="AS123">IF(AS$110=-1,AT123,IF(AS$110=99,AR123,IF(AS$110=0,INDEX($F104:$N104,0,AS$108),(INDEX($F104:$N104,0,AS$110+1)-INDEX($F104:$N104,0,AS$110))/(INDEX($F$4:$N$4,0,AS$110+1)-INDEX($F$4:$N$4,0,AS$110))+AR123)))</f>
        <v>103.46940575694165</v>
      </c>
      <c r="AT123" s="186" cm="1">
        <f t="array" ref="AT123">IF(AT$110=-1,AU123,IF(AT$110=99,AS123,IF(AT$110=0,INDEX($F104:$N104,0,AT$108),(INDEX($F104:$N104,0,AT$110+1)-INDEX($F104:$N104,0,AT$110))/(INDEX($F$4:$N$4,0,AT$110+1)-INDEX($F$4:$N$4,0,AT$110))+AS123)))</f>
        <v>103.43677995503633</v>
      </c>
      <c r="AU123" s="186" cm="1">
        <f t="array" ref="AU123">IF(AU$110=-1,AV123,IF(AU$110=99,AT123,IF(AU$110=0,INDEX($F104:$N104,0,AU$108),(INDEX($F104:$N104,0,AU$110+1)-INDEX($F104:$N104,0,AU$110))/(INDEX($F$4:$N$4,0,AU$110+1)-INDEX($F$4:$N$4,0,AU$110))+AT123)))</f>
        <v>103.404154153131</v>
      </c>
      <c r="AV123" s="186" cm="1">
        <f t="array" ref="AV123">IF(AV$110=-1,AW123,IF(AV$110=99,AU123,IF(AV$110=0,INDEX($F104:$N104,0,AV$108),(INDEX($F104:$N104,0,AV$110+1)-INDEX($F104:$N104,0,AV$110))/(INDEX($F$4:$N$4,0,AV$110+1)-INDEX($F$4:$N$4,0,AV$110))+AU123)))</f>
        <v>103.37152835122568</v>
      </c>
      <c r="AW123" s="186" cm="1">
        <f t="array" ref="AW123">IF(AW$110=-1,AX123,IF(AW$110=99,AV123,IF(AW$110=0,INDEX($F104:$N104,0,AW$108),(INDEX($F104:$N104,0,AW$110+1)-INDEX($F104:$N104,0,AW$110))/(INDEX($F$4:$N$4,0,AW$110+1)-INDEX($F$4:$N$4,0,AW$110))+AV123)))</f>
        <v>103.33890254932035</v>
      </c>
      <c r="AX123" s="186" cm="1">
        <f t="array" ref="AX123">IF(AX$110=-1,AY123,IF(AX$110=99,AW123,IF(AX$110=0,INDEX($F104:$N104,0,AX$108),(INDEX($F104:$N104,0,AX$110+1)-INDEX($F104:$N104,0,AX$110))/(INDEX($F$4:$N$4,0,AX$110+1)-INDEX($F$4:$N$4,0,AX$110))+AW123)))</f>
        <v>103.30627674741503</v>
      </c>
      <c r="AY123" s="186" cm="1">
        <f t="array" ref="AY123">IF(AY$110=-1,AZ123,IF(AY$110=99,AX123,IF(AY$110=0,INDEX($F104:$N104,0,AY$108),(INDEX($F104:$N104,0,AY$110+1)-INDEX($F104:$N104,0,AY$110))/(INDEX($F$4:$N$4,0,AY$110+1)-INDEX($F$4:$N$4,0,AY$110))+AX123)))</f>
        <v>103.27365094550969</v>
      </c>
      <c r="AZ123" s="186" cm="1">
        <f t="array" ref="AZ123">IF(AZ$110=-1,BA123,IF(AZ$110=99,AY123,IF(AZ$110=0,INDEX($F104:$N104,0,AZ$108),(INDEX($F104:$N104,0,AZ$110+1)-INDEX($F104:$N104,0,AZ$110))/(INDEX($F$4:$N$4,0,AZ$110+1)-INDEX($F$4:$N$4,0,AZ$110))+AY123)))</f>
        <v>103.27365094550969</v>
      </c>
      <c r="BA123" s="186" cm="1">
        <f t="array" ref="BA123">IF(BA$110=-1,BB123,IF(BA$110=99,AZ123,IF(BA$110=0,INDEX($F104:$N104,0,BA$108),(INDEX($F104:$N104,0,BA$110+1)-INDEX($F104:$N104,0,BA$110))/(INDEX($F$4:$N$4,0,BA$110+1)-INDEX($F$4:$N$4,0,BA$110))+AZ123)))</f>
        <v>103.27365094550969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1" customFormat="1" ht="23.25">
      <c r="A127" s="114" t="s">
        <v>16</v>
      </c>
      <c r="B127" s="118" t="s">
        <v>19</v>
      </c>
      <c r="C127" s="118" t="s">
        <v>20</v>
      </c>
      <c r="D127" s="118" t="s">
        <v>21</v>
      </c>
      <c r="E127" s="118" t="s">
        <v>22</v>
      </c>
      <c r="F127" s="118" t="s">
        <v>23</v>
      </c>
      <c r="G127" s="118" t="s">
        <v>24</v>
      </c>
      <c r="H127" s="118" t="s">
        <v>612</v>
      </c>
      <c r="I127" s="118" t="s">
        <v>612</v>
      </c>
      <c r="J127" s="118" t="s">
        <v>642</v>
      </c>
      <c r="K127" s="119" t="s">
        <v>25</v>
      </c>
      <c r="L127" s="10"/>
      <c r="N127" s="10"/>
    </row>
    <row r="128" spans="1:53" s="321" customFormat="1">
      <c r="A128" s="114" t="s">
        <v>16</v>
      </c>
      <c r="B128" s="191">
        <v>1</v>
      </c>
      <c r="C128" s="191">
        <v>2012</v>
      </c>
      <c r="D128" s="191">
        <v>2015</v>
      </c>
      <c r="E128" s="191">
        <v>2017</v>
      </c>
      <c r="F128" s="191">
        <v>2019</v>
      </c>
      <c r="G128" s="191">
        <v>2020</v>
      </c>
      <c r="H128" s="191">
        <v>2021</v>
      </c>
      <c r="I128" s="191">
        <v>2030</v>
      </c>
      <c r="J128" s="191">
        <v>2040</v>
      </c>
      <c r="K128" s="235">
        <v>2050</v>
      </c>
      <c r="L128" s="10"/>
      <c r="N128" s="10"/>
    </row>
    <row r="129" spans="1:76" s="321" customFormat="1">
      <c r="A129" s="40" t="s">
        <v>16</v>
      </c>
      <c r="B129" s="185">
        <v>0</v>
      </c>
      <c r="C129" s="185" cm="1">
        <f t="array" ref="C129">INDEX($C128:$K128,0,COUNT($C128:$K128)-C130)</f>
        <v>2050</v>
      </c>
      <c r="D129" s="280" cm="1">
        <f t="array" ref="D129">INDEX($C128:$K128,0,COUNT($C128:$K128)-D130)</f>
        <v>2040</v>
      </c>
      <c r="E129" s="280" cm="1">
        <f t="array" ref="E129">INDEX($C128:$K128,0,COUNT($C128:$K128)-E130)</f>
        <v>2030</v>
      </c>
      <c r="F129" s="280" cm="1">
        <f t="array" ref="F129">INDEX($C128:$K128,0,COUNT($C128:$K128)-F130)</f>
        <v>2021</v>
      </c>
      <c r="G129" s="280" cm="1">
        <f t="array" ref="G129">INDEX($C128:$K128,0,COUNT($C128:$K128)-G130)</f>
        <v>2020</v>
      </c>
      <c r="H129" s="280" cm="1">
        <f t="array" ref="H129">INDEX($C128:$K128,0,COUNT($C128:$K128)-H130)</f>
        <v>2019</v>
      </c>
      <c r="I129" s="280" cm="1">
        <f t="array" ref="I129">INDEX($C128:$K128,0,COUNT($C128:$K128)-I130)</f>
        <v>2017</v>
      </c>
      <c r="J129" s="280" cm="1">
        <f t="array" ref="J129">INDEX($C128:$K128,0,COUNT($C128:$K128)-J130)</f>
        <v>2015</v>
      </c>
      <c r="K129" s="280" cm="1">
        <f t="array" ref="K129">INDEX($C128:$K128,0,COUNT($C128:$K128)-K130)</f>
        <v>2012</v>
      </c>
      <c r="L129" s="10"/>
      <c r="N129" s="10"/>
    </row>
    <row r="130" spans="1:76" s="321" customFormat="1">
      <c r="A130" s="40" t="s">
        <v>16</v>
      </c>
      <c r="B130" s="185">
        <v>-1</v>
      </c>
      <c r="C130" s="185">
        <v>0</v>
      </c>
      <c r="D130" s="280">
        <v>1</v>
      </c>
      <c r="E130" s="280">
        <v>2</v>
      </c>
      <c r="F130" s="280">
        <v>3</v>
      </c>
      <c r="G130" s="280">
        <v>4</v>
      </c>
      <c r="H130" s="280">
        <v>5</v>
      </c>
      <c r="I130" s="280">
        <v>6</v>
      </c>
      <c r="J130" s="280">
        <v>7</v>
      </c>
      <c r="K130" s="280">
        <v>8</v>
      </c>
      <c r="L130" s="10"/>
      <c r="N130" s="10"/>
    </row>
    <row r="131" spans="1:76" s="321" customFormat="1">
      <c r="A131" s="116" t="s">
        <v>16</v>
      </c>
      <c r="B131" s="117"/>
      <c r="C131" s="117"/>
      <c r="D131" s="117"/>
      <c r="E131" s="117"/>
      <c r="F131" s="117"/>
      <c r="G131" s="117"/>
      <c r="H131" s="117"/>
      <c r="I131" s="117"/>
      <c r="J131" s="117"/>
      <c r="K131" s="122"/>
      <c r="L131" s="10"/>
      <c r="N131" s="10"/>
    </row>
    <row r="132" spans="1:76">
      <c r="A132" s="322"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45.207927176491495</v>
      </c>
      <c r="S137" s="186">
        <f t="shared" si="231"/>
        <v>47.365859468373422</v>
      </c>
      <c r="T137" s="186">
        <f t="shared" si="231"/>
        <v>48.220701617532555</v>
      </c>
      <c r="U137" s="186">
        <f t="shared" si="231"/>
        <v>49.075543766691688</v>
      </c>
      <c r="V137" s="186">
        <f t="shared" si="231"/>
        <v>49.93038591585082</v>
      </c>
      <c r="W137" s="186">
        <f t="shared" si="231"/>
        <v>50.785228065009953</v>
      </c>
      <c r="X137" s="186">
        <f t="shared" si="231"/>
        <v>51.640070214169086</v>
      </c>
      <c r="Y137" s="186">
        <f t="shared" si="231"/>
        <v>52.494912363328218</v>
      </c>
      <c r="Z137" s="186">
        <f t="shared" si="231"/>
        <v>53.349754512487351</v>
      </c>
      <c r="AA137" s="186">
        <f t="shared" si="231"/>
        <v>54.204596661646484</v>
      </c>
      <c r="AB137" s="186">
        <f t="shared" si="231"/>
        <v>55.059438810805617</v>
      </c>
      <c r="AC137" s="186">
        <f t="shared" si="231"/>
        <v>56.647019818827118</v>
      </c>
      <c r="AD137" s="186">
        <f t="shared" si="231"/>
        <v>58.23460082684862</v>
      </c>
      <c r="AE137" s="186">
        <f t="shared" si="231"/>
        <v>59.822181834870122</v>
      </c>
      <c r="AF137" s="186">
        <f t="shared" si="231"/>
        <v>61.409762842891624</v>
      </c>
      <c r="AG137" s="186">
        <f t="shared" si="231"/>
        <v>62.997343850913126</v>
      </c>
      <c r="AH137" s="186">
        <f t="shared" si="231"/>
        <v>64.584924858934627</v>
      </c>
      <c r="AI137" s="186">
        <f t="shared" si="231"/>
        <v>66.172505866956129</v>
      </c>
      <c r="AJ137" s="186">
        <f t="shared" si="231"/>
        <v>67.760086874977631</v>
      </c>
      <c r="AK137" s="186">
        <f t="shared" si="231"/>
        <v>69.347667882999133</v>
      </c>
      <c r="AL137" s="186">
        <f t="shared" si="231"/>
        <v>70.935248891020606</v>
      </c>
      <c r="AM137" s="186">
        <f t="shared" si="231"/>
        <v>76.695255908958984</v>
      </c>
      <c r="AN137" s="186">
        <f t="shared" si="231"/>
        <v>82.45526292689739</v>
      </c>
      <c r="AO137" s="186">
        <f t="shared" si="231"/>
        <v>82.45526292689739</v>
      </c>
      <c r="AP137" s="186">
        <f t="shared" si="231"/>
        <v>82.45526292689739</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3.5587836419516132</v>
      </c>
      <c r="S138" s="186">
        <f t="shared" si="232"/>
        <v>3.6346761263679177</v>
      </c>
      <c r="T138" s="186">
        <f t="shared" si="232"/>
        <v>3.7124118946018592</v>
      </c>
      <c r="U138" s="186">
        <f t="shared" si="232"/>
        <v>3.7901476628358006</v>
      </c>
      <c r="V138" s="186">
        <f t="shared" si="232"/>
        <v>3.8678834310697421</v>
      </c>
      <c r="W138" s="186">
        <f t="shared" si="232"/>
        <v>3.9456191993036835</v>
      </c>
      <c r="X138" s="186">
        <f t="shared" si="232"/>
        <v>4.0233549675376246</v>
      </c>
      <c r="Y138" s="186">
        <f t="shared" si="232"/>
        <v>4.1010907357715656</v>
      </c>
      <c r="Z138" s="186">
        <f t="shared" si="232"/>
        <v>4.1788265040055066</v>
      </c>
      <c r="AA138" s="186">
        <f t="shared" si="232"/>
        <v>4.2565622722394476</v>
      </c>
      <c r="AB138" s="186">
        <f t="shared" si="232"/>
        <v>4.3342980404733895</v>
      </c>
      <c r="AC138" s="186">
        <f t="shared" si="232"/>
        <v>4.4592729657683039</v>
      </c>
      <c r="AD138" s="186">
        <f t="shared" si="232"/>
        <v>4.5842478910632183</v>
      </c>
      <c r="AE138" s="186">
        <f t="shared" si="232"/>
        <v>4.7092228163581327</v>
      </c>
      <c r="AF138" s="186">
        <f t="shared" si="232"/>
        <v>4.8341977416530471</v>
      </c>
      <c r="AG138" s="186">
        <f t="shared" si="232"/>
        <v>4.9591726669479614</v>
      </c>
      <c r="AH138" s="186">
        <f t="shared" si="232"/>
        <v>5.0841475922428758</v>
      </c>
      <c r="AI138" s="186">
        <f t="shared" si="232"/>
        <v>5.2091225175377902</v>
      </c>
      <c r="AJ138" s="186">
        <f t="shared" si="232"/>
        <v>5.3340974428327046</v>
      </c>
      <c r="AK138" s="186">
        <f t="shared" si="232"/>
        <v>5.459072368127619</v>
      </c>
      <c r="AL138" s="186">
        <f t="shared" si="232"/>
        <v>5.5840472934225351</v>
      </c>
      <c r="AM138" s="186">
        <f t="shared" si="232"/>
        <v>6.0374770353556064</v>
      </c>
      <c r="AN138" s="186">
        <f t="shared" si="232"/>
        <v>6.4909067772886786</v>
      </c>
      <c r="AO138" s="186">
        <f t="shared" si="232"/>
        <v>6.4909067772886786</v>
      </c>
      <c r="AP138" s="186">
        <f t="shared" si="232"/>
        <v>6.4909067772886786</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0.97755703599805133</v>
      </c>
      <c r="S139" s="186">
        <f t="shared" si="233"/>
        <v>0.99840383074161876</v>
      </c>
      <c r="T139" s="186">
        <f t="shared" si="233"/>
        <v>1.0197569544016258</v>
      </c>
      <c r="U139" s="186">
        <f t="shared" si="233"/>
        <v>1.0411100780616329</v>
      </c>
      <c r="V139" s="186">
        <f t="shared" si="233"/>
        <v>1.06246320172164</v>
      </c>
      <c r="W139" s="186">
        <f t="shared" si="233"/>
        <v>1.0838163253816471</v>
      </c>
      <c r="X139" s="186">
        <f t="shared" si="233"/>
        <v>1.1051694490416542</v>
      </c>
      <c r="Y139" s="186">
        <f t="shared" si="233"/>
        <v>1.1265225727016612</v>
      </c>
      <c r="Z139" s="186">
        <f t="shared" si="233"/>
        <v>1.1478756963616683</v>
      </c>
      <c r="AA139" s="186">
        <f t="shared" si="233"/>
        <v>1.1692288200216754</v>
      </c>
      <c r="AB139" s="186">
        <f t="shared" si="233"/>
        <v>1.1905819436816827</v>
      </c>
      <c r="AC139" s="186">
        <f t="shared" si="233"/>
        <v>1.2249111218045701</v>
      </c>
      <c r="AD139" s="186">
        <f t="shared" si="233"/>
        <v>1.2592402999274575</v>
      </c>
      <c r="AE139" s="186">
        <f t="shared" si="233"/>
        <v>1.2935694780503448</v>
      </c>
      <c r="AF139" s="186">
        <f t="shared" si="233"/>
        <v>1.3278986561732322</v>
      </c>
      <c r="AG139" s="186">
        <f t="shared" si="233"/>
        <v>1.3622278342961196</v>
      </c>
      <c r="AH139" s="186">
        <f t="shared" si="233"/>
        <v>1.396557012419007</v>
      </c>
      <c r="AI139" s="186">
        <f t="shared" si="233"/>
        <v>1.4308861905418944</v>
      </c>
      <c r="AJ139" s="186">
        <f t="shared" si="233"/>
        <v>1.4652153686647817</v>
      </c>
      <c r="AK139" s="186">
        <f t="shared" si="233"/>
        <v>1.4995445467876691</v>
      </c>
      <c r="AL139" s="186">
        <f t="shared" si="233"/>
        <v>1.5338737249105561</v>
      </c>
      <c r="AM139" s="186">
        <f t="shared" si="233"/>
        <v>1.6584256727537174</v>
      </c>
      <c r="AN139" s="186">
        <f t="shared" si="233"/>
        <v>1.7829776205968795</v>
      </c>
      <c r="AO139" s="186">
        <f t="shared" si="233"/>
        <v>1.7829776205968795</v>
      </c>
      <c r="AP139" s="186">
        <f t="shared" si="233"/>
        <v>1.7829776205968795</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3.2155985052523919</v>
      </c>
      <c r="S140" s="186">
        <f t="shared" si="234"/>
        <v>3.2841724293797747</v>
      </c>
      <c r="T140" s="186">
        <f t="shared" si="234"/>
        <v>3.354411883442407</v>
      </c>
      <c r="U140" s="186">
        <f t="shared" si="234"/>
        <v>3.4246513375050394</v>
      </c>
      <c r="V140" s="186">
        <f t="shared" si="234"/>
        <v>3.4948907915676717</v>
      </c>
      <c r="W140" s="186">
        <f t="shared" si="234"/>
        <v>3.565130245630304</v>
      </c>
      <c r="X140" s="186">
        <f t="shared" si="234"/>
        <v>3.6353696996929363</v>
      </c>
      <c r="Y140" s="186">
        <f t="shared" si="234"/>
        <v>3.7056091537555687</v>
      </c>
      <c r="Z140" s="186">
        <f t="shared" si="234"/>
        <v>3.775848607818201</v>
      </c>
      <c r="AA140" s="186">
        <f t="shared" si="234"/>
        <v>3.8460880618808333</v>
      </c>
      <c r="AB140" s="186">
        <f t="shared" si="234"/>
        <v>3.916327515943467</v>
      </c>
      <c r="AC140" s="186">
        <f t="shared" si="234"/>
        <v>4.0292507007741065</v>
      </c>
      <c r="AD140" s="186">
        <f t="shared" si="234"/>
        <v>4.1421738856047456</v>
      </c>
      <c r="AE140" s="186">
        <f t="shared" si="234"/>
        <v>4.2550970704353848</v>
      </c>
      <c r="AF140" s="186">
        <f t="shared" si="234"/>
        <v>4.3680202552660239</v>
      </c>
      <c r="AG140" s="186">
        <f t="shared" si="234"/>
        <v>4.480943440096663</v>
      </c>
      <c r="AH140" s="186">
        <f t="shared" si="234"/>
        <v>4.5938666249273021</v>
      </c>
      <c r="AI140" s="186">
        <f t="shared" si="234"/>
        <v>4.7067898097579413</v>
      </c>
      <c r="AJ140" s="186">
        <f t="shared" si="234"/>
        <v>4.8197129945885804</v>
      </c>
      <c r="AK140" s="186">
        <f t="shared" si="234"/>
        <v>4.9326361794192195</v>
      </c>
      <c r="AL140" s="186">
        <f t="shared" si="234"/>
        <v>5.0455593642498586</v>
      </c>
      <c r="AM140" s="186">
        <f t="shared" si="234"/>
        <v>5.4552633943598128</v>
      </c>
      <c r="AN140" s="186">
        <f t="shared" si="234"/>
        <v>5.8649674244697705</v>
      </c>
      <c r="AO140" s="186">
        <f t="shared" si="234"/>
        <v>5.8649674244697705</v>
      </c>
      <c r="AP140" s="186">
        <f t="shared" si="234"/>
        <v>5.8649674244697705</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0.58321610806251878</v>
      </c>
      <c r="S141" s="186">
        <f t="shared" si="235"/>
        <v>0.59565342481049599</v>
      </c>
      <c r="T141" s="186">
        <f t="shared" si="235"/>
        <v>0.60839282028040065</v>
      </c>
      <c r="U141" s="186">
        <f t="shared" si="235"/>
        <v>0.62113221575030531</v>
      </c>
      <c r="V141" s="186">
        <f t="shared" si="235"/>
        <v>0.63387161122020996</v>
      </c>
      <c r="W141" s="186">
        <f t="shared" si="235"/>
        <v>0.64661100669011462</v>
      </c>
      <c r="X141" s="186">
        <f t="shared" si="235"/>
        <v>0.65935040216001928</v>
      </c>
      <c r="Y141" s="186">
        <f t="shared" si="235"/>
        <v>0.67208979762992394</v>
      </c>
      <c r="Z141" s="186">
        <f t="shared" si="235"/>
        <v>0.68482919309982859</v>
      </c>
      <c r="AA141" s="186">
        <f t="shared" si="235"/>
        <v>0.69756858856973325</v>
      </c>
      <c r="AB141" s="186">
        <f t="shared" si="235"/>
        <v>0.71030798403963824</v>
      </c>
      <c r="AC141" s="186">
        <f t="shared" si="235"/>
        <v>0.73078896767592727</v>
      </c>
      <c r="AD141" s="186">
        <f t="shared" si="235"/>
        <v>0.7512699513122163</v>
      </c>
      <c r="AE141" s="186">
        <f t="shared" si="235"/>
        <v>0.77175093494850533</v>
      </c>
      <c r="AF141" s="186">
        <f t="shared" si="235"/>
        <v>0.79223191858479436</v>
      </c>
      <c r="AG141" s="186">
        <f t="shared" si="235"/>
        <v>0.81271290222108339</v>
      </c>
      <c r="AH141" s="186">
        <f t="shared" si="235"/>
        <v>0.83319388585737242</v>
      </c>
      <c r="AI141" s="186">
        <f t="shared" si="235"/>
        <v>0.85367486949366145</v>
      </c>
      <c r="AJ141" s="186">
        <f t="shared" si="235"/>
        <v>0.87415585312995048</v>
      </c>
      <c r="AK141" s="186">
        <f t="shared" si="235"/>
        <v>0.89463683676623951</v>
      </c>
      <c r="AL141" s="186">
        <f t="shared" si="235"/>
        <v>0.91511782040252854</v>
      </c>
      <c r="AM141" s="186">
        <f t="shared" si="235"/>
        <v>0.9894262234907748</v>
      </c>
      <c r="AN141" s="186">
        <f t="shared" si="235"/>
        <v>1.0637346265790215</v>
      </c>
      <c r="AO141" s="186">
        <f t="shared" si="235"/>
        <v>1.0637346265790215</v>
      </c>
      <c r="AP141" s="186">
        <f t="shared" si="235"/>
        <v>1.0637346265790215</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0.29042350907159797</v>
      </c>
      <c r="S142" s="186">
        <f t="shared" si="236"/>
        <v>0.29661690655059098</v>
      </c>
      <c r="T142" s="186">
        <f t="shared" si="236"/>
        <v>0.30296072985154809</v>
      </c>
      <c r="U142" s="186">
        <f t="shared" si="236"/>
        <v>0.30930455315250521</v>
      </c>
      <c r="V142" s="186">
        <f t="shared" si="236"/>
        <v>0.31564837645346233</v>
      </c>
      <c r="W142" s="186">
        <f t="shared" si="236"/>
        <v>0.32199219975441945</v>
      </c>
      <c r="X142" s="186">
        <f t="shared" si="236"/>
        <v>0.32833602305537657</v>
      </c>
      <c r="Y142" s="186">
        <f t="shared" si="236"/>
        <v>0.33467984635633369</v>
      </c>
      <c r="Z142" s="186">
        <f t="shared" si="236"/>
        <v>0.34102366965729081</v>
      </c>
      <c r="AA142" s="186">
        <f t="shared" si="236"/>
        <v>0.34736749295824793</v>
      </c>
      <c r="AB142" s="186">
        <f t="shared" si="236"/>
        <v>0.3537113162592051</v>
      </c>
      <c r="AC142" s="186">
        <f t="shared" si="236"/>
        <v>0.36391021003916124</v>
      </c>
      <c r="AD142" s="186">
        <f t="shared" si="236"/>
        <v>0.37410910381911738</v>
      </c>
      <c r="AE142" s="186">
        <f t="shared" si="236"/>
        <v>0.38430799759907353</v>
      </c>
      <c r="AF142" s="186">
        <f t="shared" si="236"/>
        <v>0.39450689137902967</v>
      </c>
      <c r="AG142" s="186">
        <f t="shared" si="236"/>
        <v>0.40470578515898581</v>
      </c>
      <c r="AH142" s="186">
        <f t="shared" si="236"/>
        <v>0.41490467893894195</v>
      </c>
      <c r="AI142" s="186">
        <f t="shared" si="236"/>
        <v>0.42510357271889809</v>
      </c>
      <c r="AJ142" s="186">
        <f t="shared" si="236"/>
        <v>0.43530246649885423</v>
      </c>
      <c r="AK142" s="186">
        <f t="shared" si="236"/>
        <v>0.44550136027881038</v>
      </c>
      <c r="AL142" s="186">
        <f t="shared" si="236"/>
        <v>0.45570025405876635</v>
      </c>
      <c r="AM142" s="186">
        <f t="shared" si="236"/>
        <v>0.49270353102601011</v>
      </c>
      <c r="AN142" s="186">
        <f t="shared" si="236"/>
        <v>0.52970680799325376</v>
      </c>
      <c r="AO142" s="186">
        <f t="shared" si="236"/>
        <v>0.52970680799325376</v>
      </c>
      <c r="AP142" s="186">
        <f t="shared" si="236"/>
        <v>0.52970680799325376</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6.4930645697790714</v>
      </c>
      <c r="S143" s="186">
        <f t="shared" si="237"/>
        <v>6.6315317684778341</v>
      </c>
      <c r="T143" s="186">
        <f t="shared" si="237"/>
        <v>6.773362071555086</v>
      </c>
      <c r="U143" s="186">
        <f t="shared" si="237"/>
        <v>6.9151923746323378</v>
      </c>
      <c r="V143" s="186">
        <f t="shared" si="237"/>
        <v>7.0570226777095897</v>
      </c>
      <c r="W143" s="186">
        <f t="shared" si="237"/>
        <v>7.1988529807868415</v>
      </c>
      <c r="X143" s="186">
        <f t="shared" si="237"/>
        <v>7.3406832838640934</v>
      </c>
      <c r="Y143" s="186">
        <f t="shared" si="237"/>
        <v>7.4825135869413453</v>
      </c>
      <c r="Z143" s="186">
        <f t="shared" si="237"/>
        <v>7.6243438900185971</v>
      </c>
      <c r="AA143" s="186">
        <f t="shared" si="237"/>
        <v>7.766174193095849</v>
      </c>
      <c r="AB143" s="186">
        <f t="shared" si="237"/>
        <v>7.9080044961730973</v>
      </c>
      <c r="AC143" s="186">
        <f t="shared" si="237"/>
        <v>8.1360234883864564</v>
      </c>
      <c r="AD143" s="186">
        <f t="shared" si="237"/>
        <v>8.3640424805998155</v>
      </c>
      <c r="AE143" s="186">
        <f t="shared" si="237"/>
        <v>8.5920614728131746</v>
      </c>
      <c r="AF143" s="186">
        <f t="shared" si="237"/>
        <v>8.8200804650265336</v>
      </c>
      <c r="AG143" s="186">
        <f t="shared" si="237"/>
        <v>9.0480994572398927</v>
      </c>
      <c r="AH143" s="186">
        <f t="shared" si="237"/>
        <v>9.2761184494532518</v>
      </c>
      <c r="AI143" s="186">
        <f t="shared" si="237"/>
        <v>9.5041374416666109</v>
      </c>
      <c r="AJ143" s="186">
        <f t="shared" si="237"/>
        <v>9.73215643387997</v>
      </c>
      <c r="AK143" s="186">
        <f t="shared" si="237"/>
        <v>9.9601754260933291</v>
      </c>
      <c r="AL143" s="186">
        <f t="shared" si="237"/>
        <v>10.188194418306693</v>
      </c>
      <c r="AM143" s="186">
        <f t="shared" si="237"/>
        <v>11.015485113229396</v>
      </c>
      <c r="AN143" s="186">
        <f t="shared" si="237"/>
        <v>11.842775808152098</v>
      </c>
      <c r="AO143" s="186">
        <f t="shared" si="237"/>
        <v>11.842775808152098</v>
      </c>
      <c r="AP143" s="186">
        <f t="shared" si="237"/>
        <v>11.842775808152098</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2.1696444555447534</v>
      </c>
      <c r="S144" s="186">
        <f t="shared" si="238"/>
        <v>2.2159129912574369</v>
      </c>
      <c r="T144" s="186">
        <f t="shared" si="238"/>
        <v>2.2633053015283111</v>
      </c>
      <c r="U144" s="186">
        <f t="shared" si="238"/>
        <v>2.3106976117991853</v>
      </c>
      <c r="V144" s="186">
        <f t="shared" si="238"/>
        <v>2.3580899220700595</v>
      </c>
      <c r="W144" s="186">
        <f t="shared" si="238"/>
        <v>2.4054822323409337</v>
      </c>
      <c r="X144" s="186">
        <f t="shared" si="238"/>
        <v>2.4528745426118079</v>
      </c>
      <c r="Y144" s="186">
        <f t="shared" si="238"/>
        <v>2.5002668528826821</v>
      </c>
      <c r="Z144" s="186">
        <f t="shared" si="238"/>
        <v>2.5476591631535563</v>
      </c>
      <c r="AA144" s="186">
        <f t="shared" si="238"/>
        <v>2.5950514734244305</v>
      </c>
      <c r="AB144" s="186">
        <f t="shared" si="238"/>
        <v>2.6424437836953061</v>
      </c>
      <c r="AC144" s="186">
        <f t="shared" si="238"/>
        <v>2.7186358709444018</v>
      </c>
      <c r="AD144" s="186">
        <f t="shared" si="238"/>
        <v>2.7948279581934976</v>
      </c>
      <c r="AE144" s="186">
        <f t="shared" si="238"/>
        <v>2.8710200454425934</v>
      </c>
      <c r="AF144" s="186">
        <f t="shared" si="238"/>
        <v>2.9472121326916891</v>
      </c>
      <c r="AG144" s="186">
        <f t="shared" si="238"/>
        <v>3.0234042199407849</v>
      </c>
      <c r="AH144" s="186">
        <f t="shared" si="238"/>
        <v>3.0995963071898807</v>
      </c>
      <c r="AI144" s="186">
        <f t="shared" si="238"/>
        <v>3.1757883944389764</v>
      </c>
      <c r="AJ144" s="186">
        <f t="shared" si="238"/>
        <v>3.2519804816880722</v>
      </c>
      <c r="AK144" s="186">
        <f t="shared" si="238"/>
        <v>3.328172568937168</v>
      </c>
      <c r="AL144" s="186">
        <f t="shared" si="238"/>
        <v>3.4043646561862615</v>
      </c>
      <c r="AM144" s="186">
        <f t="shared" si="238"/>
        <v>3.6808021765702423</v>
      </c>
      <c r="AN144" s="186">
        <f t="shared" si="238"/>
        <v>3.9572396969542232</v>
      </c>
      <c r="AO144" s="186">
        <f t="shared" si="238"/>
        <v>3.9572396969542232</v>
      </c>
      <c r="AP144" s="186">
        <f t="shared" si="238"/>
        <v>3.9572396969542232</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0.11911121933463797</v>
      </c>
      <c r="S145" s="186">
        <f t="shared" si="239"/>
        <v>0.12165131372267549</v>
      </c>
      <c r="T145" s="186">
        <f t="shared" si="239"/>
        <v>0.12425310216272291</v>
      </c>
      <c r="U145" s="186">
        <f t="shared" si="239"/>
        <v>0.12685489060277033</v>
      </c>
      <c r="V145" s="186">
        <f t="shared" si="239"/>
        <v>0.12945667904281777</v>
      </c>
      <c r="W145" s="186">
        <f t="shared" si="239"/>
        <v>0.1320584674828652</v>
      </c>
      <c r="X145" s="186">
        <f t="shared" si="239"/>
        <v>0.13466025592291264</v>
      </c>
      <c r="Y145" s="186">
        <f t="shared" si="239"/>
        <v>0.13726204436296008</v>
      </c>
      <c r="Z145" s="186">
        <f t="shared" si="239"/>
        <v>0.13986383280300752</v>
      </c>
      <c r="AA145" s="186">
        <f t="shared" si="239"/>
        <v>0.14246562124305495</v>
      </c>
      <c r="AB145" s="186">
        <f t="shared" si="239"/>
        <v>0.14506740968310231</v>
      </c>
      <c r="AC145" s="186">
        <f t="shared" si="239"/>
        <v>0.14925027586317985</v>
      </c>
      <c r="AD145" s="186">
        <f t="shared" si="239"/>
        <v>0.15343314204325739</v>
      </c>
      <c r="AE145" s="186">
        <f t="shared" si="239"/>
        <v>0.15761600822333494</v>
      </c>
      <c r="AF145" s="186">
        <f t="shared" si="239"/>
        <v>0.16179887440341248</v>
      </c>
      <c r="AG145" s="186">
        <f t="shared" si="239"/>
        <v>0.16598174058349002</v>
      </c>
      <c r="AH145" s="186">
        <f t="shared" si="239"/>
        <v>0.17016460676356757</v>
      </c>
      <c r="AI145" s="186">
        <f t="shared" si="239"/>
        <v>0.17434747294364511</v>
      </c>
      <c r="AJ145" s="186">
        <f t="shared" si="239"/>
        <v>0.17853033912372265</v>
      </c>
      <c r="AK145" s="186">
        <f t="shared" si="239"/>
        <v>0.1827132053038002</v>
      </c>
      <c r="AL145" s="186">
        <f t="shared" si="239"/>
        <v>0.18689607148387768</v>
      </c>
      <c r="AM145" s="186">
        <f t="shared" si="239"/>
        <v>0.20207220324068781</v>
      </c>
      <c r="AN145" s="186">
        <f t="shared" si="239"/>
        <v>0.21724833499749802</v>
      </c>
      <c r="AO145" s="186">
        <f t="shared" si="239"/>
        <v>0.21724833499749802</v>
      </c>
      <c r="AP145" s="186">
        <f t="shared" si="239"/>
        <v>0.21724833499749802</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2.8665427088524546E-2</v>
      </c>
      <c r="S146" s="186">
        <f t="shared" si="240"/>
        <v>2.9276728785249645E-2</v>
      </c>
      <c r="T146" s="186">
        <f t="shared" si="240"/>
        <v>2.9902877835226306E-2</v>
      </c>
      <c r="U146" s="186">
        <f t="shared" si="240"/>
        <v>3.0529026885202967E-2</v>
      </c>
      <c r="V146" s="186">
        <f t="shared" si="240"/>
        <v>3.1155175935179628E-2</v>
      </c>
      <c r="W146" s="186">
        <f t="shared" si="240"/>
        <v>3.178132498515629E-2</v>
      </c>
      <c r="X146" s="186">
        <f t="shared" si="240"/>
        <v>3.2407474035132951E-2</v>
      </c>
      <c r="Y146" s="186">
        <f t="shared" si="240"/>
        <v>3.3033623085109612E-2</v>
      </c>
      <c r="Z146" s="186">
        <f t="shared" si="240"/>
        <v>3.3659772135086273E-2</v>
      </c>
      <c r="AA146" s="186">
        <f t="shared" si="240"/>
        <v>3.4285921185062934E-2</v>
      </c>
      <c r="AB146" s="186">
        <f t="shared" si="240"/>
        <v>3.4912070235039609E-2</v>
      </c>
      <c r="AC146" s="186">
        <f t="shared" si="240"/>
        <v>3.591872306065802E-2</v>
      </c>
      <c r="AD146" s="186">
        <f t="shared" si="240"/>
        <v>3.6925375886276431E-2</v>
      </c>
      <c r="AE146" s="186">
        <f t="shared" si="240"/>
        <v>3.7932028711894841E-2</v>
      </c>
      <c r="AF146" s="186">
        <f t="shared" si="240"/>
        <v>3.8938681537513252E-2</v>
      </c>
      <c r="AG146" s="186">
        <f t="shared" si="240"/>
        <v>3.9945334363131663E-2</v>
      </c>
      <c r="AH146" s="186">
        <f t="shared" si="240"/>
        <v>4.0951987188750073E-2</v>
      </c>
      <c r="AI146" s="186">
        <f t="shared" si="240"/>
        <v>4.1958640014368484E-2</v>
      </c>
      <c r="AJ146" s="186">
        <f t="shared" si="240"/>
        <v>4.2965292839986895E-2</v>
      </c>
      <c r="AK146" s="186">
        <f t="shared" si="240"/>
        <v>4.3971945665605305E-2</v>
      </c>
      <c r="AL146" s="186">
        <f t="shared" si="240"/>
        <v>4.4978598491223737E-2</v>
      </c>
      <c r="AM146" s="186">
        <f t="shared" si="240"/>
        <v>4.8630901782137782E-2</v>
      </c>
      <c r="AN146" s="186">
        <f t="shared" si="240"/>
        <v>5.2283205073051842E-2</v>
      </c>
      <c r="AO146" s="186">
        <f t="shared" si="240"/>
        <v>5.2283205073051842E-2</v>
      </c>
      <c r="AP146" s="186">
        <f t="shared" si="240"/>
        <v>5.2283205073051842E-2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23.010393182336216</v>
      </c>
      <c r="S147" s="186">
        <f t="shared" si="241"/>
        <v>23.501099019414255</v>
      </c>
      <c r="T147" s="186">
        <f t="shared" si="241"/>
        <v>24.003723166133394</v>
      </c>
      <c r="U147" s="186">
        <f t="shared" si="241"/>
        <v>24.506347312852533</v>
      </c>
      <c r="V147" s="186">
        <f t="shared" si="241"/>
        <v>25.008971459571672</v>
      </c>
      <c r="W147" s="186">
        <f t="shared" si="241"/>
        <v>25.511595606290811</v>
      </c>
      <c r="X147" s="186">
        <f t="shared" si="241"/>
        <v>26.01421975300995</v>
      </c>
      <c r="Y147" s="186">
        <f t="shared" si="241"/>
        <v>26.516843899729089</v>
      </c>
      <c r="Z147" s="186">
        <f t="shared" si="241"/>
        <v>27.019468046448228</v>
      </c>
      <c r="AA147" s="186">
        <f t="shared" si="241"/>
        <v>27.522092193167367</v>
      </c>
      <c r="AB147" s="186">
        <f t="shared" si="241"/>
        <v>28.024716339886492</v>
      </c>
      <c r="AC147" s="186">
        <f t="shared" si="241"/>
        <v>28.832779559878155</v>
      </c>
      <c r="AD147" s="186">
        <f t="shared" si="241"/>
        <v>29.640842779869818</v>
      </c>
      <c r="AE147" s="186">
        <f t="shared" si="241"/>
        <v>30.448905999861481</v>
      </c>
      <c r="AF147" s="186">
        <f t="shared" si="241"/>
        <v>31.256969219853143</v>
      </c>
      <c r="AG147" s="186">
        <f t="shared" si="241"/>
        <v>32.065032439844806</v>
      </c>
      <c r="AH147" s="186">
        <f t="shared" si="241"/>
        <v>32.873095659836473</v>
      </c>
      <c r="AI147" s="186">
        <f t="shared" si="241"/>
        <v>33.681158879828139</v>
      </c>
      <c r="AJ147" s="186">
        <f t="shared" si="241"/>
        <v>34.489222099819806</v>
      </c>
      <c r="AK147" s="186">
        <f t="shared" si="241"/>
        <v>35.297285319811472</v>
      </c>
      <c r="AL147" s="186">
        <f t="shared" si="241"/>
        <v>36.105348539803131</v>
      </c>
      <c r="AM147" s="186">
        <f t="shared" si="241"/>
        <v>39.037135827867516</v>
      </c>
      <c r="AN147" s="186">
        <f t="shared" si="241"/>
        <v>41.968923115931901</v>
      </c>
      <c r="AO147" s="186">
        <f t="shared" si="241"/>
        <v>41.968923115931901</v>
      </c>
      <c r="AP147" s="186">
        <f t="shared" si="241"/>
        <v>41.968923115931901</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26.252766767119954</v>
      </c>
      <c r="S148" s="186">
        <f t="shared" si="242"/>
        <v>26.812617517604441</v>
      </c>
      <c r="T148" s="186">
        <f t="shared" si="242"/>
        <v>27.386065975906728</v>
      </c>
      <c r="U148" s="186">
        <f t="shared" si="242"/>
        <v>27.959514434209016</v>
      </c>
      <c r="V148" s="186">
        <f t="shared" si="242"/>
        <v>28.532962892511303</v>
      </c>
      <c r="W148" s="186">
        <f t="shared" si="242"/>
        <v>29.106411350813591</v>
      </c>
      <c r="X148" s="186">
        <f t="shared" si="242"/>
        <v>29.679859809115879</v>
      </c>
      <c r="Y148" s="186">
        <f t="shared" si="242"/>
        <v>30.253308267418166</v>
      </c>
      <c r="Z148" s="186">
        <f t="shared" si="242"/>
        <v>30.826756725720454</v>
      </c>
      <c r="AA148" s="186">
        <f t="shared" si="242"/>
        <v>31.400205184022742</v>
      </c>
      <c r="AB148" s="186">
        <f t="shared" si="242"/>
        <v>31.973653642325036</v>
      </c>
      <c r="AC148" s="186">
        <f t="shared" si="242"/>
        <v>32.895580316042796</v>
      </c>
      <c r="AD148" s="186">
        <f t="shared" si="242"/>
        <v>33.81750698976056</v>
      </c>
      <c r="AE148" s="186">
        <f t="shared" si="242"/>
        <v>34.739433663478323</v>
      </c>
      <c r="AF148" s="186">
        <f t="shared" si="242"/>
        <v>35.661360337196086</v>
      </c>
      <c r="AG148" s="186">
        <f t="shared" si="242"/>
        <v>36.58328701091385</v>
      </c>
      <c r="AH148" s="186">
        <f t="shared" si="242"/>
        <v>37.505213684631613</v>
      </c>
      <c r="AI148" s="186">
        <f t="shared" si="242"/>
        <v>38.427140358349376</v>
      </c>
      <c r="AJ148" s="186">
        <f t="shared" si="242"/>
        <v>39.34906703206714</v>
      </c>
      <c r="AK148" s="186">
        <f t="shared" si="242"/>
        <v>40.270993705784903</v>
      </c>
      <c r="AL148" s="186">
        <f t="shared" si="242"/>
        <v>41.192920379502652</v>
      </c>
      <c r="AM148" s="186">
        <f t="shared" si="242"/>
        <v>44.537823149067023</v>
      </c>
      <c r="AN148" s="186">
        <f t="shared" si="242"/>
        <v>47.882725918631394</v>
      </c>
      <c r="AO148" s="186">
        <f t="shared" si="242"/>
        <v>47.882725918631394</v>
      </c>
      <c r="AP148" s="186">
        <f t="shared" si="242"/>
        <v>47.882725918631394</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79.266714881385326</v>
      </c>
      <c r="S149" s="186">
        <f t="shared" si="243"/>
        <v>84.761060869023467</v>
      </c>
      <c r="T149" s="186">
        <f t="shared" si="243"/>
        <v>85.552134630125735</v>
      </c>
      <c r="U149" s="186">
        <f t="shared" si="243"/>
        <v>86.343208391228004</v>
      </c>
      <c r="V149" s="186">
        <f t="shared" si="243"/>
        <v>87.134282152330272</v>
      </c>
      <c r="W149" s="186">
        <f t="shared" si="243"/>
        <v>87.92535591343254</v>
      </c>
      <c r="X149" s="186">
        <f t="shared" si="243"/>
        <v>88.716429674534808</v>
      </c>
      <c r="Y149" s="186">
        <f t="shared" si="243"/>
        <v>89.507503435637076</v>
      </c>
      <c r="Z149" s="186">
        <f t="shared" si="243"/>
        <v>90.298577196739345</v>
      </c>
      <c r="AA149" s="186">
        <f t="shared" si="243"/>
        <v>91.089650957841613</v>
      </c>
      <c r="AB149" s="186">
        <f t="shared" si="243"/>
        <v>91.880724718943938</v>
      </c>
      <c r="AC149" s="186">
        <f t="shared" si="243"/>
        <v>93.052643143505833</v>
      </c>
      <c r="AD149" s="186">
        <f t="shared" si="243"/>
        <v>94.224561568067742</v>
      </c>
      <c r="AE149" s="186">
        <f t="shared" si="243"/>
        <v>95.396479992629651</v>
      </c>
      <c r="AF149" s="186">
        <f t="shared" si="243"/>
        <v>96.56839841719156</v>
      </c>
      <c r="AG149" s="186">
        <f t="shared" si="243"/>
        <v>97.740316841753469</v>
      </c>
      <c r="AH149" s="186">
        <f t="shared" si="243"/>
        <v>98.912235266315378</v>
      </c>
      <c r="AI149" s="186">
        <f t="shared" si="243"/>
        <v>100.08415369087729</v>
      </c>
      <c r="AJ149" s="186">
        <f t="shared" si="243"/>
        <v>101.2560721154392</v>
      </c>
      <c r="AK149" s="186">
        <f t="shared" si="243"/>
        <v>102.4279905400011</v>
      </c>
      <c r="AL149" s="186">
        <f t="shared" si="243"/>
        <v>103.59990896456296</v>
      </c>
      <c r="AM149" s="186">
        <f t="shared" si="243"/>
        <v>103.43677995503633</v>
      </c>
      <c r="AN149" s="186">
        <f t="shared" si="243"/>
        <v>103.27365094550969</v>
      </c>
      <c r="AO149" s="186">
        <f t="shared" si="243"/>
        <v>103.27365094550969</v>
      </c>
      <c r="AP149" s="186">
        <f t="shared" si="243"/>
        <v>103.27365094550969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5">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17.985521747895376</v>
      </c>
      <c r="T176" s="186" cm="1">
        <f t="array" ref="T176">IF(T$174=-1,U176,IF(T$174=99,S176,IF(T$174=0,INDEX($F43:$N43,0,T$172),(INDEX($F43:$N43,0,T$174+1)-INDEX($F43:$N43,0,T$174))/(INDEX($F$4:$N$4,0,T$174+1)-INDEX($F$4:$N$4,0,T$174))+S176)))</f>
        <v>18.844033530897683</v>
      </c>
      <c r="U176" s="186" cm="1">
        <f t="array" ref="U176">IF(U$174=-1,V176,IF(U$174=99,T176,IF(U$174=0,INDEX($F43:$N43,0,U$172),(INDEX($F43:$N43,0,U$174+1)-INDEX($F43:$N43,0,U$174))/(INDEX($F$4:$N$4,0,U$174+1)-INDEX($F$4:$N$4,0,U$174))+T176)))</f>
        <v>19.184123931519153</v>
      </c>
      <c r="V176" s="186" cm="1">
        <f t="array" ref="V176">IF(V$174=-1,W176,IF(V$174=99,U176,IF(V$174=0,INDEX($F43:$N43,0,V$172),(INDEX($F43:$N43,0,V$174+1)-INDEX($F43:$N43,0,V$174))/(INDEX($F$4:$N$4,0,V$174+1)-INDEX($F$4:$N$4,0,V$174))+U176)))</f>
        <v>19.524214332140623</v>
      </c>
      <c r="W176" s="186" cm="1">
        <f t="array" ref="W176">IF(W$174=-1,X176,IF(W$174=99,V176,IF(W$174=0,INDEX($F43:$N43,0,W$172),(INDEX($F43:$N43,0,W$174+1)-INDEX($F43:$N43,0,W$174))/(INDEX($F$4:$N$4,0,W$174+1)-INDEX($F$4:$N$4,0,W$174))+V176)))</f>
        <v>19.864304732762093</v>
      </c>
      <c r="X176" s="186" cm="1">
        <f t="array" ref="X176">IF(X$174=-1,Y176,IF(X$174=99,W176,IF(X$174=0,INDEX($F43:$N43,0,X$172),(INDEX($F43:$N43,0,X$174+1)-INDEX($F43:$N43,0,X$174))/(INDEX($F$4:$N$4,0,X$174+1)-INDEX($F$4:$N$4,0,X$174))+W176)))</f>
        <v>20.204395133383564</v>
      </c>
      <c r="Y176" s="186" cm="1">
        <f t="array" ref="Y176">IF(Y$174=-1,Z176,IF(Y$174=99,X176,IF(Y$174=0,INDEX($F43:$N43,0,Y$172),(INDEX($F43:$N43,0,Y$174+1)-INDEX($F43:$N43,0,Y$174))/(INDEX($F$4:$N$4,0,Y$174+1)-INDEX($F$4:$N$4,0,Y$174))+X176)))</f>
        <v>20.544485534005034</v>
      </c>
      <c r="Z176" s="186" cm="1">
        <f t="array" ref="Z176">IF(Z$174=-1,AA176,IF(Z$174=99,Y176,IF(Z$174=0,INDEX($F43:$N43,0,Z$172),(INDEX($F43:$N43,0,Z$174+1)-INDEX($F43:$N43,0,Z$174))/(INDEX($F$4:$N$4,0,Z$174+1)-INDEX($F$4:$N$4,0,Z$174))+Y176)))</f>
        <v>20.884575934626504</v>
      </c>
      <c r="AA176" s="186" cm="1">
        <f t="array" ref="AA176">IF(AA$174=-1,AB176,IF(AA$174=99,Z176,IF(AA$174=0,INDEX($F43:$N43,0,AA$172),(INDEX($F43:$N43,0,AA$174+1)-INDEX($F43:$N43,0,AA$174))/(INDEX($F$4:$N$4,0,AA$174+1)-INDEX($F$4:$N$4,0,AA$174))+Z176)))</f>
        <v>21.224666335247974</v>
      </c>
      <c r="AB176" s="186" cm="1">
        <f t="array" ref="AB176">IF(AB$174=-1,AC176,IF(AB$174=99,AA176,IF(AB$174=0,INDEX($F43:$N43,0,AB$172),(INDEX($F43:$N43,0,AB$174+1)-INDEX($F43:$N43,0,AB$174))/(INDEX($F$4:$N$4,0,AB$174+1)-INDEX($F$4:$N$4,0,AB$174))+AA176)))</f>
        <v>21.564756735869445</v>
      </c>
      <c r="AC176" s="186" cm="1">
        <f t="array" ref="AC176">IF(AC$174=-1,AD176,IF(AC$174=99,AB176,IF(AC$174=0,INDEX($F43:$N43,0,AC$172),(INDEX($F43:$N43,0,AC$174+1)-INDEX($F43:$N43,0,AC$174))/(INDEX($F$4:$N$4,0,AC$174+1)-INDEX($F$4:$N$4,0,AC$174))+AB176)))</f>
        <v>21.904847136490908</v>
      </c>
      <c r="AD176" s="186" cm="1">
        <f t="array" ref="AD176">IF(AD$174=-1,AE176,IF(AD$174=99,AC176,IF(AD$174=0,INDEX($F43:$N43,0,AD$172),(INDEX($F43:$N43,0,AD$174+1)-INDEX($F43:$N43,0,AD$174))/(INDEX($F$4:$N$4,0,AD$174+1)-INDEX($F$4:$N$4,0,AD$174))+AC176)))</f>
        <v>22.536450364722182</v>
      </c>
      <c r="AE176" s="186" cm="1">
        <f t="array" ref="AE176">IF(AE$174=-1,AF176,IF(AE$174=99,AD176,IF(AE$174=0,INDEX($F43:$N43,0,AE$172),(INDEX($F43:$N43,0,AE$174+1)-INDEX($F43:$N43,0,AE$174))/(INDEX($F$4:$N$4,0,AE$174+1)-INDEX($F$4:$N$4,0,AE$174))+AD176)))</f>
        <v>23.168053592953456</v>
      </c>
      <c r="AF176" s="186" cm="1">
        <f t="array" ref="AF176">IF(AF$174=-1,AG176,IF(AF$174=99,AE176,IF(AF$174=0,INDEX($F43:$N43,0,AF$172),(INDEX($F43:$N43,0,AF$174+1)-INDEX($F43:$N43,0,AF$174))/(INDEX($F$4:$N$4,0,AF$174+1)-INDEX($F$4:$N$4,0,AF$174))+AE176)))</f>
        <v>23.79965682118473</v>
      </c>
      <c r="AG176" s="186" cm="1">
        <f t="array" ref="AG176">IF(AG$174=-1,AH176,IF(AG$174=99,AF176,IF(AG$174=0,INDEX($F43:$N43,0,AG$172),(INDEX($F43:$N43,0,AG$174+1)-INDEX($F43:$N43,0,AG$174))/(INDEX($F$4:$N$4,0,AG$174+1)-INDEX($F$4:$N$4,0,AG$174))+AF176)))</f>
        <v>24.431260049416004</v>
      </c>
      <c r="AH176" s="186" cm="1">
        <f t="array" ref="AH176">IF(AH$174=-1,AI176,IF(AH$174=99,AG176,IF(AH$174=0,INDEX($F43:$N43,0,AH$172),(INDEX($F43:$N43,0,AH$174+1)-INDEX($F43:$N43,0,AH$174))/(INDEX($F$4:$N$4,0,AH$174+1)-INDEX($F$4:$N$4,0,AH$174))+AG176)))</f>
        <v>25.062863277647278</v>
      </c>
      <c r="AI176" s="186" cm="1">
        <f t="array" ref="AI176">IF(AI$174=-1,AJ176,IF(AI$174=99,AH176,IF(AI$174=0,INDEX($F43:$N43,0,AI$172),(INDEX($F43:$N43,0,AI$174+1)-INDEX($F43:$N43,0,AI$174))/(INDEX($F$4:$N$4,0,AI$174+1)-INDEX($F$4:$N$4,0,AI$174))+AH176)))</f>
        <v>25.694466505878552</v>
      </c>
      <c r="AJ176" s="186" cm="1">
        <f t="array" ref="AJ176">IF(AJ$174=-1,AK176,IF(AJ$174=99,AI176,IF(AJ$174=0,INDEX($F43:$N43,0,AJ$172),(INDEX($F43:$N43,0,AJ$174+1)-INDEX($F43:$N43,0,AJ$174))/(INDEX($F$4:$N$4,0,AJ$174+1)-INDEX($F$4:$N$4,0,AJ$174))+AI176)))</f>
        <v>26.326069734109826</v>
      </c>
      <c r="AK176" s="186" cm="1">
        <f t="array" ref="AK176">IF(AK$174=-1,AL176,IF(AK$174=99,AJ176,IF(AK$174=0,INDEX($F43:$N43,0,AK$172),(INDEX($F43:$N43,0,AK$174+1)-INDEX($F43:$N43,0,AK$174))/(INDEX($F$4:$N$4,0,AK$174+1)-INDEX($F$4:$N$4,0,AK$174))+AJ176)))</f>
        <v>26.9576729623411</v>
      </c>
      <c r="AL176" s="186" cm="1">
        <f t="array" ref="AL176">IF(AL$174=-1,AM176,IF(AL$174=99,AK176,IF(AL$174=0,INDEX($F43:$N43,0,AL$172),(INDEX($F43:$N43,0,AL$174+1)-INDEX($F43:$N43,0,AL$174))/(INDEX($F$4:$N$4,0,AL$174+1)-INDEX($F$4:$N$4,0,AL$174))+AK176)))</f>
        <v>27.589276190572374</v>
      </c>
      <c r="AM176" s="186" cm="1">
        <f t="array" ref="AM176">IF(AM$174=-1,AN176,IF(AM$174=99,AL176,IF(AM$174=0,INDEX($F43:$N43,0,AM$172),(INDEX($F43:$N43,0,AM$174+1)-INDEX($F43:$N43,0,AM$174))/(INDEX($F$4:$N$4,0,AM$174+1)-INDEX($F$4:$N$4,0,AM$174))+AL176)))</f>
        <v>28.220879418803641</v>
      </c>
      <c r="AN176" s="186" cm="1">
        <f t="array" ref="AN176">IF(AN$174=-1,AO176,IF(AN$174=99,AM176,IF(AN$174=0,INDEX($F43:$N43,0,AN$172),(INDEX($F43:$N43,0,AN$174+1)-INDEX($F43:$N43,0,AN$174))/(INDEX($F$4:$N$4,0,AN$174+1)-INDEX($F$4:$N$4,0,AN$174))+AM176)))</f>
        <v>28.679191657206964</v>
      </c>
      <c r="AO176" s="186" cm="1">
        <f t="array" ref="AO176">IF(AO$174=-1,AP176,IF(AO$174=99,AN176,IF(AO$174=0,INDEX($F43:$N43,0,AO$172),(INDEX($F43:$N43,0,AO$174+1)-INDEX($F43:$N43,0,AO$174))/(INDEX($F$4:$N$4,0,AO$174+1)-INDEX($F$4:$N$4,0,AO$174))+AN176)))</f>
        <v>32.804001802836858</v>
      </c>
      <c r="AP176" s="186" cm="1">
        <f t="array" ref="AP176">IF(AP$174=-1,AQ176,IF(AP$174=99,AO176,IF(AP$174=0,INDEX($F43:$N43,0,AP$172),(INDEX($F43:$N43,0,AP$174+1)-INDEX($F43:$N43,0,AP$174))/(INDEX($F$4:$N$4,0,AP$174+1)-INDEX($F$4:$N$4,0,AP$174))+AO176)))</f>
        <v>32.804001802836858</v>
      </c>
      <c r="AQ176" s="186" cm="1">
        <f t="array" ref="AQ176">IF(AQ$174=-1,AR176,IF(AQ$174=99,AP176,IF(AQ$174=0,INDEX($F43:$N43,0,AQ$172),(INDEX($F43:$N43,0,AQ$174+1)-INDEX($F43:$N43,0,AQ$174))/(INDEX($F$4:$N$4,0,AQ$174+1)-INDEX($F$4:$N$4,0,AQ$174))+AP176)))</f>
        <v>32.804001802836858</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5.6830538745650507</v>
      </c>
      <c r="T177" s="186" cm="1">
        <f t="array" ref="T177">IF(T$174=-1,U177,IF(T$174=99,S177,IF(T$174=0,INDEX($F46:$N46,0,T$172),(INDEX($F46:$N46,0,T$174+1)-INDEX($F46:$N46,0,T$174))/(INDEX($F$4:$N$4,0,T$174+1)-INDEX($F$4:$N$4,0,T$174))+S177)))</f>
        <v>5.8042472712436766</v>
      </c>
      <c r="U177" s="186" cm="1">
        <f t="array" ref="U177">IF(U$174=-1,V177,IF(U$174=99,T177,IF(U$174=0,INDEX($F46:$N46,0,U$172),(INDEX($F46:$N46,0,U$174+1)-INDEX($F46:$N46,0,U$174))/(INDEX($F$4:$N$4,0,U$174+1)-INDEX($F$4:$N$4,0,U$174))+T177)))</f>
        <v>5.9283842245685276</v>
      </c>
      <c r="V177" s="186" cm="1">
        <f t="array" ref="V177">IF(V$174=-1,W177,IF(V$174=99,U177,IF(V$174=0,INDEX($F46:$N46,0,V$172),(INDEX($F46:$N46,0,V$174+1)-INDEX($F46:$N46,0,V$174))/(INDEX($F$4:$N$4,0,V$174+1)-INDEX($F$4:$N$4,0,V$174))+U177)))</f>
        <v>6.0525211778933787</v>
      </c>
      <c r="W177" s="186" cm="1">
        <f t="array" ref="W177">IF(W$174=-1,X177,IF(W$174=99,V177,IF(W$174=0,INDEX($F46:$N46,0,W$172),(INDEX($F46:$N46,0,W$174+1)-INDEX($F46:$N46,0,W$174))/(INDEX($F$4:$N$4,0,W$174+1)-INDEX($F$4:$N$4,0,W$174))+V177)))</f>
        <v>6.1766581312182298</v>
      </c>
      <c r="X177" s="186" cm="1">
        <f t="array" ref="X177">IF(X$174=-1,Y177,IF(X$174=99,W177,IF(X$174=0,INDEX($F46:$N46,0,X$172),(INDEX($F46:$N46,0,X$174+1)-INDEX($F46:$N46,0,X$174))/(INDEX($F$4:$N$4,0,X$174+1)-INDEX($F$4:$N$4,0,X$174))+W177)))</f>
        <v>6.3007950845430809</v>
      </c>
      <c r="Y177" s="186" cm="1">
        <f t="array" ref="Y177">IF(Y$174=-1,Z177,IF(Y$174=99,X177,IF(Y$174=0,INDEX($F46:$N46,0,Y$172),(INDEX($F46:$N46,0,Y$174+1)-INDEX($F46:$N46,0,Y$174))/(INDEX($F$4:$N$4,0,Y$174+1)-INDEX($F$4:$N$4,0,Y$174))+X177)))</f>
        <v>6.424932037867932</v>
      </c>
      <c r="Z177" s="186" cm="1">
        <f t="array" ref="Z177">IF(Z$174=-1,AA177,IF(Z$174=99,Y177,IF(Z$174=0,INDEX($F46:$N46,0,Z$172),(INDEX($F46:$N46,0,Z$174+1)-INDEX($F46:$N46,0,Z$174))/(INDEX($F$4:$N$4,0,Z$174+1)-INDEX($F$4:$N$4,0,Z$174))+Y177)))</f>
        <v>6.5490689911927831</v>
      </c>
      <c r="AA177" s="186" cm="1">
        <f t="array" ref="AA177">IF(AA$174=-1,AB177,IF(AA$174=99,Z177,IF(AA$174=0,INDEX($F46:$N46,0,AA$172),(INDEX($F46:$N46,0,AA$174+1)-INDEX($F46:$N46,0,AA$174))/(INDEX($F$4:$N$4,0,AA$174+1)-INDEX($F$4:$N$4,0,AA$174))+Z177)))</f>
        <v>6.6732059445176342</v>
      </c>
      <c r="AB177" s="186" cm="1">
        <f t="array" ref="AB177">IF(AB$174=-1,AC177,IF(AB$174=99,AA177,IF(AB$174=0,INDEX($F46:$N46,0,AB$172),(INDEX($F46:$N46,0,AB$174+1)-INDEX($F46:$N46,0,AB$174))/(INDEX($F$4:$N$4,0,AB$174+1)-INDEX($F$4:$N$4,0,AB$174))+AA177)))</f>
        <v>6.7973428978424852</v>
      </c>
      <c r="AC177" s="186" cm="1">
        <f t="array" ref="AC177">IF(AC$174=-1,AD177,IF(AC$174=99,AB177,IF(AC$174=0,INDEX($F46:$N46,0,AC$172),(INDEX($F46:$N46,0,AC$174+1)-INDEX($F46:$N46,0,AC$174))/(INDEX($F$4:$N$4,0,AC$174+1)-INDEX($F$4:$N$4,0,AC$174))+AB177)))</f>
        <v>6.9214798511673372</v>
      </c>
      <c r="AD177" s="186" cm="1">
        <f t="array" ref="AD177">IF(AD$174=-1,AE177,IF(AD$174=99,AC177,IF(AD$174=0,INDEX($F46:$N46,0,AD$172),(INDEX($F46:$N46,0,AD$174+1)-INDEX($F46:$N46,0,AD$174))/(INDEX($F$4:$N$4,0,AD$174+1)-INDEX($F$4:$N$4,0,AD$174))+AC177)))</f>
        <v>7.1210534428429613</v>
      </c>
      <c r="AE177" s="186" cm="1">
        <f t="array" ref="AE177">IF(AE$174=-1,AF177,IF(AE$174=99,AD177,IF(AE$174=0,INDEX($F46:$N46,0,AE$172),(INDEX($F46:$N46,0,AE$174+1)-INDEX($F46:$N46,0,AE$174))/(INDEX($F$4:$N$4,0,AE$174+1)-INDEX($F$4:$N$4,0,AE$174))+AD177)))</f>
        <v>7.3206270345185853</v>
      </c>
      <c r="AF177" s="186" cm="1">
        <f t="array" ref="AF177">IF(AF$174=-1,AG177,IF(AF$174=99,AE177,IF(AF$174=0,INDEX($F46:$N46,0,AF$172),(INDEX($F46:$N46,0,AF$174+1)-INDEX($F46:$N46,0,AF$174))/(INDEX($F$4:$N$4,0,AF$174+1)-INDEX($F$4:$N$4,0,AF$174))+AE177)))</f>
        <v>7.5202006261942094</v>
      </c>
      <c r="AG177" s="186" cm="1">
        <f t="array" ref="AG177">IF(AG$174=-1,AH177,IF(AG$174=99,AF177,IF(AG$174=0,INDEX($F46:$N46,0,AG$172),(INDEX($F46:$N46,0,AG$174+1)-INDEX($F46:$N46,0,AG$174))/(INDEX($F$4:$N$4,0,AG$174+1)-INDEX($F$4:$N$4,0,AG$174))+AF177)))</f>
        <v>7.7197742178698334</v>
      </c>
      <c r="AH177" s="186" cm="1">
        <f t="array" ref="AH177">IF(AH$174=-1,AI177,IF(AH$174=99,AG177,IF(AH$174=0,INDEX($F46:$N46,0,AH$172),(INDEX($F46:$N46,0,AH$174+1)-INDEX($F46:$N46,0,AH$174))/(INDEX($F$4:$N$4,0,AH$174+1)-INDEX($F$4:$N$4,0,AH$174))+AG177)))</f>
        <v>7.9193478095454575</v>
      </c>
      <c r="AI177" s="186" cm="1">
        <f t="array" ref="AI177">IF(AI$174=-1,AJ177,IF(AI$174=99,AH177,IF(AI$174=0,INDEX($F46:$N46,0,AI$172),(INDEX($F46:$N46,0,AI$174+1)-INDEX($F46:$N46,0,AI$174))/(INDEX($F$4:$N$4,0,AI$174+1)-INDEX($F$4:$N$4,0,AI$174))+AH177)))</f>
        <v>8.1189214012210815</v>
      </c>
      <c r="AJ177" s="186" cm="1">
        <f t="array" ref="AJ177">IF(AJ$174=-1,AK177,IF(AJ$174=99,AI177,IF(AJ$174=0,INDEX($F46:$N46,0,AJ$172),(INDEX($F46:$N46,0,AJ$174+1)-INDEX($F46:$N46,0,AJ$174))/(INDEX($F$4:$N$4,0,AJ$174+1)-INDEX($F$4:$N$4,0,AJ$174))+AI177)))</f>
        <v>8.3184949928967065</v>
      </c>
      <c r="AK177" s="186" cm="1">
        <f t="array" ref="AK177">IF(AK$174=-1,AL177,IF(AK$174=99,AJ177,IF(AK$174=0,INDEX($F46:$N46,0,AK$172),(INDEX($F46:$N46,0,AK$174+1)-INDEX($F46:$N46,0,AK$174))/(INDEX($F$4:$N$4,0,AK$174+1)-INDEX($F$4:$N$4,0,AK$174))+AJ177)))</f>
        <v>8.5180685845723314</v>
      </c>
      <c r="AL177" s="186" cm="1">
        <f t="array" ref="AL177">IF(AL$174=-1,AM177,IF(AL$174=99,AK177,IF(AL$174=0,INDEX($F46:$N46,0,AL$172),(INDEX($F46:$N46,0,AL$174+1)-INDEX($F46:$N46,0,AL$174))/(INDEX($F$4:$N$4,0,AL$174+1)-INDEX($F$4:$N$4,0,AL$174))+AK177)))</f>
        <v>8.7176421762479563</v>
      </c>
      <c r="AM177" s="186" cm="1">
        <f t="array" ref="AM177">IF(AM$174=-1,AN177,IF(AM$174=99,AL177,IF(AM$174=0,INDEX($F46:$N46,0,AM$172),(INDEX($F46:$N46,0,AM$174+1)-INDEX($F46:$N46,0,AM$174))/(INDEX($F$4:$N$4,0,AM$174+1)-INDEX($F$4:$N$4,0,AM$174))+AL177)))</f>
        <v>8.9172157679235795</v>
      </c>
      <c r="AN177" s="186" cm="1">
        <f t="array" ref="AN177">IF(AN$174=-1,AO177,IF(AN$174=99,AM177,IF(AN$174=0,INDEX($F46:$N46,0,AN$172),(INDEX($F46:$N46,0,AN$174+1)-INDEX($F46:$N46,0,AN$174))/(INDEX($F$4:$N$4,0,AN$174+1)-INDEX($F$4:$N$4,0,AN$174))+AM177)))</f>
        <v>9.0620329813871461</v>
      </c>
      <c r="AO177" s="186" cm="1">
        <f t="array" ref="AO177">IF(AO$174=-1,AP177,IF(AO$174=99,AN177,IF(AO$174=0,INDEX($F46:$N46,0,AO$172),(INDEX($F46:$N46,0,AO$174+1)-INDEX($F46:$N46,0,AO$174))/(INDEX($F$4:$N$4,0,AO$174+1)-INDEX($F$4:$N$4,0,AO$174))+AN177)))</f>
        <v>10.365387902559243</v>
      </c>
      <c r="AP177" s="186" cm="1">
        <f t="array" ref="AP177">IF(AP$174=-1,AQ177,IF(AP$174=99,AO177,IF(AP$174=0,INDEX($F46:$N46,0,AP$172),(INDEX($F46:$N46,0,AP$174+1)-INDEX($F46:$N46,0,AP$174))/(INDEX($F$4:$N$4,0,AP$174+1)-INDEX($F$4:$N$4,0,AP$174))+AO177)))</f>
        <v>10.365387902559243</v>
      </c>
      <c r="AQ177" s="186" cm="1">
        <f t="array" ref="AQ177">IF(AQ$174=-1,AR177,IF(AQ$174=99,AP177,IF(AQ$174=0,INDEX($F46:$N46,0,AQ$172),(INDEX($F46:$N46,0,AQ$174+1)-INDEX($F46:$N46,0,AQ$174))/(INDEX($F$4:$N$4,0,AQ$174+1)-INDEX($F$4:$N$4,0,AQ$174))+AP177)))</f>
        <v>10.365387902559243</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2.380861706678858</v>
      </c>
      <c r="T178" s="186" cm="1">
        <f t="array" ref="T178">IF(T$174=-1,U178,IF(T$174=99,S178,IF(T$174=0,INDEX($F51:$N51,0,T$172),(INDEX($F51:$N51,0,T$174+1)-INDEX($F51:$N51,0,T$174))/(INDEX($F$4:$N$4,0,T$174+1)-INDEX($F$4:$N$4,0,T$174))+S178)))</f>
        <v>2.4316345347433401</v>
      </c>
      <c r="U178" s="186" cm="1">
        <f t="array" ref="U178">IF(U$174=-1,V178,IF(U$174=99,T178,IF(U$174=0,INDEX($F51:$N51,0,U$172),(INDEX($F51:$N51,0,U$174+1)-INDEX($F51:$N51,0,U$174))/(INDEX($F$4:$N$4,0,U$174+1)-INDEX($F$4:$N$4,0,U$174))+T178)))</f>
        <v>2.4836405380433773</v>
      </c>
      <c r="V178" s="186" cm="1">
        <f t="array" ref="V178">IF(V$174=-1,W178,IF(V$174=99,U178,IF(V$174=0,INDEX($F51:$N51,0,V$172),(INDEX($F51:$N51,0,V$174+1)-INDEX($F51:$N51,0,V$174))/(INDEX($F$4:$N$4,0,V$174+1)-INDEX($F$4:$N$4,0,V$174))+U178)))</f>
        <v>2.5356465413434144</v>
      </c>
      <c r="W178" s="186" cm="1">
        <f t="array" ref="W178">IF(W$174=-1,X178,IF(W$174=99,V178,IF(W$174=0,INDEX($F51:$N51,0,W$172),(INDEX($F51:$N51,0,W$174+1)-INDEX($F51:$N51,0,W$174))/(INDEX($F$4:$N$4,0,W$174+1)-INDEX($F$4:$N$4,0,W$174))+V178)))</f>
        <v>2.5876525446434515</v>
      </c>
      <c r="X178" s="186" cm="1">
        <f t="array" ref="X178">IF(X$174=-1,Y178,IF(X$174=99,W178,IF(X$174=0,INDEX($F51:$N51,0,X$172),(INDEX($F51:$N51,0,X$174+1)-INDEX($F51:$N51,0,X$174))/(INDEX($F$4:$N$4,0,X$174+1)-INDEX($F$4:$N$4,0,X$174))+W178)))</f>
        <v>2.6396585479434886</v>
      </c>
      <c r="Y178" s="186" cm="1">
        <f t="array" ref="Y178">IF(Y$174=-1,Z178,IF(Y$174=99,X178,IF(Y$174=0,INDEX($F51:$N51,0,Y$172),(INDEX($F51:$N51,0,Y$174+1)-INDEX($F51:$N51,0,Y$174))/(INDEX($F$4:$N$4,0,Y$174+1)-INDEX($F$4:$N$4,0,Y$174))+X178)))</f>
        <v>2.6916645512435258</v>
      </c>
      <c r="Z178" s="186" cm="1">
        <f t="array" ref="Z178">IF(Z$174=-1,AA178,IF(Z$174=99,Y178,IF(Z$174=0,INDEX($F51:$N51,0,Z$172),(INDEX($F51:$N51,0,Z$174+1)-INDEX($F51:$N51,0,Z$174))/(INDEX($F$4:$N$4,0,Z$174+1)-INDEX($F$4:$N$4,0,Z$174))+Y178)))</f>
        <v>2.7436705545435629</v>
      </c>
      <c r="AA178" s="186" cm="1">
        <f t="array" ref="AA178">IF(AA$174=-1,AB178,IF(AA$174=99,Z178,IF(AA$174=0,INDEX($F51:$N51,0,AA$172),(INDEX($F51:$N51,0,AA$174+1)-INDEX($F51:$N51,0,AA$174))/(INDEX($F$4:$N$4,0,AA$174+1)-INDEX($F$4:$N$4,0,AA$174))+Z178)))</f>
        <v>2.7956765578436</v>
      </c>
      <c r="AB178" s="186" cm="1">
        <f t="array" ref="AB178">IF(AB$174=-1,AC178,IF(AB$174=99,AA178,IF(AB$174=0,INDEX($F51:$N51,0,AB$172),(INDEX($F51:$N51,0,AB$174+1)-INDEX($F51:$N51,0,AB$174))/(INDEX($F$4:$N$4,0,AB$174+1)-INDEX($F$4:$N$4,0,AB$174))+AA178)))</f>
        <v>2.8476825611436372</v>
      </c>
      <c r="AC178" s="186" cm="1">
        <f t="array" ref="AC178">IF(AC$174=-1,AD178,IF(AC$174=99,AB178,IF(AC$174=0,INDEX($F51:$N51,0,AC$172),(INDEX($F51:$N51,0,AC$174+1)-INDEX($F51:$N51,0,AC$174))/(INDEX($F$4:$N$4,0,AC$174+1)-INDEX($F$4:$N$4,0,AC$174))+AB178)))</f>
        <v>2.8996885644436747</v>
      </c>
      <c r="AD178" s="186" cm="1">
        <f t="array" ref="AD178">IF(AD$174=-1,AE178,IF(AD$174=99,AC178,IF(AD$174=0,INDEX($F51:$N51,0,AD$172),(INDEX($F51:$N51,0,AD$174+1)-INDEX($F51:$N51,0,AD$174))/(INDEX($F$4:$N$4,0,AD$174+1)-INDEX($F$4:$N$4,0,AD$174))+AC178)))</f>
        <v>2.9832980343822686</v>
      </c>
      <c r="AE178" s="186" cm="1">
        <f t="array" ref="AE178">IF(AE$174=-1,AF178,IF(AE$174=99,AD178,IF(AE$174=0,INDEX($F51:$N51,0,AE$172),(INDEX($F51:$N51,0,AE$174+1)-INDEX($F51:$N51,0,AE$174))/(INDEX($F$4:$N$4,0,AE$174+1)-INDEX($F$4:$N$4,0,AE$174))+AD178)))</f>
        <v>3.0669075043208625</v>
      </c>
      <c r="AF178" s="186" cm="1">
        <f t="array" ref="AF178">IF(AF$174=-1,AG178,IF(AF$174=99,AE178,IF(AF$174=0,INDEX($F51:$N51,0,AF$172),(INDEX($F51:$N51,0,AF$174+1)-INDEX($F51:$N51,0,AF$174))/(INDEX($F$4:$N$4,0,AF$174+1)-INDEX($F$4:$N$4,0,AF$174))+AE178)))</f>
        <v>3.1505169742594563</v>
      </c>
      <c r="AG178" s="186" cm="1">
        <f t="array" ref="AG178">IF(AG$174=-1,AH178,IF(AG$174=99,AF178,IF(AG$174=0,INDEX($F51:$N51,0,AG$172),(INDEX($F51:$N51,0,AG$174+1)-INDEX($F51:$N51,0,AG$174))/(INDEX($F$4:$N$4,0,AG$174+1)-INDEX($F$4:$N$4,0,AG$174))+AF178)))</f>
        <v>3.2341264441980502</v>
      </c>
      <c r="AH178" s="186" cm="1">
        <f t="array" ref="AH178">IF(AH$174=-1,AI178,IF(AH$174=99,AG178,IF(AH$174=0,INDEX($F51:$N51,0,AH$172),(INDEX($F51:$N51,0,AH$174+1)-INDEX($F51:$N51,0,AH$174))/(INDEX($F$4:$N$4,0,AH$174+1)-INDEX($F$4:$N$4,0,AH$174))+AG178)))</f>
        <v>3.317735914136644</v>
      </c>
      <c r="AI178" s="186" cm="1">
        <f t="array" ref="AI178">IF(AI$174=-1,AJ178,IF(AI$174=99,AH178,IF(AI$174=0,INDEX($F51:$N51,0,AI$172),(INDEX($F51:$N51,0,AI$174+1)-INDEX($F51:$N51,0,AI$174))/(INDEX($F$4:$N$4,0,AI$174+1)-INDEX($F$4:$N$4,0,AI$174))+AH178)))</f>
        <v>3.4013453840752379</v>
      </c>
      <c r="AJ178" s="186" cm="1">
        <f t="array" ref="AJ178">IF(AJ$174=-1,AK178,IF(AJ$174=99,AI178,IF(AJ$174=0,INDEX($F51:$N51,0,AJ$172),(INDEX($F51:$N51,0,AJ$174+1)-INDEX($F51:$N51,0,AJ$174))/(INDEX($F$4:$N$4,0,AJ$174+1)-INDEX($F$4:$N$4,0,AJ$174))+AI178)))</f>
        <v>3.4849548540138318</v>
      </c>
      <c r="AK178" s="186" cm="1">
        <f t="array" ref="AK178">IF(AK$174=-1,AL178,IF(AK$174=99,AJ178,IF(AK$174=0,INDEX($F51:$N51,0,AK$172),(INDEX($F51:$N51,0,AK$174+1)-INDEX($F51:$N51,0,AK$174))/(INDEX($F$4:$N$4,0,AK$174+1)-INDEX($F$4:$N$4,0,AK$174))+AJ178)))</f>
        <v>3.5685643239524256</v>
      </c>
      <c r="AL178" s="186" cm="1">
        <f t="array" ref="AL178">IF(AL$174=-1,AM178,IF(AL$174=99,AK178,IF(AL$174=0,INDEX($F51:$N51,0,AL$172),(INDEX($F51:$N51,0,AL$174+1)-INDEX($F51:$N51,0,AL$174))/(INDEX($F$4:$N$4,0,AL$174+1)-INDEX($F$4:$N$4,0,AL$174))+AK178)))</f>
        <v>3.6521737938910195</v>
      </c>
      <c r="AM178" s="186" cm="1">
        <f t="array" ref="AM178">IF(AM$174=-1,AN178,IF(AM$174=99,AL178,IF(AM$174=0,INDEX($F51:$N51,0,AM$172),(INDEX($F51:$N51,0,AM$174+1)-INDEX($F51:$N51,0,AM$174))/(INDEX($F$4:$N$4,0,AM$174+1)-INDEX($F$4:$N$4,0,AM$174))+AL178)))</f>
        <v>3.7357832638296138</v>
      </c>
      <c r="AN178" s="186" cm="1">
        <f t="array" ref="AN178">IF(AN$174=-1,AO178,IF(AN$174=99,AM178,IF(AN$174=0,INDEX($F51:$N51,0,AN$172),(INDEX($F51:$N51,0,AN$174+1)-INDEX($F51:$N51,0,AN$174))/(INDEX($F$4:$N$4,0,AN$174+1)-INDEX($F$4:$N$4,0,AN$174))+AM178)))</f>
        <v>3.7964530666527887</v>
      </c>
      <c r="AO178" s="186" cm="1">
        <f t="array" ref="AO178">IF(AO$174=-1,AP178,IF(AO$174=99,AN178,IF(AO$174=0,INDEX($F51:$N51,0,AO$172),(INDEX($F51:$N51,0,AO$174+1)-INDEX($F51:$N51,0,AO$174))/(INDEX($F$4:$N$4,0,AO$174+1)-INDEX($F$4:$N$4,0,AO$174))+AN178)))</f>
        <v>4.3424812920613647</v>
      </c>
      <c r="AP178" s="186" cm="1">
        <f t="array" ref="AP178">IF(AP$174=-1,AQ178,IF(AP$174=99,AO178,IF(AP$174=0,INDEX($F51:$N51,0,AP$172),(INDEX($F51:$N51,0,AP$174+1)-INDEX($F51:$N51,0,AP$174))/(INDEX($F$4:$N$4,0,AP$174+1)-INDEX($F$4:$N$4,0,AP$174))+AO178)))</f>
        <v>4.3424812920613647</v>
      </c>
      <c r="AQ178" s="186" cm="1">
        <f t="array" ref="AQ178">IF(AQ$174=-1,AR178,IF(AQ$174=99,AP178,IF(AQ$174=0,INDEX($F51:$N51,0,AQ$172),(INDEX($F51:$N51,0,AQ$174+1)-INDEX($F51:$N51,0,AQ$174))/(INDEX($F$4:$N$4,0,AQ$174+1)-INDEX($F$4:$N$4,0,AQ$174))+AP178)))</f>
        <v>4.3424812920613647</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15.933153476691098</v>
      </c>
      <c r="T179" s="186" cm="1">
        <f t="array" ref="T179">IF(T$174=-1,U179,IF(T$174=99,S179,IF(T$174=0,INDEX($F52:$N52,0,T$172),(INDEX($F52:$N52,0,T$174+1)-INDEX($F52:$N52,0,T$174))/(INDEX($F$4:$N$4,0,T$174+1)-INDEX($F$4:$N$4,0,T$174))+S179)))</f>
        <v>16.272934346670947</v>
      </c>
      <c r="U179" s="186" cm="1">
        <f t="array" ref="U179">IF(U$174=-1,V179,IF(U$174=99,T179,IF(U$174=0,INDEX($F52:$N52,0,U$172),(INDEX($F52:$N52,0,U$174+1)-INDEX($F52:$N52,0,U$174))/(INDEX($F$4:$N$4,0,U$174+1)-INDEX($F$4:$N$4,0,U$174))+T179)))</f>
        <v>16.620967846459838</v>
      </c>
      <c r="V179" s="186" cm="1">
        <f t="array" ref="V179">IF(V$174=-1,W179,IF(V$174=99,U179,IF(V$174=0,INDEX($F52:$N52,0,V$172),(INDEX($F52:$N52,0,V$174+1)-INDEX($F52:$N52,0,V$174))/(INDEX($F$4:$N$4,0,V$174+1)-INDEX($F$4:$N$4,0,V$174))+U179)))</f>
        <v>16.969001346248728</v>
      </c>
      <c r="W179" s="186" cm="1">
        <f t="array" ref="W179">IF(W$174=-1,X179,IF(W$174=99,V179,IF(W$174=0,INDEX($F52:$N52,0,W$172),(INDEX($F52:$N52,0,W$174+1)-INDEX($F52:$N52,0,W$174))/(INDEX($F$4:$N$4,0,W$174+1)-INDEX($F$4:$N$4,0,W$174))+V179)))</f>
        <v>17.317034846037618</v>
      </c>
      <c r="X179" s="186" cm="1">
        <f t="array" ref="X179">IF(X$174=-1,Y179,IF(X$174=99,W179,IF(X$174=0,INDEX($F52:$N52,0,X$172),(INDEX($F52:$N52,0,X$174+1)-INDEX($F52:$N52,0,X$174))/(INDEX($F$4:$N$4,0,X$174+1)-INDEX($F$4:$N$4,0,X$174))+W179)))</f>
        <v>17.665068345826509</v>
      </c>
      <c r="Y179" s="186" cm="1">
        <f t="array" ref="Y179">IF(Y$174=-1,Z179,IF(Y$174=99,X179,IF(Y$174=0,INDEX($F52:$N52,0,Y$172),(INDEX($F52:$N52,0,Y$174+1)-INDEX($F52:$N52,0,Y$174))/(INDEX($F$4:$N$4,0,Y$174+1)-INDEX($F$4:$N$4,0,Y$174))+X179)))</f>
        <v>18.013101845615399</v>
      </c>
      <c r="Z179" s="186" cm="1">
        <f t="array" ref="Z179">IF(Z$174=-1,AA179,IF(Z$174=99,Y179,IF(Z$174=0,INDEX($F52:$N52,0,Z$172),(INDEX($F52:$N52,0,Z$174+1)-INDEX($F52:$N52,0,Z$174))/(INDEX($F$4:$N$4,0,Z$174+1)-INDEX($F$4:$N$4,0,Z$174))+Y179)))</f>
        <v>18.361135345404289</v>
      </c>
      <c r="AA179" s="186" cm="1">
        <f t="array" ref="AA179">IF(AA$174=-1,AB179,IF(AA$174=99,Z179,IF(AA$174=0,INDEX($F52:$N52,0,AA$172),(INDEX($F52:$N52,0,AA$174+1)-INDEX($F52:$N52,0,AA$174))/(INDEX($F$4:$N$4,0,AA$174+1)-INDEX($F$4:$N$4,0,AA$174))+Z179)))</f>
        <v>18.709168845193179</v>
      </c>
      <c r="AB179" s="186" cm="1">
        <f t="array" ref="AB179">IF(AB$174=-1,AC179,IF(AB$174=99,AA179,IF(AB$174=0,INDEX($F52:$N52,0,AB$172),(INDEX($F52:$N52,0,AB$174+1)-INDEX($F52:$N52,0,AB$174))/(INDEX($F$4:$N$4,0,AB$174+1)-INDEX($F$4:$N$4,0,AB$174))+AA179)))</f>
        <v>19.05720234498207</v>
      </c>
      <c r="AC179" s="186" cm="1">
        <f t="array" ref="AC179">IF(AC$174=-1,AD179,IF(AC$174=99,AB179,IF(AC$174=0,INDEX($F52:$N52,0,AC$172),(INDEX($F52:$N52,0,AC$174+1)-INDEX($F52:$N52,0,AC$174))/(INDEX($F$4:$N$4,0,AC$174+1)-INDEX($F$4:$N$4,0,AC$174))+AB179)))</f>
        <v>19.405235844770967</v>
      </c>
      <c r="AD179" s="186" cm="1">
        <f t="array" ref="AD179">IF(AD$174=-1,AE179,IF(AD$174=99,AC179,IF(AD$174=0,INDEX($F52:$N52,0,AD$172),(INDEX($F52:$N52,0,AD$174+1)-INDEX($F52:$N52,0,AD$174))/(INDEX($F$4:$N$4,0,AD$174+1)-INDEX($F$4:$N$4,0,AD$174))+AC179)))</f>
        <v>19.964765410431749</v>
      </c>
      <c r="AE179" s="186" cm="1">
        <f t="array" ref="AE179">IF(AE$174=-1,AF179,IF(AE$174=99,AD179,IF(AE$174=0,INDEX($F52:$N52,0,AE$172),(INDEX($F52:$N52,0,AE$174+1)-INDEX($F52:$N52,0,AE$174))/(INDEX($F$4:$N$4,0,AE$174+1)-INDEX($F$4:$N$4,0,AE$174))+AD179)))</f>
        <v>20.524294976092531</v>
      </c>
      <c r="AF179" s="186" cm="1">
        <f t="array" ref="AF179">IF(AF$174=-1,AG179,IF(AF$174=99,AE179,IF(AF$174=0,INDEX($F52:$N52,0,AF$172),(INDEX($F52:$N52,0,AF$174+1)-INDEX($F52:$N52,0,AF$174))/(INDEX($F$4:$N$4,0,AF$174+1)-INDEX($F$4:$N$4,0,AF$174))+AE179)))</f>
        <v>21.083824541753312</v>
      </c>
      <c r="AG179" s="186" cm="1">
        <f t="array" ref="AG179">IF(AG$174=-1,AH179,IF(AG$174=99,AF179,IF(AG$174=0,INDEX($F52:$N52,0,AG$172),(INDEX($F52:$N52,0,AG$174+1)-INDEX($F52:$N52,0,AG$174))/(INDEX($F$4:$N$4,0,AG$174+1)-INDEX($F$4:$N$4,0,AG$174))+AF179)))</f>
        <v>21.643354107414094</v>
      </c>
      <c r="AH179" s="186" cm="1">
        <f t="array" ref="AH179">IF(AH$174=-1,AI179,IF(AH$174=99,AG179,IF(AH$174=0,INDEX($F52:$N52,0,AH$172),(INDEX($F52:$N52,0,AH$174+1)-INDEX($F52:$N52,0,AH$174))/(INDEX($F$4:$N$4,0,AH$174+1)-INDEX($F$4:$N$4,0,AH$174))+AG179)))</f>
        <v>22.202883673074876</v>
      </c>
      <c r="AI179" s="186" cm="1">
        <f t="array" ref="AI179">IF(AI$174=-1,AJ179,IF(AI$174=99,AH179,IF(AI$174=0,INDEX($F52:$N52,0,AI$172),(INDEX($F52:$N52,0,AI$174+1)-INDEX($F52:$N52,0,AI$174))/(INDEX($F$4:$N$4,0,AI$174+1)-INDEX($F$4:$N$4,0,AI$174))+AH179)))</f>
        <v>22.762413238735657</v>
      </c>
      <c r="AJ179" s="186" cm="1">
        <f t="array" ref="AJ179">IF(AJ$174=-1,AK179,IF(AJ$174=99,AI179,IF(AJ$174=0,INDEX($F52:$N52,0,AJ$172),(INDEX($F52:$N52,0,AJ$174+1)-INDEX($F52:$N52,0,AJ$174))/(INDEX($F$4:$N$4,0,AJ$174+1)-INDEX($F$4:$N$4,0,AJ$174))+AI179)))</f>
        <v>23.321942804396439</v>
      </c>
      <c r="AK179" s="186" cm="1">
        <f t="array" ref="AK179">IF(AK$174=-1,AL179,IF(AK$174=99,AJ179,IF(AK$174=0,INDEX($F52:$N52,0,AK$172),(INDEX($F52:$N52,0,AK$174+1)-INDEX($F52:$N52,0,AK$174))/(INDEX($F$4:$N$4,0,AK$174+1)-INDEX($F$4:$N$4,0,AK$174))+AJ179)))</f>
        <v>23.881472370057221</v>
      </c>
      <c r="AL179" s="186" cm="1">
        <f t="array" ref="AL179">IF(AL$174=-1,AM179,IF(AL$174=99,AK179,IF(AL$174=0,INDEX($F52:$N52,0,AL$172),(INDEX($F52:$N52,0,AL$174+1)-INDEX($F52:$N52,0,AL$174))/(INDEX($F$4:$N$4,0,AL$174+1)-INDEX($F$4:$N$4,0,AL$174))+AK179)))</f>
        <v>24.441001935718003</v>
      </c>
      <c r="AM179" s="186" cm="1">
        <f t="array" ref="AM179">IF(AM$174=-1,AN179,IF(AM$174=99,AL179,IF(AM$174=0,INDEX($F52:$N52,0,AM$172),(INDEX($F52:$N52,0,AM$174+1)-INDEX($F52:$N52,0,AM$174))/(INDEX($F$4:$N$4,0,AM$174+1)-INDEX($F$4:$N$4,0,AM$174))+AL179)))</f>
        <v>25.000531501378781</v>
      </c>
      <c r="AN179" s="186" cm="1">
        <f t="array" ref="AN179">IF(AN$174=-1,AO179,IF(AN$174=99,AM179,IF(AN$174=0,INDEX($F52:$N52,0,AN$172),(INDEX($F52:$N52,0,AN$174+1)-INDEX($F52:$N52,0,AN$174))/(INDEX($F$4:$N$4,0,AN$174+1)-INDEX($F$4:$N$4,0,AN$174))+AM179)))</f>
        <v>25.406544701167132</v>
      </c>
      <c r="AO179" s="186" cm="1">
        <f t="array" ref="AO179">IF(AO$174=-1,AP179,IF(AO$174=99,AN179,IF(AO$174=0,INDEX($F52:$N52,0,AO$172),(INDEX($F52:$N52,0,AO$174+1)-INDEX($F52:$N52,0,AO$174))/(INDEX($F$4:$N$4,0,AO$174+1)-INDEX($F$4:$N$4,0,AO$174))+AN179)))</f>
        <v>29.060663499262283</v>
      </c>
      <c r="AP179" s="186" cm="1">
        <f t="array" ref="AP179">IF(AP$174=-1,AQ179,IF(AP$174=99,AO179,IF(AP$174=0,INDEX($F52:$N52,0,AP$172),(INDEX($F52:$N52,0,AP$174+1)-INDEX($F52:$N52,0,AP$174))/(INDEX($F$4:$N$4,0,AP$174+1)-INDEX($F$4:$N$4,0,AP$174))+AO179)))</f>
        <v>29.060663499262283</v>
      </c>
      <c r="AQ179" s="186" cm="1">
        <f t="array" ref="AQ179">IF(AQ$174=-1,AR179,IF(AQ$174=99,AP179,IF(AQ$174=0,INDEX($F52:$N52,0,AQ$172),(INDEX($F52:$N52,0,AQ$174+1)-INDEX($F52:$N52,0,AQ$174))/(INDEX($F$4:$N$4,0,AQ$174+1)-INDEX($F$4:$N$4,0,AQ$174))+AP179)))</f>
        <v>29.060663499262283</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5.3141115951984714</v>
      </c>
      <c r="T180" s="186" cm="1">
        <f t="array" ref="T180">IF(T$174=-1,U180,IF(T$174=99,S180,IF(T$174=0,INDEX($F53:$N53,0,T$172),(INDEX($F53:$N53,0,T$174+1)-INDEX($F53:$N53,0,T$174))/(INDEX($F$4:$N$4,0,T$174+1)-INDEX($F$4:$N$4,0,T$174))+S180)))</f>
        <v>5.4274371502198306</v>
      </c>
      <c r="U180" s="186" cm="1">
        <f t="array" ref="U180">IF(U$174=-1,V180,IF(U$174=99,T180,IF(U$174=0,INDEX($F53:$N53,0,U$172),(INDEX($F53:$N53,0,U$174+1)-INDEX($F53:$N53,0,U$174))/(INDEX($F$4:$N$4,0,U$174+1)-INDEX($F$4:$N$4,0,U$174))+T180)))</f>
        <v>5.543515167007361</v>
      </c>
      <c r="V180" s="186" cm="1">
        <f t="array" ref="V180">IF(V$174=-1,W180,IF(V$174=99,U180,IF(V$174=0,INDEX($F53:$N53,0,V$172),(INDEX($F53:$N53,0,V$174+1)-INDEX($F53:$N53,0,V$174))/(INDEX($F$4:$N$4,0,V$174+1)-INDEX($F$4:$N$4,0,V$174))+U180)))</f>
        <v>5.6595931837948914</v>
      </c>
      <c r="W180" s="186" cm="1">
        <f t="array" ref="W180">IF(W$174=-1,X180,IF(W$174=99,V180,IF(W$174=0,INDEX($F53:$N53,0,W$172),(INDEX($F53:$N53,0,W$174+1)-INDEX($F53:$N53,0,W$174))/(INDEX($F$4:$N$4,0,W$174+1)-INDEX($F$4:$N$4,0,W$174))+V180)))</f>
        <v>5.7756712005824218</v>
      </c>
      <c r="X180" s="186" cm="1">
        <f t="array" ref="X180">IF(X$174=-1,Y180,IF(X$174=99,W180,IF(X$174=0,INDEX($F53:$N53,0,X$172),(INDEX($F53:$N53,0,X$174+1)-INDEX($F53:$N53,0,X$174))/(INDEX($F$4:$N$4,0,X$174+1)-INDEX($F$4:$N$4,0,X$174))+W180)))</f>
        <v>5.8917492173699522</v>
      </c>
      <c r="Y180" s="186" cm="1">
        <f t="array" ref="Y180">IF(Y$174=-1,Z180,IF(Y$174=99,X180,IF(Y$174=0,INDEX($F53:$N53,0,Y$172),(INDEX($F53:$N53,0,Y$174+1)-INDEX($F53:$N53,0,Y$174))/(INDEX($F$4:$N$4,0,Y$174+1)-INDEX($F$4:$N$4,0,Y$174))+X180)))</f>
        <v>6.0078272341574825</v>
      </c>
      <c r="Z180" s="186" cm="1">
        <f t="array" ref="Z180">IF(Z$174=-1,AA180,IF(Z$174=99,Y180,IF(Z$174=0,INDEX($F53:$N53,0,Z$172),(INDEX($F53:$N53,0,Z$174+1)-INDEX($F53:$N53,0,Z$174))/(INDEX($F$4:$N$4,0,Z$174+1)-INDEX($F$4:$N$4,0,Z$174))+Y180)))</f>
        <v>6.1239052509450129</v>
      </c>
      <c r="AA180" s="186" cm="1">
        <f t="array" ref="AA180">IF(AA$174=-1,AB180,IF(AA$174=99,Z180,IF(AA$174=0,INDEX($F53:$N53,0,AA$172),(INDEX($F53:$N53,0,AA$174+1)-INDEX($F53:$N53,0,AA$174))/(INDEX($F$4:$N$4,0,AA$174+1)-INDEX($F$4:$N$4,0,AA$174))+Z180)))</f>
        <v>6.2399832677325433</v>
      </c>
      <c r="AB180" s="186" cm="1">
        <f t="array" ref="AB180">IF(AB$174=-1,AC180,IF(AB$174=99,AA180,IF(AB$174=0,INDEX($F53:$N53,0,AB$172),(INDEX($F53:$N53,0,AB$174+1)-INDEX($F53:$N53,0,AB$174))/(INDEX($F$4:$N$4,0,AB$174+1)-INDEX($F$4:$N$4,0,AB$174))+AA180)))</f>
        <v>6.3560612845200737</v>
      </c>
      <c r="AC180" s="186" cm="1">
        <f t="array" ref="AC180">IF(AC$174=-1,AD180,IF(AC$174=99,AB180,IF(AC$174=0,INDEX($F53:$N53,0,AC$172),(INDEX($F53:$N53,0,AC$174+1)-INDEX($F53:$N53,0,AC$174))/(INDEX($F$4:$N$4,0,AC$174+1)-INDEX($F$4:$N$4,0,AC$174))+AB180)))</f>
        <v>6.4721393013076076</v>
      </c>
      <c r="AD180" s="186" cm="1">
        <f t="array" ref="AD180">IF(AD$174=-1,AE180,IF(AD$174=99,AC180,IF(AD$174=0,INDEX($F53:$N53,0,AD$172),(INDEX($F53:$N53,0,AD$174+1)-INDEX($F53:$N53,0,AD$174))/(INDEX($F$4:$N$4,0,AD$174+1)-INDEX($F$4:$N$4,0,AD$174))+AC180)))</f>
        <v>6.658756630832749</v>
      </c>
      <c r="AE180" s="186" cm="1">
        <f t="array" ref="AE180">IF(AE$174=-1,AF180,IF(AE$174=99,AD180,IF(AE$174=0,INDEX($F53:$N53,0,AE$172),(INDEX($F53:$N53,0,AE$174+1)-INDEX($F53:$N53,0,AE$174))/(INDEX($F$4:$N$4,0,AE$174+1)-INDEX($F$4:$N$4,0,AE$174))+AD180)))</f>
        <v>6.8453739603578905</v>
      </c>
      <c r="AF180" s="186" cm="1">
        <f t="array" ref="AF180">IF(AF$174=-1,AG180,IF(AF$174=99,AE180,IF(AF$174=0,INDEX($F53:$N53,0,AF$172),(INDEX($F53:$N53,0,AF$174+1)-INDEX($F53:$N53,0,AF$174))/(INDEX($F$4:$N$4,0,AF$174+1)-INDEX($F$4:$N$4,0,AF$174))+AE180)))</f>
        <v>7.0319912898830319</v>
      </c>
      <c r="AG180" s="186" cm="1">
        <f t="array" ref="AG180">IF(AG$174=-1,AH180,IF(AG$174=99,AF180,IF(AG$174=0,INDEX($F53:$N53,0,AG$172),(INDEX($F53:$N53,0,AG$174+1)-INDEX($F53:$N53,0,AG$174))/(INDEX($F$4:$N$4,0,AG$174+1)-INDEX($F$4:$N$4,0,AG$174))+AF180)))</f>
        <v>7.2186086194081733</v>
      </c>
      <c r="AH180" s="186" cm="1">
        <f t="array" ref="AH180">IF(AH$174=-1,AI180,IF(AH$174=99,AG180,IF(AH$174=0,INDEX($F53:$N53,0,AH$172),(INDEX($F53:$N53,0,AH$174+1)-INDEX($F53:$N53,0,AH$174))/(INDEX($F$4:$N$4,0,AH$174+1)-INDEX($F$4:$N$4,0,AH$174))+AG180)))</f>
        <v>7.4052259489333148</v>
      </c>
      <c r="AI180" s="186" cm="1">
        <f t="array" ref="AI180">IF(AI$174=-1,AJ180,IF(AI$174=99,AH180,IF(AI$174=0,INDEX($F53:$N53,0,AI$172),(INDEX($F53:$N53,0,AI$174+1)-INDEX($F53:$N53,0,AI$174))/(INDEX($F$4:$N$4,0,AI$174+1)-INDEX($F$4:$N$4,0,AI$174))+AH180)))</f>
        <v>7.5918432784584562</v>
      </c>
      <c r="AJ180" s="186" cm="1">
        <f t="array" ref="AJ180">IF(AJ$174=-1,AK180,IF(AJ$174=99,AI180,IF(AJ$174=0,INDEX($F53:$N53,0,AJ$172),(INDEX($F53:$N53,0,AJ$174+1)-INDEX($F53:$N53,0,AJ$174))/(INDEX($F$4:$N$4,0,AJ$174+1)-INDEX($F$4:$N$4,0,AJ$174))+AI180)))</f>
        <v>7.7784606079835976</v>
      </c>
      <c r="AK180" s="186" cm="1">
        <f t="array" ref="AK180">IF(AK$174=-1,AL180,IF(AK$174=99,AJ180,IF(AK$174=0,INDEX($F53:$N53,0,AK$172),(INDEX($F53:$N53,0,AK$174+1)-INDEX($F53:$N53,0,AK$174))/(INDEX($F$4:$N$4,0,AK$174+1)-INDEX($F$4:$N$4,0,AK$174))+AJ180)))</f>
        <v>7.965077937508739</v>
      </c>
      <c r="AL180" s="186" cm="1">
        <f t="array" ref="AL180">IF(AL$174=-1,AM180,IF(AL$174=99,AK180,IF(AL$174=0,INDEX($F53:$N53,0,AL$172),(INDEX($F53:$N53,0,AL$174+1)-INDEX($F53:$N53,0,AL$174))/(INDEX($F$4:$N$4,0,AL$174+1)-INDEX($F$4:$N$4,0,AL$174))+AK180)))</f>
        <v>8.1516952670338814</v>
      </c>
      <c r="AM180" s="186" cm="1">
        <f t="array" ref="AM180">IF(AM$174=-1,AN180,IF(AM$174=99,AL180,IF(AM$174=0,INDEX($F53:$N53,0,AM$172),(INDEX($F53:$N53,0,AM$174+1)-INDEX($F53:$N53,0,AM$174))/(INDEX($F$4:$N$4,0,AM$174+1)-INDEX($F$4:$N$4,0,AM$174))+AL180)))</f>
        <v>8.3383125965590246</v>
      </c>
      <c r="AN180" s="186" cm="1">
        <f t="array" ref="AN180">IF(AN$174=-1,AO180,IF(AN$174=99,AM180,IF(AN$174=0,INDEX($F53:$N53,0,AN$172),(INDEX($F53:$N53,0,AN$174+1)-INDEX($F53:$N53,0,AN$174))/(INDEX($F$4:$N$4,0,AN$174+1)-INDEX($F$4:$N$4,0,AN$174))+AM180)))</f>
        <v>8.4737283167399227</v>
      </c>
      <c r="AO180" s="186" cm="1">
        <f t="array" ref="AO180">IF(AO$174=-1,AP180,IF(AO$174=99,AN180,IF(AO$174=0,INDEX($F53:$N53,0,AO$172),(INDEX($F53:$N53,0,AO$174+1)-INDEX($F53:$N53,0,AO$174))/(INDEX($F$4:$N$4,0,AO$174+1)-INDEX($F$4:$N$4,0,AO$174))+AN180)))</f>
        <v>9.6924697983680073</v>
      </c>
      <c r="AP180" s="186" cm="1">
        <f t="array" ref="AP180">IF(AP$174=-1,AQ180,IF(AP$174=99,AO180,IF(AP$174=0,INDEX($F53:$N53,0,AP$172),(INDEX($F53:$N53,0,AP$174+1)-INDEX($F53:$N53,0,AP$174))/(INDEX($F$4:$N$4,0,AP$174+1)-INDEX($F$4:$N$4,0,AP$174))+AO180)))</f>
        <v>9.6924697983680073</v>
      </c>
      <c r="AQ180" s="186" cm="1">
        <f t="array" ref="AQ180">IF(AQ$174=-1,AR180,IF(AQ$174=99,AP180,IF(AQ$174=0,INDEX($F53:$N53,0,AQ$172),(INDEX($F53:$N53,0,AQ$174+1)-INDEX($F53:$N53,0,AQ$174))/(INDEX($F$4:$N$4,0,AQ$174+1)-INDEX($F$4:$N$4,0,AQ$174))+AP180)))</f>
        <v>9.6924697983680073</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3.2034631421535407</v>
      </c>
      <c r="T181" s="186" cm="1">
        <f t="array" ref="T181">IF(T$174=-1,U181,IF(T$174=99,S181,IF(T$174=0,INDEX($F54:$N54,0,T$172),(INDEX($F54:$N54,0,T$174+1)-INDEX($F54:$N54,0,T$174))/(INDEX($F$4:$N$4,0,T$174+1)-INDEX($F$4:$N$4,0,T$174))+S181)))</f>
        <v>3.2717782748095874</v>
      </c>
      <c r="U181" s="186" cm="1">
        <f t="array" ref="U181">IF(U$174=-1,V181,IF(U$174=99,T181,IF(U$174=0,INDEX($F54:$N54,0,U$172),(INDEX($F54:$N54,0,U$174+1)-INDEX($F54:$N54,0,U$174))/(INDEX($F$4:$N$4,0,U$174+1)-INDEX($F$4:$N$4,0,U$174))+T181)))</f>
        <v>3.3417526518492262</v>
      </c>
      <c r="V181" s="186" cm="1">
        <f t="array" ref="V181">IF(V$174=-1,W181,IF(V$174=99,U181,IF(V$174=0,INDEX($F54:$N54,0,V$172),(INDEX($F54:$N54,0,V$174+1)-INDEX($F54:$N54,0,V$174))/(INDEX($F$4:$N$4,0,V$174+1)-INDEX($F$4:$N$4,0,V$174))+U181)))</f>
        <v>3.411727028888865</v>
      </c>
      <c r="W181" s="186" cm="1">
        <f t="array" ref="W181">IF(W$174=-1,X181,IF(W$174=99,V181,IF(W$174=0,INDEX($F54:$N54,0,W$172),(INDEX($F54:$N54,0,W$174+1)-INDEX($F54:$N54,0,W$174))/(INDEX($F$4:$N$4,0,W$174+1)-INDEX($F$4:$N$4,0,W$174))+V181)))</f>
        <v>3.4817014059285039</v>
      </c>
      <c r="X181" s="186" cm="1">
        <f t="array" ref="X181">IF(X$174=-1,Y181,IF(X$174=99,W181,IF(X$174=0,INDEX($F54:$N54,0,X$172),(INDEX($F54:$N54,0,X$174+1)-INDEX($F54:$N54,0,X$174))/(INDEX($F$4:$N$4,0,X$174+1)-INDEX($F$4:$N$4,0,X$174))+W181)))</f>
        <v>3.5516757829681427</v>
      </c>
      <c r="Y181" s="186" cm="1">
        <f t="array" ref="Y181">IF(Y$174=-1,Z181,IF(Y$174=99,X181,IF(Y$174=0,INDEX($F54:$N54,0,Y$172),(INDEX($F54:$N54,0,Y$174+1)-INDEX($F54:$N54,0,Y$174))/(INDEX($F$4:$N$4,0,Y$174+1)-INDEX($F$4:$N$4,0,Y$174))+X181)))</f>
        <v>3.6216501600077815</v>
      </c>
      <c r="Z181" s="186" cm="1">
        <f t="array" ref="Z181">IF(Z$174=-1,AA181,IF(Z$174=99,Y181,IF(Z$174=0,INDEX($F54:$N54,0,Z$172),(INDEX($F54:$N54,0,Z$174+1)-INDEX($F54:$N54,0,Z$174))/(INDEX($F$4:$N$4,0,Z$174+1)-INDEX($F$4:$N$4,0,Z$174))+Y181)))</f>
        <v>3.6916245370474203</v>
      </c>
      <c r="AA181" s="186" cm="1">
        <f t="array" ref="AA181">IF(AA$174=-1,AB181,IF(AA$174=99,Z181,IF(AA$174=0,INDEX($F54:$N54,0,AA$172),(INDEX($F54:$N54,0,AA$174+1)-INDEX($F54:$N54,0,AA$174))/(INDEX($F$4:$N$4,0,AA$174+1)-INDEX($F$4:$N$4,0,AA$174))+Z181)))</f>
        <v>3.7615989140870592</v>
      </c>
      <c r="AB181" s="186" cm="1">
        <f t="array" ref="AB181">IF(AB$174=-1,AC181,IF(AB$174=99,AA181,IF(AB$174=0,INDEX($F54:$N54,0,AB$172),(INDEX($F54:$N54,0,AB$174+1)-INDEX($F54:$N54,0,AB$174))/(INDEX($F$4:$N$4,0,AB$174+1)-INDEX($F$4:$N$4,0,AB$174))+AA181)))</f>
        <v>3.831573291126698</v>
      </c>
      <c r="AC181" s="186" cm="1">
        <f t="array" ref="AC181">IF(AC$174=-1,AD181,IF(AC$174=99,AB181,IF(AC$174=0,INDEX($F54:$N54,0,AC$172),(INDEX($F54:$N54,0,AC$174+1)-INDEX($F54:$N54,0,AC$174))/(INDEX($F$4:$N$4,0,AC$174+1)-INDEX($F$4:$N$4,0,AC$174))+AB181)))</f>
        <v>3.9015476681663368</v>
      </c>
      <c r="AD181" s="186" cm="1">
        <f t="array" ref="AD181">IF(AD$174=-1,AE181,IF(AD$174=99,AC181,IF(AD$174=0,INDEX($F54:$N54,0,AD$172),(INDEX($F54:$N54,0,AD$174+1)-INDEX($F54:$N54,0,AD$174))/(INDEX($F$4:$N$4,0,AD$174+1)-INDEX($F$4:$N$4,0,AD$174))+AC181)))</f>
        <v>4.0140446916313826</v>
      </c>
      <c r="AE181" s="186" cm="1">
        <f t="array" ref="AE181">IF(AE$174=-1,AF181,IF(AE$174=99,AD181,IF(AE$174=0,INDEX($F54:$N54,0,AE$172),(INDEX($F54:$N54,0,AE$174+1)-INDEX($F54:$N54,0,AE$174))/(INDEX($F$4:$N$4,0,AE$174+1)-INDEX($F$4:$N$4,0,AE$174))+AD181)))</f>
        <v>4.1265417150964279</v>
      </c>
      <c r="AF181" s="186" cm="1">
        <f t="array" ref="AF181">IF(AF$174=-1,AG181,IF(AF$174=99,AE181,IF(AF$174=0,INDEX($F54:$N54,0,AF$172),(INDEX($F54:$N54,0,AF$174+1)-INDEX($F54:$N54,0,AF$174))/(INDEX($F$4:$N$4,0,AF$174+1)-INDEX($F$4:$N$4,0,AF$174))+AE181)))</f>
        <v>4.2390387385614732</v>
      </c>
      <c r="AG181" s="186" cm="1">
        <f t="array" ref="AG181">IF(AG$174=-1,AH181,IF(AG$174=99,AF181,IF(AG$174=0,INDEX($F54:$N54,0,AG$172),(INDEX($F54:$N54,0,AG$174+1)-INDEX($F54:$N54,0,AG$174))/(INDEX($F$4:$N$4,0,AG$174+1)-INDEX($F$4:$N$4,0,AG$174))+AF181)))</f>
        <v>4.3515357620265185</v>
      </c>
      <c r="AH181" s="186" cm="1">
        <f t="array" ref="AH181">IF(AH$174=-1,AI181,IF(AH$174=99,AG181,IF(AH$174=0,INDEX($F54:$N54,0,AH$172),(INDEX($F54:$N54,0,AH$174+1)-INDEX($F54:$N54,0,AH$174))/(INDEX($F$4:$N$4,0,AH$174+1)-INDEX($F$4:$N$4,0,AH$174))+AG181)))</f>
        <v>4.4640327854915638</v>
      </c>
      <c r="AI181" s="186" cm="1">
        <f t="array" ref="AI181">IF(AI$174=-1,AJ181,IF(AI$174=99,AH181,IF(AI$174=0,INDEX($F54:$N54,0,AI$172),(INDEX($F54:$N54,0,AI$174+1)-INDEX($F54:$N54,0,AI$174))/(INDEX($F$4:$N$4,0,AI$174+1)-INDEX($F$4:$N$4,0,AI$174))+AH181)))</f>
        <v>4.5765298089566091</v>
      </c>
      <c r="AJ181" s="186" cm="1">
        <f t="array" ref="AJ181">IF(AJ$174=-1,AK181,IF(AJ$174=99,AI181,IF(AJ$174=0,INDEX($F54:$N54,0,AJ$172),(INDEX($F54:$N54,0,AJ$174+1)-INDEX($F54:$N54,0,AJ$174))/(INDEX($F$4:$N$4,0,AJ$174+1)-INDEX($F$4:$N$4,0,AJ$174))+AI181)))</f>
        <v>4.6890268324216544</v>
      </c>
      <c r="AK181" s="186" cm="1">
        <f t="array" ref="AK181">IF(AK$174=-1,AL181,IF(AK$174=99,AJ181,IF(AK$174=0,INDEX($F54:$N54,0,AK$172),(INDEX($F54:$N54,0,AK$174+1)-INDEX($F54:$N54,0,AK$174))/(INDEX($F$4:$N$4,0,AK$174+1)-INDEX($F$4:$N$4,0,AK$174))+AJ181)))</f>
        <v>4.8015238558866997</v>
      </c>
      <c r="AL181" s="186" cm="1">
        <f t="array" ref="AL181">IF(AL$174=-1,AM181,IF(AL$174=99,AK181,IF(AL$174=0,INDEX($F54:$N54,0,AL$172),(INDEX($F54:$N54,0,AL$174+1)-INDEX($F54:$N54,0,AL$174))/(INDEX($F$4:$N$4,0,AL$174+1)-INDEX($F$4:$N$4,0,AL$174))+AK181)))</f>
        <v>4.914020879351745</v>
      </c>
      <c r="AM181" s="186" cm="1">
        <f t="array" ref="AM181">IF(AM$174=-1,AN181,IF(AM$174=99,AL181,IF(AM$174=0,INDEX($F54:$N54,0,AM$172),(INDEX($F54:$N54,0,AM$174+1)-INDEX($F54:$N54,0,AM$174))/(INDEX($F$4:$N$4,0,AM$174+1)-INDEX($F$4:$N$4,0,AM$174))+AL181)))</f>
        <v>5.026517902816793</v>
      </c>
      <c r="AN181" s="186" cm="1">
        <f t="array" ref="AN181">IF(AN$174=-1,AO181,IF(AN$174=99,AM181,IF(AN$174=0,INDEX($F54:$N54,0,AN$172),(INDEX($F54:$N54,0,AN$174+1)-INDEX($F54:$N54,0,AN$174))/(INDEX($F$4:$N$4,0,AN$174+1)-INDEX($F$4:$N$4,0,AN$174))+AM181)))</f>
        <v>5.1081494720257723</v>
      </c>
      <c r="AO181" s="186" cm="1">
        <f t="array" ref="AO181">IF(AO$174=-1,AP181,IF(AO$174=99,AN181,IF(AO$174=0,INDEX($F54:$N54,0,AO$172),(INDEX($F54:$N54,0,AO$174+1)-INDEX($F54:$N54,0,AO$174))/(INDEX($F$4:$N$4,0,AO$174+1)-INDEX($F$4:$N$4,0,AO$174))+AN181)))</f>
        <v>5.8428335949065886</v>
      </c>
      <c r="AP181" s="186" cm="1">
        <f t="array" ref="AP181">IF(AP$174=-1,AQ181,IF(AP$174=99,AO181,IF(AP$174=0,INDEX($F54:$N54,0,AP$172),(INDEX($F54:$N54,0,AP$174+1)-INDEX($F54:$N54,0,AP$174))/(INDEX($F$4:$N$4,0,AP$174+1)-INDEX($F$4:$N$4,0,AP$174))+AO181)))</f>
        <v>5.8428335949065886</v>
      </c>
      <c r="AQ181" s="186" cm="1">
        <f t="array" ref="AQ181">IF(AQ$174=-1,AR181,IF(AQ$174=99,AP181,IF(AQ$174=0,INDEX($F54:$N54,0,AQ$172),(INDEX($F54:$N54,0,AQ$174+1)-INDEX($F54:$N54,0,AQ$174))/(INDEX($F$4:$N$4,0,AQ$174+1)-INDEX($F$4:$N$4,0,AQ$174))+AP181)))</f>
        <v>5.8428335949065886</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105.23450837130574</v>
      </c>
      <c r="T182" s="186" cm="1">
        <f t="array" ref="T182">IF(T$174=-1,U182,IF(T$174=99,S182,IF(T$174=0,INDEX($F55:$N55,0,T$172),(INDEX($F55:$N55,0,T$174+1)-INDEX($F55:$N55,0,T$174))/(INDEX($F$4:$N$4,0,T$174+1)-INDEX($F$4:$N$4,0,T$174))+S182)))</f>
        <v>107.47867634838654</v>
      </c>
      <c r="U182" s="186" cm="1">
        <f t="array" ref="U182">IF(U$174=-1,V182,IF(U$174=99,T182,IF(U$174=0,INDEX($F55:$N55,0,U$172),(INDEX($F55:$N55,0,U$174+1)-INDEX($F55:$N55,0,U$174))/(INDEX($F$4:$N$4,0,U$174+1)-INDEX($F$4:$N$4,0,U$174))+T182)))</f>
        <v>109.77735088890412</v>
      </c>
      <c r="V182" s="186" cm="1">
        <f t="array" ref="V182">IF(V$174=-1,W182,IF(V$174=99,U182,IF(V$174=0,INDEX($F55:$N55,0,V$172),(INDEX($F55:$N55,0,V$174+1)-INDEX($F55:$N55,0,V$174))/(INDEX($F$4:$N$4,0,V$174+1)-INDEX($F$4:$N$4,0,V$174))+U182)))</f>
        <v>112.0760254294217</v>
      </c>
      <c r="W182" s="186" cm="1">
        <f t="array" ref="W182">IF(W$174=-1,X182,IF(W$174=99,V182,IF(W$174=0,INDEX($F55:$N55,0,W$172),(INDEX($F55:$N55,0,W$174+1)-INDEX($F55:$N55,0,W$174))/(INDEX($F$4:$N$4,0,W$174+1)-INDEX($F$4:$N$4,0,W$174))+V182)))</f>
        <v>114.37469996993929</v>
      </c>
      <c r="X182" s="186" cm="1">
        <f t="array" ref="X182">IF(X$174=-1,Y182,IF(X$174=99,W182,IF(X$174=0,INDEX($F55:$N55,0,X$172),(INDEX($F55:$N55,0,X$174+1)-INDEX($F55:$N55,0,X$174))/(INDEX($F$4:$N$4,0,X$174+1)-INDEX($F$4:$N$4,0,X$174))+W182)))</f>
        <v>116.67337451045687</v>
      </c>
      <c r="Y182" s="186" cm="1">
        <f t="array" ref="Y182">IF(Y$174=-1,Z182,IF(Y$174=99,X182,IF(Y$174=0,INDEX($F55:$N55,0,Y$172),(INDEX($F55:$N55,0,Y$174+1)-INDEX($F55:$N55,0,Y$174))/(INDEX($F$4:$N$4,0,Y$174+1)-INDEX($F$4:$N$4,0,Y$174))+X182)))</f>
        <v>118.97204905097445</v>
      </c>
      <c r="Z182" s="186" cm="1">
        <f t="array" ref="Z182">IF(Z$174=-1,AA182,IF(Z$174=99,Y182,IF(Z$174=0,INDEX($F55:$N55,0,Z$172),(INDEX($F55:$N55,0,Z$174+1)-INDEX($F55:$N55,0,Z$174))/(INDEX($F$4:$N$4,0,Z$174+1)-INDEX($F$4:$N$4,0,Z$174))+Y182)))</f>
        <v>121.27072359149203</v>
      </c>
      <c r="AA182" s="186" cm="1">
        <f t="array" ref="AA182">IF(AA$174=-1,AB182,IF(AA$174=99,Z182,IF(AA$174=0,INDEX($F55:$N55,0,AA$172),(INDEX($F55:$N55,0,AA$174+1)-INDEX($F55:$N55,0,AA$174))/(INDEX($F$4:$N$4,0,AA$174+1)-INDEX($F$4:$N$4,0,AA$174))+Z182)))</f>
        <v>123.56939813200961</v>
      </c>
      <c r="AB182" s="186" cm="1">
        <f t="array" ref="AB182">IF(AB$174=-1,AC182,IF(AB$174=99,AA182,IF(AB$174=0,INDEX($F55:$N55,0,AB$172),(INDEX($F55:$N55,0,AB$174+1)-INDEX($F55:$N55,0,AB$174))/(INDEX($F$4:$N$4,0,AB$174+1)-INDEX($F$4:$N$4,0,AB$174))+AA182)))</f>
        <v>125.86807267252719</v>
      </c>
      <c r="AC182" s="186" cm="1">
        <f t="array" ref="AC182">IF(AC$174=-1,AD182,IF(AC$174=99,AB182,IF(AC$174=0,INDEX($F55:$N55,0,AC$172),(INDEX($F55:$N55,0,AC$174+1)-INDEX($F55:$N55,0,AC$174))/(INDEX($F$4:$N$4,0,AC$174+1)-INDEX($F$4:$N$4,0,AC$174))+AB182)))</f>
        <v>128.16674721304472</v>
      </c>
      <c r="AD182" s="186" cm="1">
        <f t="array" ref="AD182">IF(AD$174=-1,AE182,IF(AD$174=99,AC182,IF(AD$174=0,INDEX($F55:$N55,0,AD$172),(INDEX($F55:$N55,0,AD$174+1)-INDEX($F55:$N55,0,AD$174))/(INDEX($F$4:$N$4,0,AD$174+1)-INDEX($F$4:$N$4,0,AD$174))+AC182)))</f>
        <v>131.86230056647608</v>
      </c>
      <c r="AE182" s="186" cm="1">
        <f t="array" ref="AE182">IF(AE$174=-1,AF182,IF(AE$174=99,AD182,IF(AE$174=0,INDEX($F55:$N55,0,AE$172),(INDEX($F55:$N55,0,AE$174+1)-INDEX($F55:$N55,0,AE$174))/(INDEX($F$4:$N$4,0,AE$174+1)-INDEX($F$4:$N$4,0,AE$174))+AD182)))</f>
        <v>135.55785391990744</v>
      </c>
      <c r="AF182" s="186" cm="1">
        <f t="array" ref="AF182">IF(AF$174=-1,AG182,IF(AF$174=99,AE182,IF(AF$174=0,INDEX($F55:$N55,0,AF$172),(INDEX($F55:$N55,0,AF$174+1)-INDEX($F55:$N55,0,AF$174))/(INDEX($F$4:$N$4,0,AF$174+1)-INDEX($F$4:$N$4,0,AF$174))+AE182)))</f>
        <v>139.25340727333881</v>
      </c>
      <c r="AG182" s="186" cm="1">
        <f t="array" ref="AG182">IF(AG$174=-1,AH182,IF(AG$174=99,AF182,IF(AG$174=0,INDEX($F55:$N55,0,AG$172),(INDEX($F55:$N55,0,AG$174+1)-INDEX($F55:$N55,0,AG$174))/(INDEX($F$4:$N$4,0,AG$174+1)-INDEX($F$4:$N$4,0,AG$174))+AF182)))</f>
        <v>142.94896062677017</v>
      </c>
      <c r="AH182" s="186" cm="1">
        <f t="array" ref="AH182">IF(AH$174=-1,AI182,IF(AH$174=99,AG182,IF(AH$174=0,INDEX($F55:$N55,0,AH$172),(INDEX($F55:$N55,0,AH$174+1)-INDEX($F55:$N55,0,AH$174))/(INDEX($F$4:$N$4,0,AH$174+1)-INDEX($F$4:$N$4,0,AH$174))+AG182)))</f>
        <v>146.64451398020154</v>
      </c>
      <c r="AI182" s="186" cm="1">
        <f t="array" ref="AI182">IF(AI$174=-1,AJ182,IF(AI$174=99,AH182,IF(AI$174=0,INDEX($F55:$N55,0,AI$172),(INDEX($F55:$N55,0,AI$174+1)-INDEX($F55:$N55,0,AI$174))/(INDEX($F$4:$N$4,0,AI$174+1)-INDEX($F$4:$N$4,0,AI$174))+AH182)))</f>
        <v>150.3400673336329</v>
      </c>
      <c r="AJ182" s="186" cm="1">
        <f t="array" ref="AJ182">IF(AJ$174=-1,AK182,IF(AJ$174=99,AI182,IF(AJ$174=0,INDEX($F55:$N55,0,AJ$172),(INDEX($F55:$N55,0,AJ$174+1)-INDEX($F55:$N55,0,AJ$174))/(INDEX($F$4:$N$4,0,AJ$174+1)-INDEX($F$4:$N$4,0,AJ$174))+AI182)))</f>
        <v>154.03562068706427</v>
      </c>
      <c r="AK182" s="186" cm="1">
        <f t="array" ref="AK182">IF(AK$174=-1,AL182,IF(AK$174=99,AJ182,IF(AK$174=0,INDEX($F55:$N55,0,AK$172),(INDEX($F55:$N55,0,AK$174+1)-INDEX($F55:$N55,0,AK$174))/(INDEX($F$4:$N$4,0,AK$174+1)-INDEX($F$4:$N$4,0,AK$174))+AJ182)))</f>
        <v>157.73117404049563</v>
      </c>
      <c r="AL182" s="186" cm="1">
        <f t="array" ref="AL182">IF(AL$174=-1,AM182,IF(AL$174=99,AK182,IF(AL$174=0,INDEX($F55:$N55,0,AL$172),(INDEX($F55:$N55,0,AL$174+1)-INDEX($F55:$N55,0,AL$174))/(INDEX($F$4:$N$4,0,AL$174+1)-INDEX($F$4:$N$4,0,AL$174))+AK182)))</f>
        <v>161.426727393927</v>
      </c>
      <c r="AM182" s="186" cm="1">
        <f t="array" ref="AM182">IF(AM$174=-1,AN182,IF(AM$174=99,AL182,IF(AM$174=0,INDEX($F55:$N55,0,AM$172),(INDEX($F55:$N55,0,AM$174+1)-INDEX($F55:$N55,0,AM$174))/(INDEX($F$4:$N$4,0,AM$174+1)-INDEX($F$4:$N$4,0,AM$174))+AL182)))</f>
        <v>165.12228074735845</v>
      </c>
      <c r="AN182" s="186" cm="1">
        <f t="array" ref="AN182">IF(AN$174=-1,AO182,IF(AN$174=99,AM182,IF(AN$174=0,INDEX($F55:$N55,0,AN$172),(INDEX($F55:$N55,0,AN$174+1)-INDEX($F55:$N55,0,AN$174))/(INDEX($F$4:$N$4,0,AN$174+1)-INDEX($F$4:$N$4,0,AN$174))+AM182)))</f>
        <v>167.80389675855756</v>
      </c>
      <c r="AO182" s="186" cm="1">
        <f t="array" ref="AO182">IF(AO$174=-1,AP182,IF(AO$174=99,AN182,IF(AO$174=0,INDEX($F55:$N55,0,AO$172),(INDEX($F55:$N55,0,AO$174+1)-INDEX($F55:$N55,0,AO$174))/(INDEX($F$4:$N$4,0,AO$174+1)-INDEX($F$4:$N$4,0,AO$174))+AN182)))</f>
        <v>191.93844085934967</v>
      </c>
      <c r="AP182" s="186" cm="1">
        <f t="array" ref="AP182">IF(AP$174=-1,AQ182,IF(AP$174=99,AO182,IF(AP$174=0,INDEX($F55:$N55,0,AP$172),(INDEX($F55:$N55,0,AP$174+1)-INDEX($F55:$N55,0,AP$174))/(INDEX($F$4:$N$4,0,AP$174+1)-INDEX($F$4:$N$4,0,AP$174))+AO182)))</f>
        <v>191.93844085934967</v>
      </c>
      <c r="AQ182" s="186" cm="1">
        <f t="array" ref="AQ182">IF(AQ$174=-1,AR182,IF(AQ$174=99,AP182,IF(AQ$174=0,INDEX($F55:$N55,0,AQ$172),(INDEX($F55:$N55,0,AQ$174+1)-INDEX($F55:$N55,0,AQ$174))/(INDEX($F$4:$N$4,0,AQ$174+1)-INDEX($F$4:$N$4,0,AQ$174))+AP182)))</f>
        <v>191.93844085934967</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36.977043270484465</v>
      </c>
      <c r="T183" s="186" cm="1">
        <f t="array" ref="T183">IF(T$174=-1,U183,IF(T$174=99,S183,IF(T$174=0,INDEX($F56:$N56,0,T$172),(INDEX($F56:$N56,0,T$174+1)-INDEX($F56:$N56,0,T$174))/(INDEX($F$4:$N$4,0,T$174+1)-INDEX($F$4:$N$4,0,T$174))+S183)))</f>
        <v>37.765593506324969</v>
      </c>
      <c r="U183" s="186" cm="1">
        <f t="array" ref="U183">IF(U$174=-1,V183,IF(U$174=99,T183,IF(U$174=0,INDEX($F56:$N56,0,U$172),(INDEX($F56:$N56,0,U$174+1)-INDEX($F56:$N56,0,U$174))/(INDEX($F$4:$N$4,0,U$174+1)-INDEX($F$4:$N$4,0,U$174))+T183)))</f>
        <v>38.573296124648365</v>
      </c>
      <c r="V183" s="186" cm="1">
        <f t="array" ref="V183">IF(V$174=-1,W183,IF(V$174=99,U183,IF(V$174=0,INDEX($F56:$N56,0,V$172),(INDEX($F56:$N56,0,V$174+1)-INDEX($F56:$N56,0,V$174))/(INDEX($F$4:$N$4,0,V$174+1)-INDEX($F$4:$N$4,0,V$174))+U183)))</f>
        <v>39.380998742971762</v>
      </c>
      <c r="W183" s="186" cm="1">
        <f t="array" ref="W183">IF(W$174=-1,X183,IF(W$174=99,V183,IF(W$174=0,INDEX($F56:$N56,0,W$172),(INDEX($F56:$N56,0,W$174+1)-INDEX($F56:$N56,0,W$174))/(INDEX($F$4:$N$4,0,W$174+1)-INDEX($F$4:$N$4,0,W$174))+V183)))</f>
        <v>40.188701361295159</v>
      </c>
      <c r="X183" s="186" cm="1">
        <f t="array" ref="X183">IF(X$174=-1,Y183,IF(X$174=99,W183,IF(X$174=0,INDEX($F56:$N56,0,X$172),(INDEX($F56:$N56,0,X$174+1)-INDEX($F56:$N56,0,X$174))/(INDEX($F$4:$N$4,0,X$174+1)-INDEX($F$4:$N$4,0,X$174))+W183)))</f>
        <v>40.996403979618556</v>
      </c>
      <c r="Y183" s="186" cm="1">
        <f t="array" ref="Y183">IF(Y$174=-1,Z183,IF(Y$174=99,X183,IF(Y$174=0,INDEX($F56:$N56,0,Y$172),(INDEX($F56:$N56,0,Y$174+1)-INDEX($F56:$N56,0,Y$174))/(INDEX($F$4:$N$4,0,Y$174+1)-INDEX($F$4:$N$4,0,Y$174))+X183)))</f>
        <v>41.804106597941953</v>
      </c>
      <c r="Z183" s="186" cm="1">
        <f t="array" ref="Z183">IF(Z$174=-1,AA183,IF(Z$174=99,Y183,IF(Z$174=0,INDEX($F56:$N56,0,Z$172),(INDEX($F56:$N56,0,Z$174+1)-INDEX($F56:$N56,0,Z$174))/(INDEX($F$4:$N$4,0,Z$174+1)-INDEX($F$4:$N$4,0,Z$174))+Y183)))</f>
        <v>42.61180921626535</v>
      </c>
      <c r="AA183" s="186" cm="1">
        <f t="array" ref="AA183">IF(AA$174=-1,AB183,IF(AA$174=99,Z183,IF(AA$174=0,INDEX($F56:$N56,0,AA$172),(INDEX($F56:$N56,0,AA$174+1)-INDEX($F56:$N56,0,AA$174))/(INDEX($F$4:$N$4,0,AA$174+1)-INDEX($F$4:$N$4,0,AA$174))+Z183)))</f>
        <v>43.419511834588747</v>
      </c>
      <c r="AB183" s="186" cm="1">
        <f t="array" ref="AB183">IF(AB$174=-1,AC183,IF(AB$174=99,AA183,IF(AB$174=0,INDEX($F56:$N56,0,AB$172),(INDEX($F56:$N56,0,AB$174+1)-INDEX($F56:$N56,0,AB$174))/(INDEX($F$4:$N$4,0,AB$174+1)-INDEX($F$4:$N$4,0,AB$174))+AA183)))</f>
        <v>44.227214452912143</v>
      </c>
      <c r="AC183" s="186" cm="1">
        <f t="array" ref="AC183">IF(AC$174=-1,AD183,IF(AC$174=99,AB183,IF(AC$174=0,INDEX($F56:$N56,0,AC$172),(INDEX($F56:$N56,0,AC$174+1)-INDEX($F56:$N56,0,AC$174))/(INDEX($F$4:$N$4,0,AC$174+1)-INDEX($F$4:$N$4,0,AC$174))+AB183)))</f>
        <v>45.034917071235569</v>
      </c>
      <c r="AD183" s="186" cm="1">
        <f t="array" ref="AD183">IF(AD$174=-1,AE183,IF(AD$174=99,AC183,IF(AD$174=0,INDEX($F56:$N56,0,AD$172),(INDEX($F56:$N56,0,AD$174+1)-INDEX($F56:$N56,0,AD$174))/(INDEX($F$4:$N$4,0,AD$174+1)-INDEX($F$4:$N$4,0,AD$174))+AC183)))</f>
        <v>46.333451538428235</v>
      </c>
      <c r="AE183" s="186" cm="1">
        <f t="array" ref="AE183">IF(AE$174=-1,AF183,IF(AE$174=99,AD183,IF(AE$174=0,INDEX($F56:$N56,0,AE$172),(INDEX($F56:$N56,0,AE$174+1)-INDEX($F56:$N56,0,AE$174))/(INDEX($F$4:$N$4,0,AE$174+1)-INDEX($F$4:$N$4,0,AE$174))+AD183)))</f>
        <v>47.631986005620902</v>
      </c>
      <c r="AF183" s="186" cm="1">
        <f t="array" ref="AF183">IF(AF$174=-1,AG183,IF(AF$174=99,AE183,IF(AF$174=0,INDEX($F56:$N56,0,AF$172),(INDEX($F56:$N56,0,AF$174+1)-INDEX($F56:$N56,0,AF$174))/(INDEX($F$4:$N$4,0,AF$174+1)-INDEX($F$4:$N$4,0,AF$174))+AE183)))</f>
        <v>48.930520472813569</v>
      </c>
      <c r="AG183" s="186" cm="1">
        <f t="array" ref="AG183">IF(AG$174=-1,AH183,IF(AG$174=99,AF183,IF(AG$174=0,INDEX($F56:$N56,0,AG$172),(INDEX($F56:$N56,0,AG$174+1)-INDEX($F56:$N56,0,AG$174))/(INDEX($F$4:$N$4,0,AG$174+1)-INDEX($F$4:$N$4,0,AG$174))+AF183)))</f>
        <v>50.229054940006236</v>
      </c>
      <c r="AH183" s="186" cm="1">
        <f t="array" ref="AH183">IF(AH$174=-1,AI183,IF(AH$174=99,AG183,IF(AH$174=0,INDEX($F56:$N56,0,AH$172),(INDEX($F56:$N56,0,AH$174+1)-INDEX($F56:$N56,0,AH$174))/(INDEX($F$4:$N$4,0,AH$174+1)-INDEX($F$4:$N$4,0,AH$174))+AG183)))</f>
        <v>51.527589407198903</v>
      </c>
      <c r="AI183" s="186" cm="1">
        <f t="array" ref="AI183">IF(AI$174=-1,AJ183,IF(AI$174=99,AH183,IF(AI$174=0,INDEX($F56:$N56,0,AI$172),(INDEX($F56:$N56,0,AI$174+1)-INDEX($F56:$N56,0,AI$174))/(INDEX($F$4:$N$4,0,AI$174+1)-INDEX($F$4:$N$4,0,AI$174))+AH183)))</f>
        <v>52.82612387439157</v>
      </c>
      <c r="AJ183" s="186" cm="1">
        <f t="array" ref="AJ183">IF(AJ$174=-1,AK183,IF(AJ$174=99,AI183,IF(AJ$174=0,INDEX($F56:$N56,0,AJ$172),(INDEX($F56:$N56,0,AJ$174+1)-INDEX($F56:$N56,0,AJ$174))/(INDEX($F$4:$N$4,0,AJ$174+1)-INDEX($F$4:$N$4,0,AJ$174))+AI183)))</f>
        <v>54.124658341584237</v>
      </c>
      <c r="AK183" s="186" cm="1">
        <f t="array" ref="AK183">IF(AK$174=-1,AL183,IF(AK$174=99,AJ183,IF(AK$174=0,INDEX($F56:$N56,0,AK$172),(INDEX($F56:$N56,0,AK$174+1)-INDEX($F56:$N56,0,AK$174))/(INDEX($F$4:$N$4,0,AK$174+1)-INDEX($F$4:$N$4,0,AK$174))+AJ183)))</f>
        <v>55.423192808776903</v>
      </c>
      <c r="AL183" s="186" cm="1">
        <f t="array" ref="AL183">IF(AL$174=-1,AM183,IF(AL$174=99,AK183,IF(AL$174=0,INDEX($F56:$N56,0,AL$172),(INDEX($F56:$N56,0,AL$174+1)-INDEX($F56:$N56,0,AL$174))/(INDEX($F$4:$N$4,0,AL$174+1)-INDEX($F$4:$N$4,0,AL$174))+AK183)))</f>
        <v>56.72172727596957</v>
      </c>
      <c r="AM183" s="186" cm="1">
        <f t="array" ref="AM183">IF(AM$174=-1,AN183,IF(AM$174=99,AL183,IF(AM$174=0,INDEX($F56:$N56,0,AM$172),(INDEX($F56:$N56,0,AM$174+1)-INDEX($F56:$N56,0,AM$174))/(INDEX($F$4:$N$4,0,AM$174+1)-INDEX($F$4:$N$4,0,AM$174))+AL183)))</f>
        <v>58.020261743162251</v>
      </c>
      <c r="AN183" s="186" cm="1">
        <f t="array" ref="AN183">IF(AN$174=-1,AO183,IF(AN$174=99,AM183,IF(AN$174=0,INDEX($F56:$N56,0,AN$172),(INDEX($F56:$N56,0,AN$174+1)-INDEX($F56:$N56,0,AN$174))/(INDEX($F$4:$N$4,0,AN$174+1)-INDEX($F$4:$N$4,0,AN$174))+AM183)))</f>
        <v>58.96252139558603</v>
      </c>
      <c r="AO183" s="186" cm="1">
        <f t="array" ref="AO183">IF(AO$174=-1,AP183,IF(AO$174=99,AN183,IF(AO$174=0,INDEX($F56:$N56,0,AO$172),(INDEX($F56:$N56,0,AO$174+1)-INDEX($F56:$N56,0,AO$174))/(INDEX($F$4:$N$4,0,AO$174+1)-INDEX($F$4:$N$4,0,AO$174))+AN183)))</f>
        <v>67.442858267400041</v>
      </c>
      <c r="AP183" s="186" cm="1">
        <f t="array" ref="AP183">IF(AP$174=-1,AQ183,IF(AP$174=99,AO183,IF(AP$174=0,INDEX($F56:$N56,0,AP$172),(INDEX($F56:$N56,0,AP$174+1)-INDEX($F56:$N56,0,AP$174))/(INDEX($F$4:$N$4,0,AP$174+1)-INDEX($F$4:$N$4,0,AP$174))+AO183)))</f>
        <v>67.442858267400041</v>
      </c>
      <c r="AQ183" s="186" cm="1">
        <f t="array" ref="AQ183">IF(AQ$174=-1,AR183,IF(AQ$174=99,AP183,IF(AQ$174=0,INDEX($F56:$N56,0,AQ$172),(INDEX($F56:$N56,0,AQ$174+1)-INDEX($F56:$N56,0,AQ$174))/(INDEX($F$4:$N$4,0,AQ$174+1)-INDEX($F$4:$N$4,0,AQ$174))+AP183)))</f>
        <v>67.442858267400041</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1.3608767458938542</v>
      </c>
      <c r="T184" s="186" cm="1">
        <f t="array" ref="T184">IF(T$174=-1,U184,IF(T$174=99,S184,IF(T$174=0,INDEX($F57:$N57,0,T$172),(INDEX($F57:$N57,0,T$174+1)-INDEX($F57:$N57,0,T$174))/(INDEX($F$4:$N$4,0,T$174+1)-INDEX($F$4:$N$4,0,T$174))+S184)))</f>
        <v>1.389897986750638</v>
      </c>
      <c r="U184" s="186" cm="1">
        <f t="array" ref="U184">IF(U$174=-1,V184,IF(U$174=99,T184,IF(U$174=0,INDEX($F57:$N57,0,U$172),(INDEX($F57:$N57,0,U$174+1)-INDEX($F57:$N57,0,U$174))/(INDEX($F$4:$N$4,0,U$174+1)-INDEX($F$4:$N$4,0,U$174))+T184)))</f>
        <v>1.4196240982418529</v>
      </c>
      <c r="V184" s="186" cm="1">
        <f t="array" ref="V184">IF(V$174=-1,W184,IF(V$174=99,U184,IF(V$174=0,INDEX($F57:$N57,0,V$172),(INDEX($F57:$N57,0,V$174+1)-INDEX($F57:$N57,0,V$174))/(INDEX($F$4:$N$4,0,V$174+1)-INDEX($F$4:$N$4,0,V$174))+U184)))</f>
        <v>1.4493502097330677</v>
      </c>
      <c r="W184" s="186" cm="1">
        <f t="array" ref="W184">IF(W$174=-1,X184,IF(W$174=99,V184,IF(W$174=0,INDEX($F57:$N57,0,W$172),(INDEX($F57:$N57,0,W$174+1)-INDEX($F57:$N57,0,W$174))/(INDEX($F$4:$N$4,0,W$174+1)-INDEX($F$4:$N$4,0,W$174))+V184)))</f>
        <v>1.4790763212242826</v>
      </c>
      <c r="X184" s="186" cm="1">
        <f t="array" ref="X184">IF(X$174=-1,Y184,IF(X$174=99,W184,IF(X$174=0,INDEX($F57:$N57,0,X$172),(INDEX($F57:$N57,0,X$174+1)-INDEX($F57:$N57,0,X$174))/(INDEX($F$4:$N$4,0,X$174+1)-INDEX($F$4:$N$4,0,X$174))+W184)))</f>
        <v>1.5088024327154974</v>
      </c>
      <c r="Y184" s="186" cm="1">
        <f t="array" ref="Y184">IF(Y$174=-1,Z184,IF(Y$174=99,X184,IF(Y$174=0,INDEX($F57:$N57,0,Y$172),(INDEX($F57:$N57,0,Y$174+1)-INDEX($F57:$N57,0,Y$174))/(INDEX($F$4:$N$4,0,Y$174+1)-INDEX($F$4:$N$4,0,Y$174))+X184)))</f>
        <v>1.5385285442067123</v>
      </c>
      <c r="Z184" s="186" cm="1">
        <f t="array" ref="Z184">IF(Z$174=-1,AA184,IF(Z$174=99,Y184,IF(Z$174=0,INDEX($F57:$N57,0,Z$172),(INDEX($F57:$N57,0,Z$174+1)-INDEX($F57:$N57,0,Z$174))/(INDEX($F$4:$N$4,0,Z$174+1)-INDEX($F$4:$N$4,0,Z$174))+Y184)))</f>
        <v>1.5682546556979271</v>
      </c>
      <c r="AA184" s="186" cm="1">
        <f t="array" ref="AA184">IF(AA$174=-1,AB184,IF(AA$174=99,Z184,IF(AA$174=0,INDEX($F57:$N57,0,AA$172),(INDEX($F57:$N57,0,AA$174+1)-INDEX($F57:$N57,0,AA$174))/(INDEX($F$4:$N$4,0,AA$174+1)-INDEX($F$4:$N$4,0,AA$174))+Z184)))</f>
        <v>1.5979807671891419</v>
      </c>
      <c r="AB184" s="186" cm="1">
        <f t="array" ref="AB184">IF(AB$174=-1,AC184,IF(AB$174=99,AA184,IF(AB$174=0,INDEX($F57:$N57,0,AB$172),(INDEX($F57:$N57,0,AB$174+1)-INDEX($F57:$N57,0,AB$174))/(INDEX($F$4:$N$4,0,AB$174+1)-INDEX($F$4:$N$4,0,AB$174))+AA184)))</f>
        <v>1.6277068786803568</v>
      </c>
      <c r="AC184" s="186" cm="1">
        <f t="array" ref="AC184">IF(AC$174=-1,AD184,IF(AC$174=99,AB184,IF(AC$174=0,INDEX($F57:$N57,0,AC$172),(INDEX($F57:$N57,0,AC$174+1)-INDEX($F57:$N57,0,AC$174))/(INDEX($F$4:$N$4,0,AC$174+1)-INDEX($F$4:$N$4,0,AC$174))+AB184)))</f>
        <v>1.657432990171571</v>
      </c>
      <c r="AD184" s="186" cm="1">
        <f t="array" ref="AD184">IF(AD$174=-1,AE184,IF(AD$174=99,AC184,IF(AD$174=0,INDEX($F57:$N57,0,AD$172),(INDEX($F57:$N57,0,AD$174+1)-INDEX($F57:$N57,0,AD$174))/(INDEX($F$4:$N$4,0,AD$174+1)-INDEX($F$4:$N$4,0,AD$174))+AC184)))</f>
        <v>1.7052233271981856</v>
      </c>
      <c r="AE184" s="186" cm="1">
        <f t="array" ref="AE184">IF(AE$174=-1,AF184,IF(AE$174=99,AD184,IF(AE$174=0,INDEX($F57:$N57,0,AE$172),(INDEX($F57:$N57,0,AE$174+1)-INDEX($F57:$N57,0,AE$174))/(INDEX($F$4:$N$4,0,AE$174+1)-INDEX($F$4:$N$4,0,AE$174))+AD184)))</f>
        <v>1.7530136642248002</v>
      </c>
      <c r="AF184" s="186" cm="1">
        <f t="array" ref="AF184">IF(AF$174=-1,AG184,IF(AF$174=99,AE184,IF(AF$174=0,INDEX($F57:$N57,0,AF$172),(INDEX($F57:$N57,0,AF$174+1)-INDEX($F57:$N57,0,AF$174))/(INDEX($F$4:$N$4,0,AF$174+1)-INDEX($F$4:$N$4,0,AF$174))+AE184)))</f>
        <v>1.8008040012514148</v>
      </c>
      <c r="AG184" s="186" cm="1">
        <f t="array" ref="AG184">IF(AG$174=-1,AH184,IF(AG$174=99,AF184,IF(AG$174=0,INDEX($F57:$N57,0,AG$172),(INDEX($F57:$N57,0,AG$174+1)-INDEX($F57:$N57,0,AG$174))/(INDEX($F$4:$N$4,0,AG$174+1)-INDEX($F$4:$N$4,0,AG$174))+AF184)))</f>
        <v>1.8485943382780294</v>
      </c>
      <c r="AH184" s="186" cm="1">
        <f t="array" ref="AH184">IF(AH$174=-1,AI184,IF(AH$174=99,AG184,IF(AH$174=0,INDEX($F57:$N57,0,AH$172),(INDEX($F57:$N57,0,AH$174+1)-INDEX($F57:$N57,0,AH$174))/(INDEX($F$4:$N$4,0,AH$174+1)-INDEX($F$4:$N$4,0,AH$174))+AG184)))</f>
        <v>1.8963846753046441</v>
      </c>
      <c r="AI184" s="186" cm="1">
        <f t="array" ref="AI184">IF(AI$174=-1,AJ184,IF(AI$174=99,AH184,IF(AI$174=0,INDEX($F57:$N57,0,AI$172),(INDEX($F57:$N57,0,AI$174+1)-INDEX($F57:$N57,0,AI$174))/(INDEX($F$4:$N$4,0,AI$174+1)-INDEX($F$4:$N$4,0,AI$174))+AH184)))</f>
        <v>1.9441750123312587</v>
      </c>
      <c r="AJ184" s="186" cm="1">
        <f t="array" ref="AJ184">IF(AJ$174=-1,AK184,IF(AJ$174=99,AI184,IF(AJ$174=0,INDEX($F57:$N57,0,AJ$172),(INDEX($F57:$N57,0,AJ$174+1)-INDEX($F57:$N57,0,AJ$174))/(INDEX($F$4:$N$4,0,AJ$174+1)-INDEX($F$4:$N$4,0,AJ$174))+AI184)))</f>
        <v>1.9919653493578733</v>
      </c>
      <c r="AK184" s="186" cm="1">
        <f t="array" ref="AK184">IF(AK$174=-1,AL184,IF(AK$174=99,AJ184,IF(AK$174=0,INDEX($F57:$N57,0,AK$172),(INDEX($F57:$N57,0,AK$174+1)-INDEX($F57:$N57,0,AK$174))/(INDEX($F$4:$N$4,0,AK$174+1)-INDEX($F$4:$N$4,0,AK$174))+AJ184)))</f>
        <v>2.0397556863844879</v>
      </c>
      <c r="AL184" s="186" cm="1">
        <f t="array" ref="AL184">IF(AL$174=-1,AM184,IF(AL$174=99,AK184,IF(AL$174=0,INDEX($F57:$N57,0,AL$172),(INDEX($F57:$N57,0,AL$174+1)-INDEX($F57:$N57,0,AL$174))/(INDEX($F$4:$N$4,0,AL$174+1)-INDEX($F$4:$N$4,0,AL$174))+AK184)))</f>
        <v>2.0875460234111025</v>
      </c>
      <c r="AM184" s="186" cm="1">
        <f t="array" ref="AM184">IF(AM$174=-1,AN184,IF(AM$174=99,AL184,IF(AM$174=0,INDEX($F57:$N57,0,AM$172),(INDEX($F57:$N57,0,AM$174+1)-INDEX($F57:$N57,0,AM$174))/(INDEX($F$4:$N$4,0,AM$174+1)-INDEX($F$4:$N$4,0,AM$174))+AL184)))</f>
        <v>2.135336360437718</v>
      </c>
      <c r="AN184" s="186" cm="1">
        <f t="array" ref="AN184">IF(AN$174=-1,AO184,IF(AN$174=99,AM184,IF(AN$174=0,INDEX($F57:$N57,0,AN$172),(INDEX($F57:$N57,0,AN$174+1)-INDEX($F57:$N57,0,AN$174))/(INDEX($F$4:$N$4,0,AN$174+1)-INDEX($F$4:$N$4,0,AN$174))+AM184)))</f>
        <v>2.1700146131091826</v>
      </c>
      <c r="AO184" s="186" cm="1">
        <f t="array" ref="AO184">IF(AO$174=-1,AP184,IF(AO$174=99,AN184,IF(AO$174=0,INDEX($F57:$N57,0,AO$172),(INDEX($F57:$N57,0,AO$174+1)-INDEX($F57:$N57,0,AO$174))/(INDEX($F$4:$N$4,0,AO$174+1)-INDEX($F$4:$N$4,0,AO$174))+AN184)))</f>
        <v>2.4821188871523661</v>
      </c>
      <c r="AP184" s="186" cm="1">
        <f t="array" ref="AP184">IF(AP$174=-1,AQ184,IF(AP$174=99,AO184,IF(AP$174=0,INDEX($F57:$N57,0,AP$172),(INDEX($F57:$N57,0,AP$174+1)-INDEX($F57:$N57,0,AP$174))/(INDEX($F$4:$N$4,0,AP$174+1)-INDEX($F$4:$N$4,0,AP$174))+AO184)))</f>
        <v>2.4821188871523661</v>
      </c>
      <c r="AQ184" s="186" cm="1">
        <f t="array" ref="AQ184">IF(AQ$174=-1,AR184,IF(AQ$174=99,AP184,IF(AQ$174=0,INDEX($F57:$N57,0,AQ$172),(INDEX($F57:$N57,0,AQ$174+1)-INDEX($F57:$N57,0,AQ$174))/(INDEX($F$4:$N$4,0,AQ$174+1)-INDEX($F$4:$N$4,0,AQ$174))+AP184)))</f>
        <v>2.4821188871523661</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1.2102481579197106</v>
      </c>
      <c r="T185" s="186" cm="1">
        <f t="array" ref="T185">IF(T$174=-1,U185,IF(T$174=99,S185,IF(T$174=0,INDEX($F58:$N58,0,T$172),(INDEX($F58:$N58,0,T$174+1)-INDEX($F58:$N58,0,T$174))/(INDEX($F$4:$N$4,0,T$174+1)-INDEX($F$4:$N$4,0,T$174))+S185)))</f>
        <v>1.2360571838975905</v>
      </c>
      <c r="U185" s="186" cm="1">
        <f t="array" ref="U185">IF(U$174=-1,V185,IF(U$174=99,T185,IF(U$174=0,INDEX($F58:$N58,0,U$172),(INDEX($F58:$N58,0,U$174+1)-INDEX($F58:$N58,0,U$174))/(INDEX($F$4:$N$4,0,U$174+1)-INDEX($F$4:$N$4,0,U$174))+T185)))</f>
        <v>1.2624930619320327</v>
      </c>
      <c r="V185" s="186" cm="1">
        <f t="array" ref="V185">IF(V$174=-1,W185,IF(V$174=99,U185,IF(V$174=0,INDEX($F58:$N58,0,V$172),(INDEX($F58:$N58,0,V$174+1)-INDEX($F58:$N58,0,V$174))/(INDEX($F$4:$N$4,0,V$174+1)-INDEX($F$4:$N$4,0,V$174))+U185)))</f>
        <v>1.288928939966475</v>
      </c>
      <c r="W185" s="186" cm="1">
        <f t="array" ref="W185">IF(W$174=-1,X185,IF(W$174=99,V185,IF(W$174=0,INDEX($F58:$N58,0,W$172),(INDEX($F58:$N58,0,W$174+1)-INDEX($F58:$N58,0,W$174))/(INDEX($F$4:$N$4,0,W$174+1)-INDEX($F$4:$N$4,0,W$174))+V185)))</f>
        <v>1.3153648180009172</v>
      </c>
      <c r="X185" s="186" cm="1">
        <f t="array" ref="X185">IF(X$174=-1,Y185,IF(X$174=99,W185,IF(X$174=0,INDEX($F58:$N58,0,X$172),(INDEX($F58:$N58,0,X$174+1)-INDEX($F58:$N58,0,X$174))/(INDEX($F$4:$N$4,0,X$174+1)-INDEX($F$4:$N$4,0,X$174))+W185)))</f>
        <v>1.3418006960353595</v>
      </c>
      <c r="Y185" s="186" cm="1">
        <f t="array" ref="Y185">IF(Y$174=-1,Z185,IF(Y$174=99,X185,IF(Y$174=0,INDEX($F58:$N58,0,Y$172),(INDEX($F58:$N58,0,Y$174+1)-INDEX($F58:$N58,0,Y$174))/(INDEX($F$4:$N$4,0,Y$174+1)-INDEX($F$4:$N$4,0,Y$174))+X185)))</f>
        <v>1.3682365740698017</v>
      </c>
      <c r="Z185" s="186" cm="1">
        <f t="array" ref="Z185">IF(Z$174=-1,AA185,IF(Z$174=99,Y185,IF(Z$174=0,INDEX($F58:$N58,0,Z$172),(INDEX($F58:$N58,0,Z$174+1)-INDEX($F58:$N58,0,Z$174))/(INDEX($F$4:$N$4,0,Z$174+1)-INDEX($F$4:$N$4,0,Z$174))+Y185)))</f>
        <v>1.394672452104244</v>
      </c>
      <c r="AA185" s="186" cm="1">
        <f t="array" ref="AA185">IF(AA$174=-1,AB185,IF(AA$174=99,Z185,IF(AA$174=0,INDEX($F58:$N58,0,AA$172),(INDEX($F58:$N58,0,AA$174+1)-INDEX($F58:$N58,0,AA$174))/(INDEX($F$4:$N$4,0,AA$174+1)-INDEX($F$4:$N$4,0,AA$174))+Z185)))</f>
        <v>1.4211083301386862</v>
      </c>
      <c r="AB185" s="186" cm="1">
        <f t="array" ref="AB185">IF(AB$174=-1,AC185,IF(AB$174=99,AA185,IF(AB$174=0,INDEX($F58:$N58,0,AB$172),(INDEX($F58:$N58,0,AB$174+1)-INDEX($F58:$N58,0,AB$174))/(INDEX($F$4:$N$4,0,AB$174+1)-INDEX($F$4:$N$4,0,AB$174))+AA185)))</f>
        <v>1.4475442081731285</v>
      </c>
      <c r="AC185" s="186" cm="1">
        <f t="array" ref="AC185">IF(AC$174=-1,AD185,IF(AC$174=99,AB185,IF(AC$174=0,INDEX($F58:$N58,0,AC$172),(INDEX($F58:$N58,0,AC$174+1)-INDEX($F58:$N58,0,AC$174))/(INDEX($F$4:$N$4,0,AC$174+1)-INDEX($F$4:$N$4,0,AC$174))+AB185)))</f>
        <v>1.4739800862075709</v>
      </c>
      <c r="AD185" s="186" cm="1">
        <f t="array" ref="AD185">IF(AD$174=-1,AE185,IF(AD$174=99,AC185,IF(AD$174=0,INDEX($F58:$N58,0,AD$172),(INDEX($F58:$N58,0,AD$174+1)-INDEX($F58:$N58,0,AD$174))/(INDEX($F$4:$N$4,0,AD$174+1)-INDEX($F$4:$N$4,0,AD$174))+AC185)))</f>
        <v>1.5164807516993846</v>
      </c>
      <c r="AE185" s="186" cm="1">
        <f t="array" ref="AE185">IF(AE$174=-1,AF185,IF(AE$174=99,AD185,IF(AE$174=0,INDEX($F58:$N58,0,AE$172),(INDEX($F58:$N58,0,AE$174+1)-INDEX($F58:$N58,0,AE$174))/(INDEX($F$4:$N$4,0,AE$174+1)-INDEX($F$4:$N$4,0,AE$174))+AD185)))</f>
        <v>1.5589814171911982</v>
      </c>
      <c r="AF185" s="186" cm="1">
        <f t="array" ref="AF185">IF(AF$174=-1,AG185,IF(AF$174=99,AE185,IF(AF$174=0,INDEX($F58:$N58,0,AF$172),(INDEX($F58:$N58,0,AF$174+1)-INDEX($F58:$N58,0,AF$174))/(INDEX($F$4:$N$4,0,AF$174+1)-INDEX($F$4:$N$4,0,AF$174))+AE185)))</f>
        <v>1.6014820826830118</v>
      </c>
      <c r="AG185" s="186" cm="1">
        <f t="array" ref="AG185">IF(AG$174=-1,AH185,IF(AG$174=99,AF185,IF(AG$174=0,INDEX($F58:$N58,0,AG$172),(INDEX($F58:$N58,0,AG$174+1)-INDEX($F58:$N58,0,AG$174))/(INDEX($F$4:$N$4,0,AG$174+1)-INDEX($F$4:$N$4,0,AG$174))+AF185)))</f>
        <v>1.6439827481748255</v>
      </c>
      <c r="AH185" s="186" cm="1">
        <f t="array" ref="AH185">IF(AH$174=-1,AI185,IF(AH$174=99,AG185,IF(AH$174=0,INDEX($F58:$N58,0,AH$172),(INDEX($F58:$N58,0,AH$174+1)-INDEX($F58:$N58,0,AH$174))/(INDEX($F$4:$N$4,0,AH$174+1)-INDEX($F$4:$N$4,0,AH$174))+AG185)))</f>
        <v>1.6864834136666391</v>
      </c>
      <c r="AI185" s="186" cm="1">
        <f t="array" ref="AI185">IF(AI$174=-1,AJ185,IF(AI$174=99,AH185,IF(AI$174=0,INDEX($F58:$N58,0,AI$172),(INDEX($F58:$N58,0,AI$174+1)-INDEX($F58:$N58,0,AI$174))/(INDEX($F$4:$N$4,0,AI$174+1)-INDEX($F$4:$N$4,0,AI$174))+AH185)))</f>
        <v>1.7289840791584528</v>
      </c>
      <c r="AJ185" s="186" cm="1">
        <f t="array" ref="AJ185">IF(AJ$174=-1,AK185,IF(AJ$174=99,AI185,IF(AJ$174=0,INDEX($F58:$N58,0,AJ$172),(INDEX($F58:$N58,0,AJ$174+1)-INDEX($F58:$N58,0,AJ$174))/(INDEX($F$4:$N$4,0,AJ$174+1)-INDEX($F$4:$N$4,0,AJ$174))+AI185)))</f>
        <v>1.7714847446502664</v>
      </c>
      <c r="AK185" s="186" cm="1">
        <f t="array" ref="AK185">IF(AK$174=-1,AL185,IF(AK$174=99,AJ185,IF(AK$174=0,INDEX($F58:$N58,0,AK$172),(INDEX($F58:$N58,0,AK$174+1)-INDEX($F58:$N58,0,AK$174))/(INDEX($F$4:$N$4,0,AK$174+1)-INDEX($F$4:$N$4,0,AK$174))+AJ185)))</f>
        <v>1.81398541014208</v>
      </c>
      <c r="AL185" s="186" cm="1">
        <f t="array" ref="AL185">IF(AL$174=-1,AM185,IF(AL$174=99,AK185,IF(AL$174=0,INDEX($F58:$N58,0,AL$172),(INDEX($F58:$N58,0,AL$174+1)-INDEX($F58:$N58,0,AL$174))/(INDEX($F$4:$N$4,0,AL$174+1)-INDEX($F$4:$N$4,0,AL$174))+AK185)))</f>
        <v>1.8564860756338937</v>
      </c>
      <c r="AM185" s="186" cm="1">
        <f t="array" ref="AM185">IF(AM$174=-1,AN185,IF(AM$174=99,AL185,IF(AM$174=0,INDEX($F58:$N58,0,AM$172),(INDEX($F58:$N58,0,AM$174+1)-INDEX($F58:$N58,0,AM$174))/(INDEX($F$4:$N$4,0,AM$174+1)-INDEX($F$4:$N$4,0,AM$174))+AL185)))</f>
        <v>1.8989867411257075</v>
      </c>
      <c r="AN185" s="186" cm="1">
        <f t="array" ref="AN185">IF(AN$174=-1,AO185,IF(AN$174=99,AM185,IF(AN$174=0,INDEX($F58:$N58,0,AN$172),(INDEX($F58:$N58,0,AN$174+1)-INDEX($F58:$N58,0,AN$174))/(INDEX($F$4:$N$4,0,AN$174+1)-INDEX($F$4:$N$4,0,AN$174))+AM185)))</f>
        <v>1.9298266327927138</v>
      </c>
      <c r="AO185" s="186" cm="1">
        <f t="array" ref="AO185">IF(AO$174=-1,AP185,IF(AO$174=99,AN185,IF(AO$174=0,INDEX($F58:$N58,0,AO$172),(INDEX($F58:$N58,0,AO$174+1)-INDEX($F58:$N58,0,AO$174))/(INDEX($F$4:$N$4,0,AO$174+1)-INDEX($F$4:$N$4,0,AO$174))+AN185)))</f>
        <v>2.2073856577957707</v>
      </c>
      <c r="AP185" s="186" cm="1">
        <f t="array" ref="AP185">IF(AP$174=-1,AQ185,IF(AP$174=99,AO185,IF(AP$174=0,INDEX($F58:$N58,0,AP$172),(INDEX($F58:$N58,0,AP$174+1)-INDEX($F58:$N58,0,AP$174))/(INDEX($F$4:$N$4,0,AP$174+1)-INDEX($F$4:$N$4,0,AP$174))+AO185)))</f>
        <v>2.2073856577957707</v>
      </c>
      <c r="AQ185" s="186" cm="1">
        <f t="array" ref="AQ185">IF(AQ$174=-1,AR185,IF(AQ$174=99,AP185,IF(AQ$174=0,INDEX($F58:$N58,0,AQ$172),(INDEX($F58:$N58,0,AQ$174+1)-INDEX($F58:$N58,0,AQ$174))/(INDEX($F$4:$N$4,0,AQ$174+1)-INDEX($F$4:$N$4,0,AQ$174))+AP185)))</f>
        <v>2.2073856577957707</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23.010393182336216</v>
      </c>
      <c r="T186" s="186">
        <f t="shared" si="254"/>
        <v>23.501099019414255</v>
      </c>
      <c r="U186" s="186">
        <f t="shared" si="254"/>
        <v>24.003723166133394</v>
      </c>
      <c r="V186" s="186">
        <f t="shared" si="254"/>
        <v>24.506347312852533</v>
      </c>
      <c r="W186" s="186">
        <f t="shared" si="254"/>
        <v>25.008971459571672</v>
      </c>
      <c r="X186" s="186">
        <f t="shared" si="254"/>
        <v>25.511595606290811</v>
      </c>
      <c r="Y186" s="186">
        <f t="shared" si="254"/>
        <v>26.01421975300995</v>
      </c>
      <c r="Z186" s="186">
        <f t="shared" si="254"/>
        <v>26.516843899729089</v>
      </c>
      <c r="AA186" s="186">
        <f t="shared" si="254"/>
        <v>27.019468046448228</v>
      </c>
      <c r="AB186" s="186">
        <f t="shared" si="254"/>
        <v>27.522092193167367</v>
      </c>
      <c r="AC186" s="186">
        <f t="shared" si="254"/>
        <v>28.024716339886492</v>
      </c>
      <c r="AD186" s="186">
        <f t="shared" si="254"/>
        <v>28.832779559878155</v>
      </c>
      <c r="AE186" s="186">
        <f t="shared" si="254"/>
        <v>29.640842779869818</v>
      </c>
      <c r="AF186" s="186">
        <f t="shared" si="254"/>
        <v>30.448905999861481</v>
      </c>
      <c r="AG186" s="186">
        <f t="shared" si="254"/>
        <v>31.256969219853143</v>
      </c>
      <c r="AH186" s="186">
        <f t="shared" si="254"/>
        <v>32.065032439844806</v>
      </c>
      <c r="AI186" s="186">
        <f t="shared" si="254"/>
        <v>32.873095659836473</v>
      </c>
      <c r="AJ186" s="186">
        <f t="shared" si="254"/>
        <v>33.681158879828139</v>
      </c>
      <c r="AK186" s="186">
        <f t="shared" si="254"/>
        <v>34.489222099819806</v>
      </c>
      <c r="AL186" s="186">
        <f t="shared" si="254"/>
        <v>35.297285319811472</v>
      </c>
      <c r="AM186" s="186">
        <f t="shared" si="254"/>
        <v>36.105348539803131</v>
      </c>
      <c r="AN186" s="186">
        <f t="shared" si="254"/>
        <v>39.037135827867516</v>
      </c>
      <c r="AO186" s="186">
        <f t="shared" si="254"/>
        <v>41.968923115931901</v>
      </c>
      <c r="AP186" s="186">
        <f t="shared" si="254"/>
        <v>41.968923115931901</v>
      </c>
      <c r="AQ186" s="186">
        <f t="shared" si="254"/>
        <v>41.968923115931901</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26.252766767119954</v>
      </c>
      <c r="T187" s="186">
        <f t="shared" si="255"/>
        <v>26.812617517604441</v>
      </c>
      <c r="U187" s="186">
        <f t="shared" si="255"/>
        <v>27.386065975906728</v>
      </c>
      <c r="V187" s="186">
        <f t="shared" si="255"/>
        <v>27.959514434209016</v>
      </c>
      <c r="W187" s="186">
        <f t="shared" si="255"/>
        <v>28.532962892511303</v>
      </c>
      <c r="X187" s="186">
        <f t="shared" si="255"/>
        <v>29.106411350813591</v>
      </c>
      <c r="Y187" s="186">
        <f t="shared" si="255"/>
        <v>29.679859809115879</v>
      </c>
      <c r="Z187" s="186">
        <f t="shared" si="255"/>
        <v>30.253308267418166</v>
      </c>
      <c r="AA187" s="186">
        <f t="shared" si="255"/>
        <v>30.826756725720454</v>
      </c>
      <c r="AB187" s="186">
        <f t="shared" si="255"/>
        <v>31.400205184022742</v>
      </c>
      <c r="AC187" s="186">
        <f t="shared" si="255"/>
        <v>31.973653642325036</v>
      </c>
      <c r="AD187" s="186">
        <f t="shared" si="255"/>
        <v>32.895580316042796</v>
      </c>
      <c r="AE187" s="186">
        <f t="shared" si="255"/>
        <v>33.81750698976056</v>
      </c>
      <c r="AF187" s="186">
        <f t="shared" si="255"/>
        <v>34.739433663478323</v>
      </c>
      <c r="AG187" s="186">
        <f t="shared" si="255"/>
        <v>35.661360337196086</v>
      </c>
      <c r="AH187" s="186">
        <f t="shared" si="255"/>
        <v>36.58328701091385</v>
      </c>
      <c r="AI187" s="186">
        <f t="shared" si="255"/>
        <v>37.505213684631613</v>
      </c>
      <c r="AJ187" s="186">
        <f t="shared" si="255"/>
        <v>38.427140358349376</v>
      </c>
      <c r="AK187" s="186">
        <f t="shared" si="255"/>
        <v>39.34906703206714</v>
      </c>
      <c r="AL187" s="186">
        <f t="shared" si="255"/>
        <v>40.270993705784903</v>
      </c>
      <c r="AM187" s="186">
        <f t="shared" si="255"/>
        <v>41.192920379502652</v>
      </c>
      <c r="AN187" s="186">
        <f t="shared" si="255"/>
        <v>44.537823149067023</v>
      </c>
      <c r="AO187" s="186">
        <f t="shared" si="255"/>
        <v>47.882725918631394</v>
      </c>
      <c r="AP187" s="186">
        <f t="shared" si="255"/>
        <v>47.882725918631394</v>
      </c>
      <c r="AQ187" s="186">
        <f t="shared" si="255"/>
        <v>47.882725918631394</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79.266714881385326</v>
      </c>
      <c r="T188" s="186">
        <f t="shared" si="256"/>
        <v>84.761060869023467</v>
      </c>
      <c r="U188" s="186">
        <f t="shared" si="256"/>
        <v>85.552134630125735</v>
      </c>
      <c r="V188" s="186">
        <f t="shared" si="256"/>
        <v>86.343208391228004</v>
      </c>
      <c r="W188" s="186">
        <f t="shared" si="256"/>
        <v>87.134282152330272</v>
      </c>
      <c r="X188" s="186">
        <f t="shared" si="256"/>
        <v>87.92535591343254</v>
      </c>
      <c r="Y188" s="186">
        <f t="shared" si="256"/>
        <v>88.716429674534808</v>
      </c>
      <c r="Z188" s="186">
        <f t="shared" si="256"/>
        <v>89.507503435637076</v>
      </c>
      <c r="AA188" s="186">
        <f t="shared" si="256"/>
        <v>90.298577196739345</v>
      </c>
      <c r="AB188" s="186">
        <f t="shared" si="256"/>
        <v>91.089650957841613</v>
      </c>
      <c r="AC188" s="186">
        <f t="shared" si="256"/>
        <v>91.880724718943938</v>
      </c>
      <c r="AD188" s="186">
        <f t="shared" si="256"/>
        <v>93.052643143505833</v>
      </c>
      <c r="AE188" s="186">
        <f t="shared" si="256"/>
        <v>94.224561568067742</v>
      </c>
      <c r="AF188" s="186">
        <f t="shared" si="256"/>
        <v>95.396479992629651</v>
      </c>
      <c r="AG188" s="186">
        <f t="shared" si="256"/>
        <v>96.56839841719156</v>
      </c>
      <c r="AH188" s="186">
        <f t="shared" si="256"/>
        <v>97.740316841753469</v>
      </c>
      <c r="AI188" s="186">
        <f t="shared" si="256"/>
        <v>98.912235266315378</v>
      </c>
      <c r="AJ188" s="186">
        <f t="shared" si="256"/>
        <v>100.08415369087729</v>
      </c>
      <c r="AK188" s="186">
        <f t="shared" si="256"/>
        <v>101.2560721154392</v>
      </c>
      <c r="AL188" s="186">
        <f t="shared" si="256"/>
        <v>102.4279905400011</v>
      </c>
      <c r="AM188" s="186">
        <f t="shared" si="256"/>
        <v>103.59990896456296</v>
      </c>
      <c r="AN188" s="186">
        <f t="shared" si="256"/>
        <v>103.43677995503633</v>
      </c>
      <c r="AO188" s="186">
        <f t="shared" si="256"/>
        <v>103.27365094550969</v>
      </c>
      <c r="AP188" s="186">
        <f t="shared" si="256"/>
        <v>103.27365094550969</v>
      </c>
      <c r="AQ188" s="186">
        <f t="shared" si="256"/>
        <v>103.27365094550969</v>
      </c>
      <c r="AZ188" s="186"/>
      <c r="BA188" s="186"/>
      <c r="BB188" s="186"/>
      <c r="BC188" s="186"/>
      <c r="BD188" s="186"/>
      <c r="BE188" s="186"/>
    </row>
    <row r="189" spans="1:57">
      <c r="A189" s="185" t="s">
        <v>16</v>
      </c>
    </row>
    <row r="221" spans="1:37">
      <c r="A221" s="185" t="s">
        <v>16</v>
      </c>
      <c r="J221" s="185" t="s">
        <v>688</v>
      </c>
    </row>
    <row r="222" spans="1:37">
      <c r="A222" s="347" t="s">
        <v>16</v>
      </c>
      <c r="J222" s="75" t="s">
        <v>662</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7" t="s">
        <v>16</v>
      </c>
      <c r="J223" s="75" t="s">
        <v>663</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7" t="s">
        <v>16</v>
      </c>
      <c r="J224" s="75" t="s">
        <v>664</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7" t="s">
        <v>16</v>
      </c>
      <c r="J225" s="75" t="s">
        <v>665</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7" t="s">
        <v>16</v>
      </c>
      <c r="J226" s="75" t="s">
        <v>666</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7" t="s">
        <v>16</v>
      </c>
      <c r="J227" s="75" t="s">
        <v>667</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7" t="s">
        <v>16</v>
      </c>
      <c r="J228" s="75" t="s">
        <v>668</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7" t="s">
        <v>16</v>
      </c>
      <c r="I229" s="186" t="s">
        <v>412</v>
      </c>
      <c r="J229" s="75" t="s">
        <v>669</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7" t="s">
        <v>16</v>
      </c>
      <c r="I230" s="186" t="s">
        <v>412</v>
      </c>
      <c r="J230" s="75" t="s">
        <v>670</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7" t="s">
        <v>16</v>
      </c>
      <c r="I231" s="186" t="s">
        <v>413</v>
      </c>
      <c r="J231" s="75" t="s">
        <v>671</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7" t="s">
        <v>16</v>
      </c>
      <c r="I232" s="186" t="s">
        <v>414</v>
      </c>
      <c r="J232" s="75" t="s">
        <v>672</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7" t="s">
        <v>16</v>
      </c>
      <c r="I233" s="186" t="s">
        <v>415</v>
      </c>
      <c r="J233" s="75" t="s">
        <v>673</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7" t="s">
        <v>16</v>
      </c>
      <c r="I234" s="186" t="s">
        <v>416</v>
      </c>
      <c r="J234" s="75" t="s">
        <v>674</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7" t="s">
        <v>16</v>
      </c>
      <c r="I235" s="186" t="s">
        <v>417</v>
      </c>
      <c r="J235" s="75" t="s">
        <v>675</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7" t="s">
        <v>16</v>
      </c>
      <c r="I236" s="186" t="s">
        <v>418</v>
      </c>
      <c r="J236" s="75" t="s">
        <v>676</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7" t="s">
        <v>16</v>
      </c>
      <c r="I237" s="186" t="s">
        <v>419</v>
      </c>
      <c r="J237" s="75" t="s">
        <v>677</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7" t="s">
        <v>16</v>
      </c>
      <c r="I238" s="186" t="s">
        <v>420</v>
      </c>
      <c r="J238" s="75" t="s">
        <v>678</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7" t="s">
        <v>16</v>
      </c>
      <c r="I239" s="186" t="s">
        <v>151</v>
      </c>
      <c r="J239" s="75" t="s">
        <v>679</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7" t="s">
        <v>16</v>
      </c>
      <c r="I240" s="186" t="s">
        <v>151</v>
      </c>
      <c r="J240" s="75" t="s">
        <v>680</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7" t="s">
        <v>16</v>
      </c>
      <c r="J241" s="75" t="s">
        <v>681</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7" t="s">
        <v>16</v>
      </c>
      <c r="J242" s="75" t="s">
        <v>682</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7" t="s">
        <v>16</v>
      </c>
      <c r="J243" s="75" t="s">
        <v>683</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7" t="s">
        <v>16</v>
      </c>
      <c r="J244" s="75" t="s">
        <v>684</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7" t="s">
        <v>16</v>
      </c>
      <c r="J245" s="75" t="s">
        <v>685</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7" t="s">
        <v>16</v>
      </c>
      <c r="J246" s="75" t="s">
        <v>686</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7" t="s">
        <v>16</v>
      </c>
      <c r="J247" s="75" t="s">
        <v>687</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5" t="s">
        <v>618</v>
      </c>
      <c r="BJ1" s="285"/>
      <c r="BK1" s="285"/>
      <c r="BL1" s="192"/>
    </row>
    <row r="2" spans="1:64" ht="15.75" thickBot="1">
      <c r="A2" s="185" t="s">
        <v>16</v>
      </c>
      <c r="B2" s="372" t="s">
        <v>296</v>
      </c>
      <c r="C2" s="372"/>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615</v>
      </c>
      <c r="BJ2" s="192" t="s">
        <v>616</v>
      </c>
      <c r="BK2" s="192" t="s">
        <v>617</v>
      </c>
      <c r="BL2" s="192"/>
    </row>
    <row r="3" spans="1:64">
      <c r="A3" s="185" t="s">
        <v>16</v>
      </c>
      <c r="B3" s="227"/>
      <c r="C3" s="192" t="str">
        <f>INDEX($BC$4:$BC$7,MATCH($D$3,$BB$4:$BB$7,0))</f>
        <v>NDC-PAMS-reference</v>
      </c>
      <c r="D3" s="196">
        <f>DriversGams!C164</f>
        <v>-1</v>
      </c>
      <c r="L3" s="185"/>
      <c r="N3" s="39"/>
      <c r="BB3" s="192"/>
      <c r="BC3" s="192"/>
      <c r="BD3" s="192"/>
      <c r="BE3" s="192" t="s">
        <v>541</v>
      </c>
      <c r="BF3" s="192" t="s">
        <v>542</v>
      </c>
      <c r="BG3" s="192" t="s">
        <v>644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6"/>
      <c r="W4" s="236"/>
      <c r="X4" s="236"/>
      <c r="AA4" s="236"/>
      <c r="AC4" s="236"/>
      <c r="AD4" s="236"/>
      <c r="AE4" s="236"/>
      <c r="AF4" s="236"/>
      <c r="AG4" s="236"/>
      <c r="AH4" s="236"/>
      <c r="AI4" s="236"/>
      <c r="AJ4" s="236"/>
      <c r="AK4" s="236"/>
      <c r="AL4" s="236"/>
      <c r="AM4" s="236"/>
      <c r="AN4" s="236"/>
      <c r="AO4" s="236"/>
      <c r="AP4" s="236"/>
      <c r="AQ4" s="236"/>
      <c r="AR4" s="236"/>
      <c r="AS4" s="236"/>
      <c r="BB4" s="192">
        <v>-1</v>
      </c>
      <c r="BC4" s="192" t="s">
        <v>621</v>
      </c>
      <c r="BD4" s="192">
        <v>0</v>
      </c>
      <c r="BE4" s="183">
        <v>0.97499999999999998</v>
      </c>
      <c r="BF4" s="184">
        <v>0.95</v>
      </c>
      <c r="BG4" s="184">
        <v>0.95</v>
      </c>
      <c r="BH4" s="200">
        <v>1</v>
      </c>
      <c r="BI4" s="184">
        <v>0</v>
      </c>
      <c r="BJ4" s="181">
        <v>0</v>
      </c>
      <c r="BK4" s="184">
        <v>0</v>
      </c>
      <c r="BL4" s="192"/>
    </row>
    <row r="5" spans="1:64" ht="15.75" thickBot="1">
      <c r="A5" s="185" t="s">
        <v>16</v>
      </c>
      <c r="B5" s="226"/>
      <c r="C5" s="226"/>
      <c r="L5" s="185"/>
      <c r="M5" s="121"/>
      <c r="BB5" s="192">
        <v>1</v>
      </c>
      <c r="BC5" s="192" t="s">
        <v>622</v>
      </c>
      <c r="BD5" s="192">
        <v>1</v>
      </c>
      <c r="BE5" s="183">
        <v>0.97499999999999998</v>
      </c>
      <c r="BF5" s="184">
        <v>0.95</v>
      </c>
      <c r="BG5" s="184">
        <v>0.95</v>
      </c>
      <c r="BH5" s="200">
        <v>1</v>
      </c>
      <c r="BI5" s="184">
        <v>0</v>
      </c>
      <c r="BJ5" s="181">
        <v>0</v>
      </c>
      <c r="BK5" s="184">
        <v>0</v>
      </c>
      <c r="BL5" s="192"/>
    </row>
    <row r="6" spans="1:64">
      <c r="A6" s="185" t="s">
        <v>16</v>
      </c>
      <c r="E6" s="186"/>
      <c r="F6" s="186"/>
      <c r="G6" s="186"/>
      <c r="I6" s="186"/>
      <c r="K6" s="186"/>
      <c r="L6" s="186"/>
      <c r="M6" s="146"/>
      <c r="N6" s="237"/>
      <c r="R6" s="237"/>
      <c r="T6" s="237"/>
      <c r="U6" s="237"/>
      <c r="V6" s="237"/>
      <c r="W6" s="237"/>
      <c r="X6" s="237"/>
      <c r="AA6" s="237"/>
      <c r="AC6" s="237"/>
      <c r="AD6" s="237"/>
      <c r="AE6" s="237"/>
      <c r="AF6" s="237"/>
      <c r="AG6" s="237"/>
      <c r="AH6" s="237"/>
      <c r="AI6" s="237"/>
      <c r="AJ6" s="237"/>
      <c r="AK6" s="237"/>
      <c r="AL6" s="237"/>
      <c r="AM6" s="237"/>
      <c r="AN6" s="237"/>
      <c r="AO6" s="237"/>
      <c r="AP6" s="237"/>
      <c r="AQ6" s="237"/>
      <c r="AR6" s="237"/>
      <c r="AS6" s="237"/>
      <c r="AT6" s="237"/>
      <c r="AU6" s="237"/>
      <c r="BB6" s="192">
        <v>2</v>
      </c>
      <c r="BC6" s="192" t="s">
        <v>613</v>
      </c>
      <c r="BD6" s="192">
        <v>1</v>
      </c>
      <c r="BE6" s="183">
        <v>0.97499999999999998</v>
      </c>
      <c r="BF6" s="184">
        <v>0.95</v>
      </c>
      <c r="BG6" s="184">
        <v>0.95</v>
      </c>
      <c r="BH6" s="201">
        <v>1</v>
      </c>
      <c r="BI6" s="184">
        <v>0</v>
      </c>
      <c r="BJ6" s="251">
        <v>0</v>
      </c>
      <c r="BK6" s="184">
        <v>0</v>
      </c>
      <c r="BL6" s="192"/>
    </row>
    <row r="7" spans="1:64">
      <c r="A7" s="185" t="s">
        <v>16</v>
      </c>
      <c r="L7" s="185"/>
      <c r="N7" s="40"/>
      <c r="BB7" s="192">
        <v>3</v>
      </c>
      <c r="BC7" s="192" t="s">
        <v>623</v>
      </c>
      <c r="BD7" s="192">
        <v>1</v>
      </c>
      <c r="BE7" s="183">
        <v>0.97499999999999998</v>
      </c>
      <c r="BF7" s="184">
        <v>0.95</v>
      </c>
      <c r="BG7" s="184">
        <v>0.95</v>
      </c>
      <c r="BH7" s="201">
        <v>1</v>
      </c>
      <c r="BI7" s="183">
        <v>0.05</v>
      </c>
      <c r="BJ7" s="183">
        <v>2.5000000000000001E-2</v>
      </c>
      <c r="BK7" s="183">
        <v>0.2</v>
      </c>
      <c r="BL7" s="192"/>
    </row>
    <row r="8" spans="1:64">
      <c r="A8" s="185" t="s">
        <v>16</v>
      </c>
      <c r="L8" s="185"/>
      <c r="N8" s="40"/>
    </row>
    <row r="9" spans="1:64">
      <c r="A9" s="185" t="s">
        <v>16</v>
      </c>
      <c r="L9" s="185"/>
      <c r="N9" s="40"/>
    </row>
    <row r="10" spans="1:64">
      <c r="A10" s="185" t="s">
        <v>16</v>
      </c>
      <c r="B10" s="227"/>
      <c r="C10" s="227"/>
      <c r="L10" s="185"/>
      <c r="N10" s="40"/>
      <c r="O10" s="237"/>
    </row>
    <row r="11" spans="1:64" ht="15.75" thickBot="1">
      <c r="A11" s="185" t="s">
        <v>16</v>
      </c>
      <c r="B11" s="226" t="s">
        <v>56</v>
      </c>
      <c r="E11" s="185">
        <f>MATCH(E12,Drivers!$C$5:$AG$5,0)</f>
        <v>1</v>
      </c>
      <c r="F11" s="185">
        <f>MATCH(F12,Drivers!$C$5:$AG$5,0)</f>
        <v>4</v>
      </c>
      <c r="G11" s="185">
        <f>MATCH(G12,Drivers!$C$5:$AG$5,0)</f>
        <v>6</v>
      </c>
      <c r="H11" s="280">
        <f>MATCH(H12,Drivers!$C$5:$AG$5,0)</f>
        <v>8</v>
      </c>
      <c r="I11" s="280">
        <f>MATCH(I12,Drivers!$C$5:$AG$5,0)</f>
        <v>9</v>
      </c>
      <c r="J11" s="280">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6"/>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31.306959588602176</v>
      </c>
      <c r="K13" s="186" cm="1">
        <f t="array" ref="K13">INDEX(Drivers!$C$34:$AG$36,1,K$11)</f>
        <v>29.464121043163281</v>
      </c>
      <c r="L13" s="186" cm="1">
        <f t="array" ref="L13">INDEX(Drivers!$C$34:$AG$36,1,L$11)</f>
        <v>25.473477872834149</v>
      </c>
      <c r="M13" s="186" cm="1">
        <f t="array" ref="M13">INDEX(Drivers!$C$34:$AG$36,1,M$11)</f>
        <v>22.335699532374761</v>
      </c>
      <c r="N13" s="40"/>
      <c r="O13" s="186">
        <f>F13</f>
        <v>25.676476665132281</v>
      </c>
      <c r="P13" s="186">
        <f t="shared" si="1"/>
        <v>25.755361891142741</v>
      </c>
      <c r="Q13" s="186">
        <f t="shared" si="1"/>
        <v>25.946710085536886</v>
      </c>
      <c r="R13" s="186">
        <f t="shared" si="1"/>
        <v>26.998265626975765</v>
      </c>
      <c r="S13" s="186">
        <f t="shared" si="1"/>
        <v>31.306959588602176</v>
      </c>
      <c r="T13" s="186">
        <f t="shared" ref="T13:V15" si="3">K13</f>
        <v>29.464121043163281</v>
      </c>
      <c r="U13" s="186">
        <f t="shared" si="3"/>
        <v>25.473477872834149</v>
      </c>
      <c r="V13" s="186">
        <f t="shared" si="3"/>
        <v>22.335699532374761</v>
      </c>
      <c r="X13" s="186">
        <f>F13</f>
        <v>25.676476665132281</v>
      </c>
      <c r="Y13" s="186">
        <f t="shared" ref="Y13:AE15" si="4">G13</f>
        <v>25.755361891142741</v>
      </c>
      <c r="Z13" s="186">
        <f t="shared" si="4"/>
        <v>25.946710085536886</v>
      </c>
      <c r="AA13" s="186">
        <f t="shared" si="4"/>
        <v>26.998265626975765</v>
      </c>
      <c r="AB13" s="186">
        <f t="shared" si="4"/>
        <v>31.306959588602176</v>
      </c>
      <c r="AC13" s="7">
        <f>T13</f>
        <v>29.464121043163281</v>
      </c>
      <c r="AD13" s="186">
        <f t="shared" si="4"/>
        <v>25.473477872834149</v>
      </c>
      <c r="AE13" s="186">
        <f t="shared" si="4"/>
        <v>22.335699532374761</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16.68630477076124</v>
      </c>
      <c r="K14" s="186" cm="1">
        <f t="array" ref="K14">INDEX(Drivers!$C$34:$AG$36,2,K$11)</f>
        <v>20.823876536874586</v>
      </c>
      <c r="L14" s="186" cm="1">
        <f t="array" ref="L14">INDEX(Drivers!$C$34:$AG$36,2,L$11)</f>
        <v>24.277504887453929</v>
      </c>
      <c r="M14" s="186" cm="1">
        <f t="array" ref="M14">INDEX(Drivers!$C$34:$AG$36,2,M$11)</f>
        <v>26.994531212109234</v>
      </c>
      <c r="N14" s="40"/>
      <c r="O14" s="186">
        <f t="shared" ref="O14:O15" si="5">F14</f>
        <v>16.65350655721161</v>
      </c>
      <c r="P14" s="186">
        <f t="shared" si="1"/>
        <v>17.422744808714206</v>
      </c>
      <c r="Q14" s="186">
        <f t="shared" si="1"/>
        <v>18.376375848815535</v>
      </c>
      <c r="R14" s="186">
        <f t="shared" si="1"/>
        <v>19.311259441517389</v>
      </c>
      <c r="S14" s="186">
        <f t="shared" si="1"/>
        <v>16.68630477076124</v>
      </c>
      <c r="T14" s="186">
        <f t="shared" si="3"/>
        <v>20.823876536874586</v>
      </c>
      <c r="U14" s="186">
        <f t="shared" si="3"/>
        <v>24.277504887453929</v>
      </c>
      <c r="V14" s="186">
        <f t="shared" si="3"/>
        <v>26.994531212109234</v>
      </c>
      <c r="X14" s="186">
        <f t="shared" ref="X14:X15" si="6">F14</f>
        <v>16.65350655721161</v>
      </c>
      <c r="Y14" s="186">
        <f t="shared" si="4"/>
        <v>17.422744808714206</v>
      </c>
      <c r="Z14" s="186">
        <f t="shared" si="4"/>
        <v>18.376375848815535</v>
      </c>
      <c r="AA14" s="186">
        <f t="shared" si="4"/>
        <v>19.311259441517389</v>
      </c>
      <c r="AB14" s="186">
        <f t="shared" si="4"/>
        <v>16.68630477076124</v>
      </c>
      <c r="AC14" s="7">
        <f>T14</f>
        <v>20.823876536874586</v>
      </c>
      <c r="AD14" s="186">
        <f t="shared" si="4"/>
        <v>24.277504887453929</v>
      </c>
      <c r="AE14" s="186">
        <f t="shared" si="4"/>
        <v>26.994531212109234</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11.998316089840852</v>
      </c>
      <c r="K15" s="186" cm="1">
        <f t="array" ref="K15">INDEX(Drivers!$C$34:$AG$36,3,K$11)</f>
        <v>15.668092419962134</v>
      </c>
      <c r="L15" s="186" cm="1">
        <f t="array" ref="L15">INDEX(Drivers!$C$34:$AG$36,3,L$11)</f>
        <v>21.624323239711927</v>
      </c>
      <c r="M15" s="186" cm="1">
        <f t="array" ref="M15">INDEX(Drivers!$C$34:$AG$36,3,M$11)</f>
        <v>26.187678255515987</v>
      </c>
      <c r="N15" s="40"/>
      <c r="O15" s="186">
        <f t="shared" si="5"/>
        <v>12.420508234977223</v>
      </c>
      <c r="P15" s="186">
        <f t="shared" si="1"/>
        <v>13.343841341791148</v>
      </c>
      <c r="Q15" s="186">
        <f t="shared" si="1"/>
        <v>14.041748987467024</v>
      </c>
      <c r="R15" s="186">
        <f t="shared" si="1"/>
        <v>11.858701524628284</v>
      </c>
      <c r="S15" s="186">
        <f t="shared" si="1"/>
        <v>11.998316089840852</v>
      </c>
      <c r="T15" s="186">
        <f t="shared" si="3"/>
        <v>15.668092419962134</v>
      </c>
      <c r="U15" s="186">
        <f t="shared" si="3"/>
        <v>21.624323239711927</v>
      </c>
      <c r="V15" s="186">
        <f t="shared" si="3"/>
        <v>26.187678255515987</v>
      </c>
      <c r="X15" s="186">
        <f t="shared" si="6"/>
        <v>12.420508234977223</v>
      </c>
      <c r="Y15" s="186">
        <f t="shared" si="4"/>
        <v>13.343841341791148</v>
      </c>
      <c r="Z15" s="186">
        <f t="shared" si="4"/>
        <v>14.041748987467024</v>
      </c>
      <c r="AA15" s="186">
        <f t="shared" si="4"/>
        <v>11.858701524628284</v>
      </c>
      <c r="AB15" s="186">
        <f t="shared" si="4"/>
        <v>11.998316089840852</v>
      </c>
      <c r="AC15" s="7">
        <f>T15</f>
        <v>15.668092419962134</v>
      </c>
      <c r="AD15" s="186">
        <f t="shared" si="4"/>
        <v>21.624323239711927</v>
      </c>
      <c r="AE15" s="186">
        <f t="shared" si="4"/>
        <v>26.187678255515987</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71.375306000000009</v>
      </c>
      <c r="M16" s="3">
        <f>SUM(M13:M15)</f>
        <v>75.517908999999989</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71.375306000000009</v>
      </c>
      <c r="V16" s="3">
        <f t="shared" si="8"/>
        <v>75.517908999999989</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71.375306000000009</v>
      </c>
      <c r="AE16" s="47">
        <f t="shared" si="9"/>
        <v>75.517908999999989</v>
      </c>
      <c r="BE16" s="30"/>
    </row>
    <row r="17" spans="1:57">
      <c r="A17" s="185" t="s">
        <v>16</v>
      </c>
      <c r="B17" s="227"/>
      <c r="L17" s="185"/>
      <c r="N17" s="40"/>
      <c r="BE17" s="30"/>
    </row>
    <row r="18" spans="1:57" ht="15.75" thickBot="1">
      <c r="A18" s="185" t="s">
        <v>16</v>
      </c>
      <c r="B18" s="28"/>
      <c r="C18" s="226" t="s">
        <v>58</v>
      </c>
      <c r="D18" s="226"/>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7"/>
      <c r="C19" s="185" t="s">
        <v>7</v>
      </c>
      <c r="D19" s="35" t="s">
        <v>512</v>
      </c>
      <c r="E19" s="10">
        <f>RES!E43</f>
        <v>1</v>
      </c>
      <c r="F19" s="10">
        <f>RES!E43</f>
        <v>1</v>
      </c>
      <c r="G19" s="203">
        <f>AVERAGE(F19,I19)</f>
        <v>1</v>
      </c>
      <c r="H19" s="203">
        <f>AVERAGE(F19,I19)</f>
        <v>1</v>
      </c>
      <c r="I19" s="10">
        <f>RES!F43</f>
        <v>1</v>
      </c>
      <c r="J19" s="203">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7"/>
      <c r="C20" s="227" t="s">
        <v>8</v>
      </c>
      <c r="D20" s="35" t="s">
        <v>512</v>
      </c>
      <c r="E20" s="10">
        <f>RES!E44</f>
        <v>1</v>
      </c>
      <c r="F20" s="10">
        <f>RES!E44</f>
        <v>1</v>
      </c>
      <c r="G20" s="203">
        <f>AVERAGE(F20,I20)</f>
        <v>1</v>
      </c>
      <c r="H20" s="203">
        <f t="shared" ref="H20:H21" si="13">AVERAGE(F20,I20)</f>
        <v>1</v>
      </c>
      <c r="I20" s="10">
        <f>RES!F44</f>
        <v>1</v>
      </c>
      <c r="J20" s="203">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7" t="s">
        <v>406</v>
      </c>
      <c r="D21" s="35" t="s">
        <v>512</v>
      </c>
      <c r="E21" s="186">
        <f>RES!E45</f>
        <v>1</v>
      </c>
      <c r="F21" s="186">
        <f>RES!E45</f>
        <v>1</v>
      </c>
      <c r="G21" s="203">
        <f>AVERAGE(F21,I21)</f>
        <v>0.99960548365786217</v>
      </c>
      <c r="H21" s="203">
        <f t="shared" si="13"/>
        <v>0.99960548365786217</v>
      </c>
      <c r="I21" s="186">
        <f>RES!F45</f>
        <v>0.99921096731572434</v>
      </c>
      <c r="J21" s="203">
        <f t="shared" si="14"/>
        <v>1.1810586143854358</v>
      </c>
      <c r="K21" s="10">
        <f>RES!G45</f>
        <v>1.3629062614551473</v>
      </c>
      <c r="L21" s="10">
        <f>RES!H45</f>
        <v>1.8098009838192406</v>
      </c>
      <c r="M21" s="10">
        <f>RES!I45</f>
        <v>2.0904022175169907</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7"/>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7"/>
      <c r="C23" s="227"/>
      <c r="L23" s="185"/>
      <c r="N23" s="40"/>
      <c r="X23" s="185" t="s">
        <v>199</v>
      </c>
    </row>
    <row r="24" spans="1:57" ht="15.75" thickBot="1">
      <c r="A24" s="185" t="s">
        <v>16</v>
      </c>
      <c r="B24" s="226" t="s">
        <v>160</v>
      </c>
      <c r="D24" s="226"/>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1">
        <f>X$12</f>
        <v>2015</v>
      </c>
      <c r="Y24" s="301">
        <f t="shared" ref="Y24:AE24" si="17">Y$12</f>
        <v>2017</v>
      </c>
      <c r="Z24" s="301">
        <f t="shared" si="17"/>
        <v>2019</v>
      </c>
      <c r="AA24" s="301">
        <f t="shared" si="17"/>
        <v>2020</v>
      </c>
      <c r="AB24" s="301">
        <f t="shared" si="17"/>
        <v>2021</v>
      </c>
      <c r="AC24" s="301">
        <f t="shared" si="17"/>
        <v>2030</v>
      </c>
      <c r="AD24" s="301">
        <f t="shared" si="17"/>
        <v>2040</v>
      </c>
      <c r="AE24" s="301">
        <f t="shared" si="17"/>
        <v>2050</v>
      </c>
    </row>
    <row r="25" spans="1:57">
      <c r="A25" s="185" t="s">
        <v>16</v>
      </c>
      <c r="B25" s="193">
        <f>INDEX($BG$4:$BG$7,MATCH($D$3,$BB$4:$BB$7,0))</f>
        <v>0.95</v>
      </c>
      <c r="C25" s="227" t="str">
        <f>C19</f>
        <v>Low Income</v>
      </c>
      <c r="D25" s="185" t="s">
        <v>48</v>
      </c>
      <c r="E25" s="229">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8"/>
      <c r="O25" s="62">
        <f>E25</f>
        <v>0.02</v>
      </c>
      <c r="P25" s="62">
        <f>O25</f>
        <v>0.02</v>
      </c>
      <c r="Q25" s="62">
        <f>P25</f>
        <v>0.02</v>
      </c>
      <c r="R25" s="62">
        <f t="shared" ref="R25:V25" si="19">Q25</f>
        <v>0.02</v>
      </c>
      <c r="S25" s="62">
        <f t="shared" si="19"/>
        <v>0.02</v>
      </c>
      <c r="T25" s="34">
        <f t="shared" si="19"/>
        <v>0.02</v>
      </c>
      <c r="U25" s="34">
        <f t="shared" si="19"/>
        <v>0.02</v>
      </c>
      <c r="V25" s="34">
        <f t="shared" si="19"/>
        <v>0.02</v>
      </c>
      <c r="W25" s="239"/>
      <c r="X25" s="62">
        <f>O25</f>
        <v>0.02</v>
      </c>
      <c r="Y25" s="62">
        <f t="shared" ref="Y25:AB25" si="20">P25</f>
        <v>0.02</v>
      </c>
      <c r="Z25" s="62">
        <f t="shared" si="20"/>
        <v>0.02</v>
      </c>
      <c r="AA25" s="62">
        <f t="shared" si="20"/>
        <v>0.02</v>
      </c>
      <c r="AB25" s="62">
        <f t="shared" si="20"/>
        <v>0.02</v>
      </c>
      <c r="AC25" s="70">
        <v>0.05</v>
      </c>
      <c r="AD25" s="70">
        <v>0.04</v>
      </c>
      <c r="AE25" s="70">
        <v>0.04</v>
      </c>
      <c r="AF25" s="239"/>
      <c r="AG25" s="239"/>
      <c r="AH25" s="239"/>
      <c r="AI25" s="239"/>
      <c r="AJ25" s="239"/>
      <c r="AK25" s="239"/>
      <c r="AL25" s="239"/>
      <c r="AM25" s="239"/>
      <c r="AN25" s="239"/>
      <c r="AO25" s="239"/>
      <c r="AP25" s="239"/>
      <c r="AQ25" s="239"/>
      <c r="AR25" s="239"/>
      <c r="AS25" s="239"/>
      <c r="AT25" s="239"/>
      <c r="AU25" s="239"/>
    </row>
    <row r="26" spans="1:57">
      <c r="A26" s="185" t="s">
        <v>16</v>
      </c>
      <c r="B26" s="193">
        <f>INDEX($BF$4:$BF$7,MATCH($D$3,$BB$4:$BB$7,0))</f>
        <v>0.95</v>
      </c>
      <c r="C26" s="227" t="str">
        <f>C20</f>
        <v>Middle Income</v>
      </c>
      <c r="D26" s="185" t="s">
        <v>48</v>
      </c>
      <c r="E26" s="229">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8"/>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39"/>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39"/>
      <c r="AG26" s="239"/>
      <c r="AH26" s="239"/>
      <c r="AI26" s="239"/>
      <c r="AJ26" s="239"/>
      <c r="AK26" s="239"/>
      <c r="AL26" s="239"/>
      <c r="AM26" s="239"/>
      <c r="AN26" s="239"/>
      <c r="AO26" s="239"/>
      <c r="AP26" s="239"/>
      <c r="AQ26" s="239"/>
      <c r="AR26" s="239"/>
      <c r="AS26" s="239"/>
      <c r="AT26" s="239"/>
      <c r="AU26" s="239"/>
    </row>
    <row r="27" spans="1:57">
      <c r="A27" s="185" t="s">
        <v>16</v>
      </c>
      <c r="B27" s="193">
        <f>INDEX($BE$4:$BE$7,MATCH($D$3,$BB$4:$BB$7,0))</f>
        <v>0.97499999999999998</v>
      </c>
      <c r="C27" s="227" t="str">
        <f>C21</f>
        <v>High Income</v>
      </c>
      <c r="D27" s="185" t="s">
        <v>48</v>
      </c>
      <c r="E27" s="277">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8"/>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39"/>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39"/>
      <c r="AG27" s="239"/>
      <c r="AH27" s="239"/>
      <c r="AI27" s="239"/>
      <c r="AJ27" s="239"/>
      <c r="AK27" s="239"/>
      <c r="AL27" s="239"/>
      <c r="AM27" s="239"/>
      <c r="AN27" s="239"/>
      <c r="AO27" s="239"/>
      <c r="AP27" s="239"/>
      <c r="AQ27" s="239"/>
      <c r="AR27" s="239"/>
      <c r="AS27" s="239"/>
      <c r="AT27" s="239"/>
      <c r="AU27" s="239"/>
    </row>
    <row r="28" spans="1:57">
      <c r="A28" s="185" t="s">
        <v>16</v>
      </c>
      <c r="B28" s="227"/>
      <c r="C28" s="227"/>
      <c r="F28" s="190">
        <f>SUMPRODUCT(F25:F27,F$13:F$15)/F$16</f>
        <v>0.34484039482004897</v>
      </c>
      <c r="G28" s="190">
        <f t="shared" ref="G28" si="37">SUMPRODUCT(G25:G27,G13:G15)/G16</f>
        <v>0.35382139871830592</v>
      </c>
      <c r="H28" s="190">
        <f>SUMPRODUCT(H25:H27,H13:H15)/H16</f>
        <v>0.36055948207621846</v>
      </c>
      <c r="I28" s="190">
        <f t="shared" ref="I28:M28" si="38">SUMPRODUCT(I25:I27,I13:I15)/I16</f>
        <v>0.34183090621497481</v>
      </c>
      <c r="J28" s="190">
        <f t="shared" si="38"/>
        <v>0.31147511788504784</v>
      </c>
      <c r="K28" s="190">
        <f t="shared" si="38"/>
        <v>0.35873451279126611</v>
      </c>
      <c r="L28" s="190">
        <f t="shared" si="38"/>
        <v>0.42012240424693353</v>
      </c>
      <c r="M28" s="190">
        <f t="shared" si="38"/>
        <v>0.46172866801242629</v>
      </c>
      <c r="N28" s="40"/>
      <c r="X28" s="185" t="s">
        <v>200</v>
      </c>
      <c r="AA28" s="190"/>
      <c r="AC28" s="190"/>
      <c r="AD28" s="33"/>
    </row>
    <row r="29" spans="1:57" ht="15.75" thickBot="1">
      <c r="A29" s="185" t="s">
        <v>16</v>
      </c>
      <c r="B29" s="226" t="s">
        <v>188</v>
      </c>
      <c r="D29" s="226"/>
      <c r="E29" s="7">
        <v>2012</v>
      </c>
      <c r="F29" s="7">
        <f>F4</f>
        <v>2015</v>
      </c>
      <c r="G29" s="7">
        <f>G4</f>
        <v>2017</v>
      </c>
      <c r="H29" s="7">
        <f t="shared" ref="H29:J29" si="39">H4</f>
        <v>2019</v>
      </c>
      <c r="I29" s="7">
        <f t="shared" si="39"/>
        <v>2020</v>
      </c>
      <c r="J29" s="7">
        <f t="shared" si="39"/>
        <v>2021</v>
      </c>
      <c r="K29" s="7">
        <v>2030</v>
      </c>
      <c r="L29" s="7">
        <v>2040</v>
      </c>
      <c r="M29" s="7">
        <v>2050</v>
      </c>
      <c r="N29" s="40"/>
      <c r="O29" s="7">
        <f>O24</f>
        <v>2015</v>
      </c>
      <c r="P29" s="7">
        <f t="shared" ref="P29:V29" si="40">P24</f>
        <v>2017</v>
      </c>
      <c r="Q29" s="7">
        <f t="shared" si="40"/>
        <v>2019</v>
      </c>
      <c r="R29" s="7">
        <f t="shared" si="40"/>
        <v>2020</v>
      </c>
      <c r="S29" s="7">
        <f t="shared" si="40"/>
        <v>2021</v>
      </c>
      <c r="T29" s="7">
        <f t="shared" si="40"/>
        <v>2030</v>
      </c>
      <c r="U29" s="7">
        <f t="shared" si="40"/>
        <v>2040</v>
      </c>
      <c r="V29" s="7">
        <f t="shared" si="40"/>
        <v>2050</v>
      </c>
      <c r="X29" s="7">
        <f>F29</f>
        <v>2015</v>
      </c>
      <c r="Y29" s="7">
        <f t="shared" ref="Y29:Z29" si="41">G29</f>
        <v>2017</v>
      </c>
      <c r="Z29" s="7">
        <f t="shared" si="41"/>
        <v>2019</v>
      </c>
      <c r="AA29" s="7">
        <f>I29</f>
        <v>2020</v>
      </c>
      <c r="AB29" s="7">
        <f>J29</f>
        <v>2021</v>
      </c>
      <c r="AC29" s="7">
        <f>K29</f>
        <v>2030</v>
      </c>
      <c r="AD29" s="7">
        <f>L29</f>
        <v>2040</v>
      </c>
      <c r="AE29" s="7">
        <f>M29</f>
        <v>2050</v>
      </c>
    </row>
    <row r="30" spans="1:57">
      <c r="A30" s="185" t="s">
        <v>16</v>
      </c>
      <c r="C30" s="227" t="str">
        <f>C25</f>
        <v>Low Income</v>
      </c>
      <c r="D30" s="185" t="s">
        <v>48</v>
      </c>
      <c r="E30" s="49">
        <f>[2]Calib_1011!$H$93</f>
        <v>0.25</v>
      </c>
      <c r="F30" s="61">
        <f>IF($D$4,X30,O30)</f>
        <v>0.25</v>
      </c>
      <c r="G30" s="61">
        <f t="shared" ref="G30:M32" si="42">IF($D$4,Y30,P30)</f>
        <v>0.25</v>
      </c>
      <c r="H30" s="61">
        <f t="shared" si="42"/>
        <v>0.25</v>
      </c>
      <c r="I30" s="61">
        <f t="shared" si="42"/>
        <v>0.25</v>
      </c>
      <c r="J30" s="61">
        <f t="shared" si="42"/>
        <v>0.25</v>
      </c>
      <c r="K30" s="61">
        <f t="shared" si="42"/>
        <v>0.25</v>
      </c>
      <c r="L30" s="61">
        <f t="shared" si="42"/>
        <v>0.25</v>
      </c>
      <c r="M30" s="61">
        <f t="shared" si="42"/>
        <v>0.25</v>
      </c>
      <c r="N30" s="42"/>
      <c r="O30" s="61">
        <f>E30</f>
        <v>0.25</v>
      </c>
      <c r="P30" s="61">
        <f>O30</f>
        <v>0.25</v>
      </c>
      <c r="Q30" s="61">
        <f>P30</f>
        <v>0.25</v>
      </c>
      <c r="R30" s="61">
        <f>Q30</f>
        <v>0.25</v>
      </c>
      <c r="S30" s="61">
        <f>R30</f>
        <v>0.25</v>
      </c>
      <c r="T30" s="46">
        <f t="shared" ref="T30:V30" si="43">S30</f>
        <v>0.25</v>
      </c>
      <c r="U30" s="46">
        <f t="shared" si="43"/>
        <v>0.25</v>
      </c>
      <c r="V30" s="46">
        <f t="shared" si="43"/>
        <v>0.25</v>
      </c>
      <c r="W30" s="228"/>
      <c r="X30" s="62">
        <f>O30</f>
        <v>0.25</v>
      </c>
      <c r="Y30" s="62">
        <f t="shared" ref="Y30:AB30" si="44">P30</f>
        <v>0.25</v>
      </c>
      <c r="Z30" s="62">
        <f t="shared" si="44"/>
        <v>0.25</v>
      </c>
      <c r="AA30" s="62">
        <f t="shared" si="44"/>
        <v>0.25</v>
      </c>
      <c r="AB30" s="62">
        <f t="shared" si="44"/>
        <v>0.25</v>
      </c>
      <c r="AC30" s="71">
        <f>AA30*$B25</f>
        <v>0.23749999999999999</v>
      </c>
      <c r="AD30" s="71">
        <f>AC30*0.95</f>
        <v>0.22562499999999999</v>
      </c>
      <c r="AE30" s="71">
        <f>AD30*0.95</f>
        <v>0.21434374999999997</v>
      </c>
      <c r="AF30" s="228"/>
      <c r="AG30" s="228"/>
      <c r="AH30" s="228"/>
      <c r="AI30" s="228"/>
      <c r="AJ30" s="228"/>
      <c r="AK30" s="228"/>
      <c r="AL30" s="228"/>
      <c r="AM30" s="228"/>
      <c r="AN30" s="228"/>
      <c r="AO30" s="228"/>
      <c r="AP30" s="228"/>
      <c r="AQ30" s="228"/>
      <c r="AR30" s="228"/>
      <c r="AS30" s="228"/>
      <c r="AT30" s="228"/>
      <c r="AU30" s="228"/>
    </row>
    <row r="31" spans="1:57">
      <c r="A31" s="185" t="s">
        <v>16</v>
      </c>
      <c r="C31" s="227" t="str">
        <f>C26</f>
        <v>Middle Income</v>
      </c>
      <c r="D31" s="185" t="s">
        <v>48</v>
      </c>
      <c r="E31" s="49">
        <f>[2]Calib_1011!$I$93</f>
        <v>0.31311637080867849</v>
      </c>
      <c r="F31" s="61">
        <f t="shared" ref="F31:F32" si="45">IF($D$4,X31,O31)</f>
        <v>0.31311637080867849</v>
      </c>
      <c r="G31" s="61">
        <f t="shared" si="42"/>
        <v>0.31311637080867849</v>
      </c>
      <c r="H31" s="61">
        <f t="shared" si="42"/>
        <v>0.31311637080867849</v>
      </c>
      <c r="I31" s="61">
        <f t="shared" si="42"/>
        <v>0.31311637080867849</v>
      </c>
      <c r="J31" s="61">
        <f t="shared" si="42"/>
        <v>0.31311637080867849</v>
      </c>
      <c r="K31" s="61">
        <f t="shared" si="42"/>
        <v>0.31311637080867849</v>
      </c>
      <c r="L31" s="61">
        <f t="shared" si="42"/>
        <v>0.31311637080867849</v>
      </c>
      <c r="M31" s="61">
        <f t="shared" si="42"/>
        <v>0.31311637080867849</v>
      </c>
      <c r="N31" s="42"/>
      <c r="O31" s="61">
        <f t="shared" ref="O31:O32" si="46">E31</f>
        <v>0.31311637080867849</v>
      </c>
      <c r="P31" s="61">
        <f t="shared" ref="P31:Q32" si="47">O31</f>
        <v>0.31311637080867849</v>
      </c>
      <c r="Q31" s="61">
        <f t="shared" si="47"/>
        <v>0.31311637080867849</v>
      </c>
      <c r="R31" s="61">
        <f>Q31</f>
        <v>0.31311637080867849</v>
      </c>
      <c r="S31" s="61">
        <f>R31</f>
        <v>0.31311637080867849</v>
      </c>
      <c r="T31" s="46">
        <f t="shared" ref="T31:V31" si="48">S31</f>
        <v>0.31311637080867849</v>
      </c>
      <c r="U31" s="46">
        <f t="shared" si="48"/>
        <v>0.31311637080867849</v>
      </c>
      <c r="V31" s="46">
        <f t="shared" si="48"/>
        <v>0.31311637080867849</v>
      </c>
      <c r="W31" s="228"/>
      <c r="X31" s="62">
        <f t="shared" ref="X31:X32" si="49">O31</f>
        <v>0.31311637080867849</v>
      </c>
      <c r="Y31" s="62">
        <f t="shared" ref="Y31:Y32" si="50">P31</f>
        <v>0.31311637080867849</v>
      </c>
      <c r="Z31" s="62">
        <f t="shared" ref="Z31:Z32" si="51">Q31</f>
        <v>0.31311637080867849</v>
      </c>
      <c r="AA31" s="62">
        <f t="shared" ref="AA31:AA32" si="52">R31</f>
        <v>0.31311637080867849</v>
      </c>
      <c r="AB31" s="62">
        <f t="shared" ref="AB31:AB32" si="53">S31</f>
        <v>0.31311637080867849</v>
      </c>
      <c r="AC31" s="70">
        <f>IF(INDEX($BH$4:$BH$7,MATCH($D$3,$BB$4:$BB$7,0)),AA31*$B$26,AA31)</f>
        <v>0.29746055226824453</v>
      </c>
      <c r="AD31" s="70">
        <f t="shared" ref="AD31" si="54">IF(INDEX($BH$4:$BH$7,MATCH($D$3,$BB$4:$BB$7,0)),AB31*$B$26,AB31)</f>
        <v>0.29746055226824453</v>
      </c>
      <c r="AE31" s="70">
        <f>IF(INDEX($BH$4:$BH$7,MATCH($D$3,$BB$4:$BB$7,0)),AC31*$B$26,AC31)</f>
        <v>0.28258752465483228</v>
      </c>
      <c r="AF31" s="228"/>
      <c r="AG31" s="228"/>
      <c r="AH31" s="228"/>
      <c r="AI31" s="228"/>
      <c r="AJ31" s="228"/>
      <c r="AK31" s="228"/>
      <c r="AL31" s="228"/>
      <c r="AM31" s="228"/>
      <c r="AN31" s="228"/>
      <c r="AO31" s="228"/>
      <c r="AP31" s="228"/>
      <c r="AQ31" s="228"/>
      <c r="AR31" s="228"/>
      <c r="AS31" s="228"/>
      <c r="AT31" s="228"/>
      <c r="AU31" s="228"/>
    </row>
    <row r="32" spans="1:57">
      <c r="A32" s="185" t="s">
        <v>16</v>
      </c>
      <c r="C32" s="227" t="str">
        <f>C27</f>
        <v>High Income</v>
      </c>
      <c r="D32" s="185" t="s">
        <v>48</v>
      </c>
      <c r="E32" s="49">
        <f>[2]Calib_1011!$J$93</f>
        <v>0.41283463855351005</v>
      </c>
      <c r="F32" s="61">
        <f t="shared" si="45"/>
        <v>0.41283463855351005</v>
      </c>
      <c r="G32" s="61">
        <f t="shared" si="42"/>
        <v>0.41283463855351005</v>
      </c>
      <c r="H32" s="61">
        <f t="shared" si="42"/>
        <v>0.41283463855351005</v>
      </c>
      <c r="I32" s="61">
        <f t="shared" si="42"/>
        <v>0.41275320354775508</v>
      </c>
      <c r="J32" s="61">
        <f t="shared" si="42"/>
        <v>0.43148443357450289</v>
      </c>
      <c r="K32" s="61">
        <f t="shared" si="42"/>
        <v>0.44809335290268532</v>
      </c>
      <c r="L32" s="61">
        <f t="shared" si="42"/>
        <v>0.48482562132825519</v>
      </c>
      <c r="M32" s="61">
        <f t="shared" si="42"/>
        <v>0.50361811131600709</v>
      </c>
      <c r="N32" s="42"/>
      <c r="O32" s="61">
        <f t="shared" si="46"/>
        <v>0.41283463855351005</v>
      </c>
      <c r="P32" s="61">
        <f t="shared" si="47"/>
        <v>0.41283463855351005</v>
      </c>
      <c r="Q32" s="61">
        <f t="shared" si="47"/>
        <v>0.41283463855351005</v>
      </c>
      <c r="R32" s="61">
        <f>Q32*(1+R21*(I21/F21-1))</f>
        <v>0.41275320354775508</v>
      </c>
      <c r="S32" s="61">
        <f>R32*(1+S21*(J21/G21-1))</f>
        <v>0.43148443357450289</v>
      </c>
      <c r="T32" s="46">
        <f>S32*(1+T21*(K21/J21-1))</f>
        <v>0.44809335290268532</v>
      </c>
      <c r="U32" s="46">
        <f t="shared" ref="U32:V32" si="55">T32*(1+U21*(L21/K21-1))</f>
        <v>0.48482562132825519</v>
      </c>
      <c r="V32" s="46">
        <f t="shared" si="55"/>
        <v>0.50361811131600709</v>
      </c>
      <c r="W32" s="228"/>
      <c r="X32" s="62">
        <f t="shared" si="49"/>
        <v>0.41283463855351005</v>
      </c>
      <c r="Y32" s="62">
        <f t="shared" si="50"/>
        <v>0.41283463855351005</v>
      </c>
      <c r="Z32" s="62">
        <f t="shared" si="51"/>
        <v>0.41283463855351005</v>
      </c>
      <c r="AA32" s="62">
        <f t="shared" si="52"/>
        <v>0.41275320354775508</v>
      </c>
      <c r="AB32" s="62">
        <f t="shared" si="53"/>
        <v>0.43148443357450289</v>
      </c>
      <c r="AC32" s="70">
        <f>IF(INDEX($BH$4:$BH$7,MATCH($D$3,$BB$4:$BB$7,0)),AA32*$B$27,AA32)</f>
        <v>0.40243437345906119</v>
      </c>
      <c r="AD32" s="70">
        <f>IF(INDEX($BH$4:$BH$7,MATCH($D$3,$BB$4:$BB$7,0)),AC32*$B$27,AC32)</f>
        <v>0.39237351412258464</v>
      </c>
      <c r="AE32" s="70">
        <f>IF(INDEX($BH$4:$BH$7,MATCH($D$3,$BB$4:$BB$7,0)),AD32*$B$27,AD32)</f>
        <v>0.38256417626952</v>
      </c>
      <c r="AF32" s="228"/>
      <c r="AG32" s="228"/>
      <c r="AH32" s="228"/>
      <c r="AI32" s="228"/>
      <c r="AJ32" s="228"/>
      <c r="AK32" s="228"/>
      <c r="AL32" s="228"/>
      <c r="AM32" s="228"/>
      <c r="AN32" s="228"/>
      <c r="AO32" s="228"/>
      <c r="AP32" s="228"/>
      <c r="AQ32" s="228"/>
      <c r="AR32" s="228"/>
      <c r="AS32" s="228"/>
      <c r="AT32" s="228"/>
      <c r="AU32" s="228"/>
    </row>
    <row r="33" spans="1:47">
      <c r="A33" s="185" t="s">
        <v>16</v>
      </c>
      <c r="C33" s="227"/>
      <c r="F33" s="369">
        <f>SUMPRODUCT(F30:F32,F$13:F$15)/F$16</f>
        <v>0.3061382698567931</v>
      </c>
      <c r="G33" s="369">
        <f t="shared" ref="G33:M33" si="56">SUMPRODUCT(G30:G32,G$13:G$15)/G$16</f>
        <v>0.3078978629902564</v>
      </c>
      <c r="H33" s="369">
        <f t="shared" si="56"/>
        <v>0.30904811138150579</v>
      </c>
      <c r="I33" s="369">
        <f t="shared" si="56"/>
        <v>0.30413433517183536</v>
      </c>
      <c r="J33" s="369">
        <f t="shared" si="56"/>
        <v>0.30385233352013574</v>
      </c>
      <c r="K33" s="369">
        <f t="shared" si="56"/>
        <v>0.31698505739553334</v>
      </c>
      <c r="L33" s="369">
        <f t="shared" si="56"/>
        <v>0.34261260668156612</v>
      </c>
      <c r="M33" s="369">
        <f t="shared" si="56"/>
        <v>0.3605097645209584</v>
      </c>
      <c r="N33" s="42"/>
      <c r="O33" s="186"/>
      <c r="W33" s="228"/>
      <c r="X33" s="185" t="s">
        <v>201</v>
      </c>
      <c r="AF33" s="228"/>
      <c r="AG33" s="228"/>
      <c r="AH33" s="228"/>
      <c r="AI33" s="228"/>
      <c r="AJ33" s="228"/>
      <c r="AK33" s="228"/>
      <c r="AL33" s="228"/>
      <c r="AM33" s="228"/>
      <c r="AN33" s="228"/>
      <c r="AO33" s="228"/>
      <c r="AP33" s="228"/>
      <c r="AQ33" s="228"/>
      <c r="AR33" s="228"/>
      <c r="AS33" s="228"/>
      <c r="AT33" s="228"/>
      <c r="AU33" s="228"/>
    </row>
    <row r="34" spans="1:47" ht="15.75" thickBot="1">
      <c r="A34" s="185" t="s">
        <v>16</v>
      </c>
      <c r="B34" s="226" t="s">
        <v>189</v>
      </c>
      <c r="D34" s="252">
        <f>INDEX($BJ$4:$BJ$7,MATCH($D$3,$BB$4:$BB$7,0))</f>
        <v>0</v>
      </c>
      <c r="E34" s="7">
        <v>2012</v>
      </c>
      <c r="F34" s="7">
        <f>F4</f>
        <v>2015</v>
      </c>
      <c r="G34" s="7">
        <f>G4</f>
        <v>2017</v>
      </c>
      <c r="H34" s="7">
        <f t="shared" ref="H34:J34" si="57">H4</f>
        <v>2019</v>
      </c>
      <c r="I34" s="7">
        <f t="shared" si="57"/>
        <v>2020</v>
      </c>
      <c r="J34" s="7">
        <f t="shared" si="57"/>
        <v>2021</v>
      </c>
      <c r="K34" s="7">
        <v>2030</v>
      </c>
      <c r="L34" s="7">
        <v>2040</v>
      </c>
      <c r="M34" s="7">
        <v>2050</v>
      </c>
      <c r="N34" s="40"/>
      <c r="O34" s="7">
        <f>O29</f>
        <v>2015</v>
      </c>
      <c r="P34" s="7">
        <f t="shared" ref="P34:T34" si="58">P29</f>
        <v>2017</v>
      </c>
      <c r="Q34" s="7">
        <f t="shared" si="58"/>
        <v>2019</v>
      </c>
      <c r="R34" s="7">
        <f t="shared" si="58"/>
        <v>2020</v>
      </c>
      <c r="S34" s="7">
        <f t="shared" si="58"/>
        <v>2021</v>
      </c>
      <c r="T34" s="7">
        <f t="shared" si="58"/>
        <v>2030</v>
      </c>
      <c r="U34" s="7">
        <f>L34</f>
        <v>2040</v>
      </c>
      <c r="V34" s="7">
        <f>M34</f>
        <v>2050</v>
      </c>
      <c r="W34" s="228"/>
      <c r="X34" s="7">
        <f>F34</f>
        <v>2015</v>
      </c>
      <c r="Y34" s="7">
        <f t="shared" ref="Y34:Z34" si="59">G34</f>
        <v>2017</v>
      </c>
      <c r="Z34" s="7">
        <f t="shared" si="59"/>
        <v>2019</v>
      </c>
      <c r="AA34" s="7">
        <f>I34</f>
        <v>2020</v>
      </c>
      <c r="AB34" s="7">
        <f>J34</f>
        <v>2021</v>
      </c>
      <c r="AC34" s="7">
        <f>K34</f>
        <v>2030</v>
      </c>
      <c r="AD34" s="7">
        <f>L34</f>
        <v>2040</v>
      </c>
      <c r="AE34" s="7">
        <f>M34</f>
        <v>2050</v>
      </c>
    </row>
    <row r="35" spans="1:47">
      <c r="A35" s="185" t="s">
        <v>16</v>
      </c>
      <c r="C35" s="227" t="str">
        <f>C30</f>
        <v>Low Income</v>
      </c>
      <c r="D35" s="185" t="s">
        <v>96</v>
      </c>
      <c r="E35" s="49">
        <f>[2]Calib_1011!$H$113</f>
        <v>1.4</v>
      </c>
      <c r="F35" s="61">
        <f>IF($D$4,X35,O35)</f>
        <v>1.4</v>
      </c>
      <c r="G35" s="61">
        <f t="shared" ref="G35:M38" si="60">IF($D$4,Y35,P35)</f>
        <v>1.4</v>
      </c>
      <c r="H35" s="61">
        <f t="shared" si="60"/>
        <v>1.4</v>
      </c>
      <c r="I35" s="61">
        <f t="shared" si="60"/>
        <v>1.4</v>
      </c>
      <c r="J35" s="61">
        <f t="shared" si="60"/>
        <v>1.4</v>
      </c>
      <c r="K35" s="61">
        <f t="shared" si="60"/>
        <v>1.4</v>
      </c>
      <c r="L35" s="61">
        <f t="shared" si="60"/>
        <v>1.4</v>
      </c>
      <c r="M35" s="61">
        <f t="shared" si="60"/>
        <v>1.4</v>
      </c>
      <c r="N35" s="42"/>
      <c r="O35" s="61">
        <f>E35</f>
        <v>1.4</v>
      </c>
      <c r="P35" s="61">
        <f>O35</f>
        <v>1.4</v>
      </c>
      <c r="Q35" s="61">
        <f t="shared" ref="Q35:V35" si="61">P35</f>
        <v>1.4</v>
      </c>
      <c r="R35" s="61">
        <f t="shared" si="61"/>
        <v>1.4</v>
      </c>
      <c r="S35" s="61">
        <f t="shared" ref="S35" si="62">R35</f>
        <v>1.4</v>
      </c>
      <c r="T35" s="46">
        <f t="shared" si="61"/>
        <v>1.4</v>
      </c>
      <c r="U35" s="46">
        <f t="shared" si="61"/>
        <v>1.4</v>
      </c>
      <c r="V35" s="46">
        <f t="shared" si="61"/>
        <v>1.4</v>
      </c>
      <c r="W35" s="228"/>
      <c r="X35" s="61">
        <f>O35</f>
        <v>1.4</v>
      </c>
      <c r="Y35" s="61">
        <f t="shared" ref="Y35:AB35" si="63">P35</f>
        <v>1.4</v>
      </c>
      <c r="Z35" s="61">
        <f t="shared" si="63"/>
        <v>1.4</v>
      </c>
      <c r="AA35" s="61">
        <f t="shared" si="63"/>
        <v>1.4</v>
      </c>
      <c r="AB35" s="61">
        <f t="shared" si="63"/>
        <v>1.4</v>
      </c>
      <c r="AC35" s="71">
        <f>AA35*(1+$D$34)</f>
        <v>1.4</v>
      </c>
      <c r="AD35" s="71">
        <f t="shared" ref="AD35:AE38" si="64">AC35*(1+$D$34)</f>
        <v>1.4</v>
      </c>
      <c r="AE35" s="71">
        <f t="shared" si="64"/>
        <v>1.4</v>
      </c>
      <c r="AF35" s="228"/>
      <c r="AG35" s="228"/>
      <c r="AH35" s="228"/>
      <c r="AI35" s="228"/>
      <c r="AJ35" s="228"/>
      <c r="AK35" s="228"/>
      <c r="AL35" s="228"/>
      <c r="AM35" s="228"/>
      <c r="AN35" s="228"/>
      <c r="AO35" s="228"/>
      <c r="AP35" s="228"/>
      <c r="AQ35" s="228"/>
      <c r="AR35" s="228"/>
      <c r="AS35" s="228"/>
      <c r="AT35" s="228"/>
      <c r="AU35" s="228"/>
    </row>
    <row r="36" spans="1:47">
      <c r="A36" s="185" t="s">
        <v>16</v>
      </c>
      <c r="C36" s="227" t="str">
        <f>C31</f>
        <v>Middle Income</v>
      </c>
      <c r="D36" s="185" t="s">
        <v>96</v>
      </c>
      <c r="E36" s="49">
        <f>[2]Calib_1011!$I$113</f>
        <v>1.4</v>
      </c>
      <c r="F36" s="61">
        <f t="shared" ref="F36:F38" si="65">IF($D$4,X36,O36)</f>
        <v>1.4</v>
      </c>
      <c r="G36" s="61">
        <f t="shared" si="60"/>
        <v>1.4</v>
      </c>
      <c r="H36" s="61">
        <f t="shared" si="60"/>
        <v>1.4</v>
      </c>
      <c r="I36" s="61">
        <f t="shared" si="60"/>
        <v>1.4</v>
      </c>
      <c r="J36" s="61">
        <f t="shared" si="60"/>
        <v>1.4</v>
      </c>
      <c r="K36" s="61">
        <f t="shared" si="60"/>
        <v>1.4</v>
      </c>
      <c r="L36" s="61">
        <f t="shared" si="60"/>
        <v>1.4</v>
      </c>
      <c r="M36" s="61">
        <f t="shared" si="60"/>
        <v>1.4</v>
      </c>
      <c r="N36" s="42"/>
      <c r="O36" s="61">
        <f>E36</f>
        <v>1.4</v>
      </c>
      <c r="P36" s="61">
        <f t="shared" ref="P36:V38" si="66">O36</f>
        <v>1.4</v>
      </c>
      <c r="Q36" s="61">
        <f t="shared" si="66"/>
        <v>1.4</v>
      </c>
      <c r="R36" s="61">
        <f t="shared" si="66"/>
        <v>1.4</v>
      </c>
      <c r="S36" s="61">
        <f t="shared" ref="S36" si="67">R36</f>
        <v>1.4</v>
      </c>
      <c r="T36" s="46">
        <f t="shared" si="66"/>
        <v>1.4</v>
      </c>
      <c r="U36" s="46">
        <f t="shared" si="66"/>
        <v>1.4</v>
      </c>
      <c r="V36" s="46">
        <f t="shared" si="66"/>
        <v>1.4</v>
      </c>
      <c r="W36" s="228"/>
      <c r="X36" s="61">
        <f t="shared" ref="X36:X38" si="68">O36</f>
        <v>1.4</v>
      </c>
      <c r="Y36" s="61">
        <f t="shared" ref="Y36:Y38" si="69">P36</f>
        <v>1.4</v>
      </c>
      <c r="Z36" s="61">
        <f t="shared" ref="Z36:Z38" si="70">Q36</f>
        <v>1.4</v>
      </c>
      <c r="AA36" s="61">
        <f t="shared" ref="AA36:AA38" si="71">R36</f>
        <v>1.4</v>
      </c>
      <c r="AB36" s="61">
        <f t="shared" ref="AB36:AB38" si="72">S36</f>
        <v>1.4</v>
      </c>
      <c r="AC36" s="71">
        <f>AA36*(1+$D$34)</f>
        <v>1.4</v>
      </c>
      <c r="AD36" s="71">
        <f t="shared" si="64"/>
        <v>1.4</v>
      </c>
      <c r="AE36" s="71">
        <f t="shared" si="64"/>
        <v>1.4</v>
      </c>
      <c r="AF36" s="228"/>
      <c r="AG36" s="228"/>
      <c r="AH36" s="228"/>
      <c r="AI36" s="228"/>
      <c r="AJ36" s="228"/>
      <c r="AK36" s="228"/>
      <c r="AL36" s="228"/>
      <c r="AM36" s="228"/>
      <c r="AN36" s="228"/>
      <c r="AO36" s="228"/>
      <c r="AP36" s="228"/>
      <c r="AQ36" s="228"/>
      <c r="AR36" s="228"/>
      <c r="AS36" s="228"/>
      <c r="AT36" s="228"/>
      <c r="AU36" s="228"/>
    </row>
    <row r="37" spans="1:47">
      <c r="A37" s="185" t="s">
        <v>16</v>
      </c>
      <c r="C37" s="227" t="str">
        <f>C32</f>
        <v>High Income</v>
      </c>
      <c r="D37" s="185" t="s">
        <v>96</v>
      </c>
      <c r="E37" s="49">
        <f>[2]Calib_1011!$J$113</f>
        <v>1.4</v>
      </c>
      <c r="F37" s="61">
        <f t="shared" si="65"/>
        <v>1.4</v>
      </c>
      <c r="G37" s="61">
        <f t="shared" si="60"/>
        <v>1.4</v>
      </c>
      <c r="H37" s="61">
        <f t="shared" si="60"/>
        <v>1.4</v>
      </c>
      <c r="I37" s="61">
        <f t="shared" si="60"/>
        <v>1.4</v>
      </c>
      <c r="J37" s="61">
        <f t="shared" si="60"/>
        <v>1.4</v>
      </c>
      <c r="K37" s="61">
        <f t="shared" si="60"/>
        <v>1.4</v>
      </c>
      <c r="L37" s="61">
        <f t="shared" si="60"/>
        <v>1.4</v>
      </c>
      <c r="M37" s="61">
        <f t="shared" si="60"/>
        <v>1.4</v>
      </c>
      <c r="N37" s="42"/>
      <c r="O37" s="61">
        <f>E37</f>
        <v>1.4</v>
      </c>
      <c r="P37" s="61">
        <f t="shared" si="66"/>
        <v>1.4</v>
      </c>
      <c r="Q37" s="61">
        <f t="shared" si="66"/>
        <v>1.4</v>
      </c>
      <c r="R37" s="61">
        <f t="shared" si="66"/>
        <v>1.4</v>
      </c>
      <c r="S37" s="61">
        <f t="shared" ref="S37" si="73">R37</f>
        <v>1.4</v>
      </c>
      <c r="T37" s="46">
        <f t="shared" si="66"/>
        <v>1.4</v>
      </c>
      <c r="U37" s="46">
        <f t="shared" si="66"/>
        <v>1.4</v>
      </c>
      <c r="V37" s="46">
        <f t="shared" si="66"/>
        <v>1.4</v>
      </c>
      <c r="W37" s="228"/>
      <c r="X37" s="61">
        <f t="shared" si="68"/>
        <v>1.4</v>
      </c>
      <c r="Y37" s="61">
        <f t="shared" si="69"/>
        <v>1.4</v>
      </c>
      <c r="Z37" s="61">
        <f t="shared" si="70"/>
        <v>1.4</v>
      </c>
      <c r="AA37" s="61">
        <f t="shared" si="71"/>
        <v>1.4</v>
      </c>
      <c r="AB37" s="61">
        <f t="shared" si="72"/>
        <v>1.4</v>
      </c>
      <c r="AC37" s="71">
        <f>AA37*(1+$D$34)</f>
        <v>1.4</v>
      </c>
      <c r="AD37" s="71">
        <f t="shared" si="64"/>
        <v>1.4</v>
      </c>
      <c r="AE37" s="71">
        <f t="shared" si="64"/>
        <v>1.4</v>
      </c>
      <c r="AF37" s="228"/>
      <c r="AG37" s="228"/>
      <c r="AH37" s="228"/>
      <c r="AI37" s="228"/>
      <c r="AJ37" s="228"/>
      <c r="AK37" s="228"/>
      <c r="AL37" s="228"/>
      <c r="AM37" s="228"/>
      <c r="AN37" s="228"/>
      <c r="AO37" s="228"/>
      <c r="AP37" s="228"/>
      <c r="AQ37" s="228"/>
      <c r="AR37" s="228"/>
      <c r="AS37" s="228"/>
      <c r="AT37" s="228"/>
      <c r="AU37" s="228"/>
    </row>
    <row r="38" spans="1:47">
      <c r="A38" s="185" t="s">
        <v>16</v>
      </c>
      <c r="C38" s="227" t="s">
        <v>195</v>
      </c>
      <c r="D38" s="185" t="s">
        <v>96</v>
      </c>
      <c r="E38" s="49">
        <f>[2]Calib_1011!K113</f>
        <v>1.4</v>
      </c>
      <c r="F38" s="61">
        <f t="shared" si="65"/>
        <v>1.4</v>
      </c>
      <c r="G38" s="61">
        <f t="shared" si="60"/>
        <v>1.4</v>
      </c>
      <c r="H38" s="61">
        <f t="shared" si="60"/>
        <v>1.4</v>
      </c>
      <c r="I38" s="61">
        <f t="shared" si="60"/>
        <v>1.4</v>
      </c>
      <c r="J38" s="61">
        <f t="shared" si="60"/>
        <v>1.4</v>
      </c>
      <c r="K38" s="61">
        <f t="shared" si="60"/>
        <v>1.4</v>
      </c>
      <c r="L38" s="61">
        <f t="shared" si="60"/>
        <v>1.4</v>
      </c>
      <c r="M38" s="61">
        <f t="shared" si="60"/>
        <v>1.4</v>
      </c>
      <c r="N38" s="40"/>
      <c r="O38" s="61">
        <f>E38</f>
        <v>1.4</v>
      </c>
      <c r="P38" s="61">
        <f t="shared" si="66"/>
        <v>1.4</v>
      </c>
      <c r="Q38" s="61">
        <f t="shared" si="66"/>
        <v>1.4</v>
      </c>
      <c r="R38" s="61">
        <f t="shared" si="66"/>
        <v>1.4</v>
      </c>
      <c r="S38" s="61">
        <f t="shared" ref="S38" si="74">R38</f>
        <v>1.4</v>
      </c>
      <c r="T38" s="46">
        <f t="shared" si="66"/>
        <v>1.4</v>
      </c>
      <c r="U38" s="46">
        <f t="shared" si="66"/>
        <v>1.4</v>
      </c>
      <c r="V38" s="46">
        <f t="shared" si="66"/>
        <v>1.4</v>
      </c>
      <c r="X38" s="61">
        <f t="shared" si="68"/>
        <v>1.4</v>
      </c>
      <c r="Y38" s="61">
        <f t="shared" si="69"/>
        <v>1.4</v>
      </c>
      <c r="Z38" s="61">
        <f t="shared" si="70"/>
        <v>1.4</v>
      </c>
      <c r="AA38" s="61">
        <f t="shared" si="71"/>
        <v>1.4</v>
      </c>
      <c r="AB38" s="61">
        <f t="shared" si="72"/>
        <v>1.4</v>
      </c>
      <c r="AC38" s="71">
        <f>AA38*(1+$D$34)</f>
        <v>1.4</v>
      </c>
      <c r="AD38" s="71">
        <f t="shared" si="64"/>
        <v>1.4</v>
      </c>
      <c r="AE38" s="71">
        <f t="shared" si="64"/>
        <v>1.4</v>
      </c>
    </row>
    <row r="39" spans="1:47">
      <c r="A39" s="185" t="s">
        <v>16</v>
      </c>
      <c r="C39" s="227"/>
      <c r="L39" s="185"/>
      <c r="N39" s="42"/>
      <c r="O39" s="186">
        <v>0.92</v>
      </c>
      <c r="P39" s="186">
        <v>1</v>
      </c>
      <c r="Q39" s="186"/>
      <c r="R39" s="186"/>
      <c r="S39" s="186"/>
      <c r="T39" s="186"/>
      <c r="W39" s="228"/>
      <c r="X39" s="185" t="s">
        <v>202</v>
      </c>
      <c r="AF39" s="228"/>
      <c r="AG39" s="228"/>
      <c r="AH39" s="228"/>
      <c r="AI39" s="228"/>
      <c r="AJ39" s="228"/>
      <c r="AK39" s="228"/>
      <c r="AL39" s="228"/>
      <c r="AM39" s="228"/>
      <c r="AN39" s="228"/>
      <c r="AO39" s="228"/>
      <c r="AP39" s="228"/>
      <c r="AQ39" s="228"/>
      <c r="AR39" s="228"/>
      <c r="AS39" s="228"/>
      <c r="AT39" s="228"/>
      <c r="AU39" s="228"/>
    </row>
    <row r="40" spans="1:47" ht="15.75" thickBot="1">
      <c r="A40" s="185" t="s">
        <v>16</v>
      </c>
      <c r="B40" s="226" t="s">
        <v>190</v>
      </c>
      <c r="D40" s="226"/>
      <c r="E40" s="7">
        <v>2012</v>
      </c>
      <c r="F40" s="7">
        <f>F4</f>
        <v>2015</v>
      </c>
      <c r="G40" s="7">
        <f>G4</f>
        <v>2017</v>
      </c>
      <c r="H40" s="7">
        <f t="shared" ref="H40:J40" si="75">H4</f>
        <v>2019</v>
      </c>
      <c r="I40" s="7">
        <f t="shared" si="75"/>
        <v>2020</v>
      </c>
      <c r="J40" s="7">
        <f t="shared" si="75"/>
        <v>2021</v>
      </c>
      <c r="K40" s="7">
        <v>2030</v>
      </c>
      <c r="L40" s="7">
        <v>2040</v>
      </c>
      <c r="M40" s="7">
        <v>2050</v>
      </c>
      <c r="N40" s="299" t="s">
        <v>645</v>
      </c>
      <c r="O40" s="7">
        <f>O34</f>
        <v>2015</v>
      </c>
      <c r="P40" s="7">
        <f t="shared" ref="P40:V40" si="76">P34</f>
        <v>2017</v>
      </c>
      <c r="Q40" s="7">
        <f t="shared" si="76"/>
        <v>2019</v>
      </c>
      <c r="R40" s="7">
        <f t="shared" si="76"/>
        <v>2020</v>
      </c>
      <c r="S40" s="7">
        <f t="shared" si="76"/>
        <v>2021</v>
      </c>
      <c r="T40" s="7">
        <f t="shared" si="76"/>
        <v>2030</v>
      </c>
      <c r="U40" s="7">
        <f t="shared" si="76"/>
        <v>2040</v>
      </c>
      <c r="V40" s="7">
        <f t="shared" si="76"/>
        <v>2050</v>
      </c>
      <c r="X40" s="7">
        <f>F40</f>
        <v>2015</v>
      </c>
      <c r="Y40" s="7">
        <f t="shared" ref="Y40:Z40" si="77">G40</f>
        <v>2017</v>
      </c>
      <c r="Z40" s="7">
        <f t="shared" si="77"/>
        <v>2019</v>
      </c>
      <c r="AA40" s="7">
        <f>I40</f>
        <v>2020</v>
      </c>
      <c r="AB40" s="7">
        <f>J40</f>
        <v>2021</v>
      </c>
      <c r="AC40" s="7">
        <f>K40</f>
        <v>2030</v>
      </c>
      <c r="AD40" s="7">
        <f>L40</f>
        <v>2040</v>
      </c>
      <c r="AE40" s="7">
        <f>M40</f>
        <v>2050</v>
      </c>
    </row>
    <row r="41" spans="1:47">
      <c r="A41" s="185" t="s">
        <v>16</v>
      </c>
      <c r="B41" s="193">
        <f>INDEX($BG$4:$BG$7,MATCH($D$3,$BB$4:$BB$7,0))</f>
        <v>0.95</v>
      </c>
      <c r="C41" s="227" t="str">
        <f>C35</f>
        <v>Low Income</v>
      </c>
      <c r="D41" s="35" t="s">
        <v>171</v>
      </c>
      <c r="E41" s="49">
        <f>[2]Calib_1011!$H$118</f>
        <v>8.0274119837508469</v>
      </c>
      <c r="F41" s="61">
        <f>IF($D$4,X41,O41)</f>
        <v>7.3852190250507794</v>
      </c>
      <c r="G41" s="61">
        <f t="shared" ref="G41:M44" si="78">IF($D$4,Y41,P41)</f>
        <v>7.3852190250507794</v>
      </c>
      <c r="H41" s="61">
        <f t="shared" si="78"/>
        <v>7.3852190250507794</v>
      </c>
      <c r="I41" s="61">
        <f t="shared" si="78"/>
        <v>7.3852190250507794</v>
      </c>
      <c r="J41" s="61">
        <f t="shared" si="78"/>
        <v>7.3852190250507794</v>
      </c>
      <c r="K41" s="61">
        <f t="shared" si="78"/>
        <v>7.3852190250507794</v>
      </c>
      <c r="L41" s="61">
        <f t="shared" si="78"/>
        <v>7.3852190250507794</v>
      </c>
      <c r="M41" s="61">
        <f t="shared" si="78"/>
        <v>7.3852190250507794</v>
      </c>
      <c r="N41" s="300">
        <v>1</v>
      </c>
      <c r="O41" s="329">
        <f>E41*O$39</f>
        <v>7.3852190250507794</v>
      </c>
      <c r="P41" s="214">
        <f>O41*P$39</f>
        <v>7.3852190250507794</v>
      </c>
      <c r="Q41" s="185">
        <f t="shared" ref="Q41:V41" si="79">P41</f>
        <v>7.3852190250507794</v>
      </c>
      <c r="R41" s="61">
        <f>Q41*$N41</f>
        <v>7.3852190250507794</v>
      </c>
      <c r="S41" s="61">
        <f>Q41</f>
        <v>7.3852190250507794</v>
      </c>
      <c r="T41" s="46">
        <f t="shared" si="79"/>
        <v>7.3852190250507794</v>
      </c>
      <c r="U41" s="46">
        <f t="shared" si="79"/>
        <v>7.3852190250507794</v>
      </c>
      <c r="V41" s="46">
        <f t="shared" si="79"/>
        <v>7.3852190250507794</v>
      </c>
      <c r="X41" s="61">
        <f>O41</f>
        <v>7.3852190250507794</v>
      </c>
      <c r="Y41" s="61">
        <f t="shared" ref="Y41:AB41" si="80">P41</f>
        <v>7.3852190250507794</v>
      </c>
      <c r="Z41" s="61">
        <f t="shared" si="80"/>
        <v>7.3852190250507794</v>
      </c>
      <c r="AA41" s="61">
        <f t="shared" si="80"/>
        <v>7.3852190250507794</v>
      </c>
      <c r="AB41" s="61">
        <f t="shared" si="80"/>
        <v>7.3852190250507794</v>
      </c>
      <c r="AC41" s="71">
        <f t="shared" ref="AC41:AE43" si="81">AB41*$B41</f>
        <v>7.0159580737982399</v>
      </c>
      <c r="AD41" s="71">
        <f t="shared" si="81"/>
        <v>6.6651601701083276</v>
      </c>
      <c r="AE41" s="71">
        <f t="shared" si="81"/>
        <v>6.331902161602911</v>
      </c>
      <c r="AF41" s="228"/>
      <c r="AG41" s="228"/>
      <c r="AH41" s="228"/>
      <c r="AI41" s="228"/>
      <c r="AJ41" s="228"/>
      <c r="AK41" s="228"/>
      <c r="AL41" s="228"/>
      <c r="AM41" s="228"/>
      <c r="AN41" s="228"/>
      <c r="AO41" s="228"/>
      <c r="AP41" s="228"/>
      <c r="AQ41" s="228"/>
      <c r="AR41" s="228"/>
      <c r="AS41" s="228"/>
      <c r="AT41" s="228"/>
      <c r="AU41" s="228"/>
    </row>
    <row r="42" spans="1:47">
      <c r="A42" s="185" t="s">
        <v>16</v>
      </c>
      <c r="B42" s="193">
        <f>INDEX($BF$4:$BF$7,MATCH($D$3,$BB$4:$BB$7,0))</f>
        <v>0.95</v>
      </c>
      <c r="C42" s="227" t="str">
        <f>C36</f>
        <v>Middle Income</v>
      </c>
      <c r="D42" s="35" t="s">
        <v>171</v>
      </c>
      <c r="E42" s="49">
        <f>[2]Calib_1011!$I$118</f>
        <v>13.418073439870216</v>
      </c>
      <c r="F42" s="61">
        <f>IF($D$4,X42,O42)</f>
        <v>12.3446275646806</v>
      </c>
      <c r="G42" s="61">
        <f t="shared" si="78"/>
        <v>12.3446275646806</v>
      </c>
      <c r="H42" s="61">
        <f t="shared" si="78"/>
        <v>12.3446275646806</v>
      </c>
      <c r="I42" s="61">
        <f t="shared" si="78"/>
        <v>12.3446275646806</v>
      </c>
      <c r="J42" s="61">
        <f t="shared" si="78"/>
        <v>12.3446275646806</v>
      </c>
      <c r="K42" s="61">
        <f t="shared" si="78"/>
        <v>12.3446275646806</v>
      </c>
      <c r="L42" s="61">
        <f t="shared" si="78"/>
        <v>12.3446275646806</v>
      </c>
      <c r="M42" s="61">
        <f t="shared" si="78"/>
        <v>12.3446275646806</v>
      </c>
      <c r="N42" s="300">
        <v>1</v>
      </c>
      <c r="O42" s="329">
        <f t="shared" ref="O42:O43" si="82">E42*O$39</f>
        <v>12.3446275646806</v>
      </c>
      <c r="P42" s="214">
        <f t="shared" ref="P42:P43" si="83">O42*P$39</f>
        <v>12.3446275646806</v>
      </c>
      <c r="Q42" s="185">
        <f t="shared" ref="P42:V44" si="84">P42</f>
        <v>12.3446275646806</v>
      </c>
      <c r="R42" s="61">
        <f t="shared" ref="R42:R44" si="85">Q42*$N42</f>
        <v>12.3446275646806</v>
      </c>
      <c r="S42" s="61">
        <f t="shared" ref="S42:S44" si="86">Q42</f>
        <v>12.3446275646806</v>
      </c>
      <c r="T42" s="180">
        <f>S42</f>
        <v>12.3446275646806</v>
      </c>
      <c r="U42" s="180">
        <f t="shared" si="84"/>
        <v>12.3446275646806</v>
      </c>
      <c r="V42" s="180">
        <f t="shared" si="84"/>
        <v>12.3446275646806</v>
      </c>
      <c r="X42" s="61">
        <f t="shared" ref="X42:X44" si="87">O42</f>
        <v>12.3446275646806</v>
      </c>
      <c r="Y42" s="61">
        <f t="shared" ref="Y42:Y44" si="88">P42</f>
        <v>12.3446275646806</v>
      </c>
      <c r="Z42" s="61">
        <f t="shared" ref="Z42:Z44" si="89">Q42</f>
        <v>12.3446275646806</v>
      </c>
      <c r="AA42" s="61">
        <f t="shared" ref="AA42:AA44" si="90">R42</f>
        <v>12.3446275646806</v>
      </c>
      <c r="AB42" s="61">
        <f t="shared" ref="AB42:AB44" si="91">S42</f>
        <v>12.3446275646806</v>
      </c>
      <c r="AC42" s="71">
        <f t="shared" si="81"/>
        <v>11.727396186446569</v>
      </c>
      <c r="AD42" s="71">
        <f t="shared" si="81"/>
        <v>11.141026377124239</v>
      </c>
      <c r="AE42" s="71">
        <f t="shared" si="81"/>
        <v>10.583975058268027</v>
      </c>
      <c r="AF42" s="228"/>
      <c r="AG42" s="228"/>
      <c r="AH42" s="228"/>
      <c r="AI42" s="228"/>
      <c r="AJ42" s="228"/>
      <c r="AK42" s="228"/>
      <c r="AL42" s="228"/>
      <c r="AM42" s="228"/>
      <c r="AN42" s="228"/>
      <c r="AO42" s="228"/>
      <c r="AP42" s="228"/>
      <c r="AQ42" s="228"/>
      <c r="AR42" s="228"/>
      <c r="AS42" s="228"/>
      <c r="AT42" s="228"/>
      <c r="AU42" s="228"/>
    </row>
    <row r="43" spans="1:47">
      <c r="A43" s="185" t="s">
        <v>16</v>
      </c>
      <c r="B43" s="193">
        <f>INDEX($BE$4:$BE$7,MATCH($D$3,$BB$4:$BB$7,0))</f>
        <v>0.97499999999999998</v>
      </c>
      <c r="C43" s="227" t="str">
        <f>C37</f>
        <v>High Income</v>
      </c>
      <c r="D43" s="35" t="s">
        <v>171</v>
      </c>
      <c r="E43" s="328">
        <f>[2]Calib_1011!$J$118*0.925</f>
        <v>14.489168827787489</v>
      </c>
      <c r="F43" s="61">
        <f>IF($D$4,X43,O43)</f>
        <v>13.330035321564491</v>
      </c>
      <c r="G43" s="61">
        <f t="shared" si="78"/>
        <v>13.330035321564491</v>
      </c>
      <c r="H43" s="61">
        <f t="shared" si="78"/>
        <v>13.330035321564491</v>
      </c>
      <c r="I43" s="61">
        <f t="shared" si="78"/>
        <v>13.330035321564491</v>
      </c>
      <c r="J43" s="61">
        <f t="shared" si="78"/>
        <v>13.330035321564491</v>
      </c>
      <c r="K43" s="61">
        <f t="shared" si="78"/>
        <v>13.330035321564491</v>
      </c>
      <c r="L43" s="61">
        <f t="shared" si="78"/>
        <v>13.330035321564491</v>
      </c>
      <c r="M43" s="61">
        <f t="shared" si="78"/>
        <v>13.330035321564491</v>
      </c>
      <c r="N43" s="300">
        <v>1</v>
      </c>
      <c r="O43" s="329">
        <f t="shared" si="82"/>
        <v>13.330035321564491</v>
      </c>
      <c r="P43" s="214">
        <f t="shared" si="83"/>
        <v>13.330035321564491</v>
      </c>
      <c r="Q43" s="185">
        <f t="shared" si="84"/>
        <v>13.330035321564491</v>
      </c>
      <c r="R43" s="61">
        <f t="shared" si="85"/>
        <v>13.330035321564491</v>
      </c>
      <c r="S43" s="61">
        <f t="shared" si="86"/>
        <v>13.330035321564491</v>
      </c>
      <c r="T43" s="46">
        <f t="shared" si="84"/>
        <v>13.330035321564491</v>
      </c>
      <c r="U43" s="46">
        <f t="shared" si="84"/>
        <v>13.330035321564491</v>
      </c>
      <c r="V43" s="46">
        <f t="shared" si="84"/>
        <v>13.330035321564491</v>
      </c>
      <c r="X43" s="61">
        <f t="shared" si="87"/>
        <v>13.330035321564491</v>
      </c>
      <c r="Y43" s="61">
        <f t="shared" si="88"/>
        <v>13.330035321564491</v>
      </c>
      <c r="Z43" s="61">
        <f t="shared" si="89"/>
        <v>13.330035321564491</v>
      </c>
      <c r="AA43" s="61">
        <f t="shared" si="90"/>
        <v>13.330035321564491</v>
      </c>
      <c r="AB43" s="61">
        <f t="shared" si="91"/>
        <v>13.330035321564491</v>
      </c>
      <c r="AC43" s="71">
        <f t="shared" si="81"/>
        <v>12.996784438525378</v>
      </c>
      <c r="AD43" s="71">
        <f t="shared" si="81"/>
        <v>12.671864827562242</v>
      </c>
      <c r="AE43" s="71">
        <f t="shared" si="81"/>
        <v>12.355068206873186</v>
      </c>
      <c r="AF43" s="228"/>
      <c r="AG43" s="228"/>
      <c r="AH43" s="228"/>
      <c r="AI43" s="228"/>
      <c r="AJ43" s="228"/>
      <c r="AK43" s="228"/>
      <c r="AL43" s="228"/>
      <c r="AM43" s="228"/>
      <c r="AN43" s="228"/>
      <c r="AO43" s="228"/>
      <c r="AP43" s="228"/>
      <c r="AQ43" s="228"/>
      <c r="AR43" s="228"/>
      <c r="AS43" s="228"/>
      <c r="AT43" s="228"/>
      <c r="AU43" s="228"/>
    </row>
    <row r="44" spans="1:47">
      <c r="A44" s="185" t="s">
        <v>16</v>
      </c>
      <c r="B44" s="193">
        <v>0.95</v>
      </c>
      <c r="C44" s="227" t="s">
        <v>195</v>
      </c>
      <c r="D44" s="35" t="s">
        <v>171</v>
      </c>
      <c r="E44" s="49">
        <f>[2]Calib_1011!$K$118</f>
        <v>13.5</v>
      </c>
      <c r="F44" s="61">
        <f>IF($D$4,X44,O44)</f>
        <v>13.5</v>
      </c>
      <c r="G44" s="61">
        <f t="shared" si="78"/>
        <v>13.5</v>
      </c>
      <c r="H44" s="61">
        <f t="shared" si="78"/>
        <v>13.5</v>
      </c>
      <c r="I44" s="61">
        <f t="shared" si="78"/>
        <v>13.5</v>
      </c>
      <c r="J44" s="61">
        <f t="shared" si="78"/>
        <v>13.5</v>
      </c>
      <c r="K44" s="61">
        <f t="shared" si="78"/>
        <v>13.5</v>
      </c>
      <c r="L44" s="61">
        <f t="shared" si="78"/>
        <v>13.5</v>
      </c>
      <c r="M44" s="61">
        <f t="shared" si="78"/>
        <v>13.5</v>
      </c>
      <c r="N44" s="300">
        <v>1</v>
      </c>
      <c r="O44" s="61">
        <f t="shared" ref="O44" si="92">E44</f>
        <v>13.5</v>
      </c>
      <c r="P44" s="186">
        <f t="shared" si="84"/>
        <v>13.5</v>
      </c>
      <c r="Q44" s="185">
        <f t="shared" si="84"/>
        <v>13.5</v>
      </c>
      <c r="R44" s="61">
        <f t="shared" si="85"/>
        <v>13.5</v>
      </c>
      <c r="S44" s="61">
        <f t="shared" si="86"/>
        <v>13.5</v>
      </c>
      <c r="T44" s="46">
        <f>S44</f>
        <v>13.5</v>
      </c>
      <c r="U44" s="46">
        <f t="shared" si="84"/>
        <v>13.5</v>
      </c>
      <c r="V44" s="46">
        <f t="shared" si="84"/>
        <v>13.5</v>
      </c>
      <c r="X44" s="61">
        <f t="shared" si="87"/>
        <v>13.5</v>
      </c>
      <c r="Y44" s="61">
        <f t="shared" si="88"/>
        <v>13.5</v>
      </c>
      <c r="Z44" s="61">
        <f t="shared" si="89"/>
        <v>13.5</v>
      </c>
      <c r="AA44" s="61">
        <f t="shared" si="90"/>
        <v>13.5</v>
      </c>
      <c r="AB44" s="61">
        <f t="shared" si="91"/>
        <v>13.5</v>
      </c>
      <c r="AC44" s="71">
        <f>AB44*$B44</f>
        <v>12.824999999999999</v>
      </c>
      <c r="AD44" s="71">
        <f t="shared" ref="AD44:AE44" si="93">AC44*$B44</f>
        <v>12.183749999999998</v>
      </c>
      <c r="AE44" s="71">
        <f t="shared" si="93"/>
        <v>11.574562499999997</v>
      </c>
      <c r="AF44" s="228"/>
      <c r="AG44" s="228"/>
      <c r="AH44" s="228"/>
      <c r="AI44" s="228"/>
      <c r="AJ44" s="228"/>
      <c r="AK44" s="228"/>
      <c r="AL44" s="228"/>
      <c r="AM44" s="228"/>
      <c r="AN44" s="228"/>
      <c r="AO44" s="228"/>
      <c r="AP44" s="228"/>
      <c r="AQ44" s="228"/>
      <c r="AR44" s="228"/>
      <c r="AS44" s="228"/>
      <c r="AT44" s="228"/>
      <c r="AU44" s="228"/>
    </row>
    <row r="45" spans="1:47">
      <c r="A45" s="185" t="s">
        <v>16</v>
      </c>
      <c r="C45" s="227" t="s">
        <v>6</v>
      </c>
      <c r="D45" s="35" t="s">
        <v>171</v>
      </c>
      <c r="E45" s="186">
        <f t="shared" ref="E45" si="94">SUMPRODUCT(E41:E44,E54:E57)/SUM(E54:E57)</f>
        <v>13.858705512449847</v>
      </c>
      <c r="F45" s="186">
        <f>SUMPRODUCT(F41:F44,F54:F57)/SUM(F54:F57)</f>
        <v>12.868004059439311</v>
      </c>
      <c r="G45" s="186">
        <f t="shared" ref="G45:L45" si="95">SUMPRODUCT(G41:G44,G54:G57)/SUM(G54:G57)</f>
        <v>12.877014618381118</v>
      </c>
      <c r="H45" s="186">
        <f t="shared" si="95"/>
        <v>12.878645358068882</v>
      </c>
      <c r="I45" s="186">
        <f t="shared" si="95"/>
        <v>12.821923048962782</v>
      </c>
      <c r="J45" s="186">
        <f t="shared" si="95"/>
        <v>12.84960961025882</v>
      </c>
      <c r="K45" s="186">
        <f t="shared" si="95"/>
        <v>12.89404764346377</v>
      </c>
      <c r="L45" s="186">
        <f t="shared" si="95"/>
        <v>12.973159674137966</v>
      </c>
      <c r="M45" s="186">
        <f>SUMPRODUCT(M41:M44,M54:M57)/SUM(M54:M57)</f>
        <v>13.010835964561121</v>
      </c>
      <c r="N45" s="42"/>
      <c r="O45" s="186"/>
      <c r="W45" s="228"/>
      <c r="X45" s="228"/>
      <c r="AA45" s="228"/>
      <c r="AC45" s="228"/>
      <c r="AD45" s="228"/>
      <c r="AE45" s="228"/>
      <c r="AF45" s="228"/>
      <c r="AG45" s="228"/>
      <c r="AH45" s="228"/>
      <c r="AI45" s="228"/>
      <c r="AJ45" s="228"/>
      <c r="AK45" s="228"/>
      <c r="AL45" s="228"/>
      <c r="AM45" s="228"/>
      <c r="AN45" s="228"/>
      <c r="AO45" s="228"/>
      <c r="AP45" s="228"/>
      <c r="AQ45" s="228"/>
      <c r="AR45" s="228"/>
      <c r="AS45" s="228"/>
      <c r="AT45" s="228"/>
      <c r="AU45" s="228"/>
    </row>
    <row r="46" spans="1:47" ht="15.75" thickBot="1">
      <c r="A46" s="185" t="s">
        <v>16</v>
      </c>
      <c r="C46" s="226" t="s">
        <v>161</v>
      </c>
      <c r="D46" s="226"/>
      <c r="E46" s="7"/>
      <c r="F46" s="7"/>
      <c r="G46" s="7"/>
      <c r="H46" s="7"/>
      <c r="I46" s="7"/>
      <c r="J46" s="7"/>
      <c r="K46" s="7"/>
      <c r="L46" s="7"/>
      <c r="M46" s="7"/>
      <c r="N46" s="42"/>
      <c r="O46" s="7"/>
      <c r="P46" s="7"/>
      <c r="Q46" s="7"/>
      <c r="R46" s="7"/>
      <c r="S46" s="7"/>
      <c r="T46" s="7"/>
      <c r="U46" s="7"/>
      <c r="V46" s="7"/>
      <c r="X46" s="7"/>
      <c r="AA46" s="7"/>
      <c r="AC46" s="7"/>
      <c r="AD46" s="7"/>
      <c r="AE46" s="7"/>
      <c r="AF46" s="228"/>
      <c r="AG46" s="228"/>
      <c r="AH46" s="228"/>
      <c r="AI46" s="228"/>
      <c r="AJ46" s="228"/>
      <c r="AK46" s="228"/>
      <c r="AL46" s="228"/>
      <c r="AM46" s="228"/>
      <c r="AN46" s="228"/>
      <c r="AO46" s="228"/>
      <c r="AP46" s="228"/>
      <c r="AQ46" s="228"/>
      <c r="AR46" s="228"/>
      <c r="AS46" s="228"/>
      <c r="AT46" s="228"/>
      <c r="AU46" s="228"/>
    </row>
    <row r="47" spans="1:47">
      <c r="A47" s="185" t="s">
        <v>16</v>
      </c>
      <c r="C47" s="185" t="s">
        <v>13</v>
      </c>
      <c r="E47" s="49">
        <f>FTRA!F7</f>
        <v>234.64829421512601</v>
      </c>
      <c r="F47" s="73">
        <f>IF($D$4,X47,O47)</f>
        <v>250.49509082227485</v>
      </c>
      <c r="G47" s="73">
        <f t="shared" ref="G47:M51" si="96">IF($D$4,Y47,P47)</f>
        <v>256.25966914032193</v>
      </c>
      <c r="H47" s="73">
        <f t="shared" si="96"/>
        <v>260.25</v>
      </c>
      <c r="I47" s="73">
        <f t="shared" si="96"/>
        <v>248.16</v>
      </c>
      <c r="J47" s="73">
        <f t="shared" si="96"/>
        <v>254.78633543683222</v>
      </c>
      <c r="K47" s="73">
        <f t="shared" si="96"/>
        <v>317.31610096235033</v>
      </c>
      <c r="L47" s="73">
        <f t="shared" si="96"/>
        <v>435.11082057176719</v>
      </c>
      <c r="M47" s="73">
        <f t="shared" si="96"/>
        <v>524.97994034253281</v>
      </c>
      <c r="N47" s="42"/>
      <c r="O47" s="304">
        <f>FTRA!G7</f>
        <v>250.49509082227485</v>
      </c>
      <c r="P47" s="304">
        <f>FTRA!H7</f>
        <v>256.25966914032193</v>
      </c>
      <c r="Q47" s="304">
        <f>FTRA!I7</f>
        <v>260.25</v>
      </c>
      <c r="R47" s="304">
        <f>FTRA!J7</f>
        <v>248.16</v>
      </c>
      <c r="S47" s="304">
        <f>FTRA!K7</f>
        <v>254.78633543683222</v>
      </c>
      <c r="T47" s="286">
        <f>FTRA!L7</f>
        <v>317.31610096235033</v>
      </c>
      <c r="U47" s="286">
        <f>FTRA!M7</f>
        <v>435.11082057176719</v>
      </c>
      <c r="V47" s="286">
        <f>FTRA!N7</f>
        <v>524.97994034253281</v>
      </c>
      <c r="W47" s="228"/>
      <c r="X47" s="186">
        <f>FTRA!G7</f>
        <v>250.49509082227485</v>
      </c>
      <c r="Y47" s="186">
        <f>FTRA!H7</f>
        <v>256.25966914032193</v>
      </c>
      <c r="Z47" s="186">
        <f>FTRA!I7</f>
        <v>260.25</v>
      </c>
      <c r="AA47" s="186">
        <f>FTRA!J7</f>
        <v>248.16</v>
      </c>
      <c r="AB47" s="186">
        <f>FTRA!K7</f>
        <v>254.78633543683222</v>
      </c>
      <c r="AC47" s="186">
        <f>FTRA!L7</f>
        <v>317.31610096235033</v>
      </c>
      <c r="AD47" s="186">
        <f>FTRA!M7</f>
        <v>435.11082057176719</v>
      </c>
      <c r="AE47" s="186">
        <f>FTRA!N7</f>
        <v>524.97994034253281</v>
      </c>
      <c r="AF47" s="228"/>
      <c r="AG47" s="228"/>
      <c r="AH47" s="228"/>
      <c r="AI47" s="228"/>
      <c r="AJ47" s="228"/>
      <c r="AK47" s="228"/>
      <c r="AL47" s="228"/>
      <c r="AM47" s="228"/>
      <c r="AN47" s="228"/>
      <c r="AO47" s="228"/>
      <c r="AP47" s="228"/>
      <c r="AQ47" s="228"/>
      <c r="AR47" s="228"/>
      <c r="AS47" s="228"/>
      <c r="AT47" s="228"/>
      <c r="AU47" s="228"/>
    </row>
    <row r="48" spans="1:47">
      <c r="A48" s="185" t="s">
        <v>16</v>
      </c>
      <c r="C48" s="185" t="s">
        <v>163</v>
      </c>
      <c r="E48" s="49">
        <v>0.5</v>
      </c>
      <c r="F48" s="73">
        <f>IF($D$4,X48,O48)</f>
        <v>0.5</v>
      </c>
      <c r="G48" s="73">
        <f t="shared" si="96"/>
        <v>0.5</v>
      </c>
      <c r="H48" s="73">
        <f t="shared" si="96"/>
        <v>0.5</v>
      </c>
      <c r="I48" s="73">
        <f t="shared" si="96"/>
        <v>0.5</v>
      </c>
      <c r="J48" s="73">
        <f t="shared" si="96"/>
        <v>0.5</v>
      </c>
      <c r="K48" s="73">
        <f t="shared" si="96"/>
        <v>0.5</v>
      </c>
      <c r="L48" s="73">
        <f t="shared" si="96"/>
        <v>0.5</v>
      </c>
      <c r="M48" s="73">
        <f t="shared" si="96"/>
        <v>0.5</v>
      </c>
      <c r="N48" s="42"/>
      <c r="O48" s="73">
        <f>E48</f>
        <v>0.5</v>
      </c>
      <c r="P48" s="73">
        <f t="shared" ref="P48:V48" si="97">F48</f>
        <v>0.5</v>
      </c>
      <c r="Q48" s="73">
        <f t="shared" si="97"/>
        <v>0.5</v>
      </c>
      <c r="R48" s="73">
        <f t="shared" si="97"/>
        <v>0.5</v>
      </c>
      <c r="S48" s="73">
        <f t="shared" si="97"/>
        <v>0.5</v>
      </c>
      <c r="T48" s="46">
        <f t="shared" si="97"/>
        <v>0.5</v>
      </c>
      <c r="U48" s="46">
        <f t="shared" si="97"/>
        <v>0.5</v>
      </c>
      <c r="V48" s="46">
        <f t="shared" si="97"/>
        <v>0.5</v>
      </c>
      <c r="W48" s="228"/>
      <c r="X48" s="73">
        <f>O48</f>
        <v>0.5</v>
      </c>
      <c r="Y48" s="73">
        <f t="shared" ref="Y48:AB48" si="98">P48</f>
        <v>0.5</v>
      </c>
      <c r="Z48" s="73">
        <f t="shared" si="98"/>
        <v>0.5</v>
      </c>
      <c r="AA48" s="73">
        <f t="shared" si="98"/>
        <v>0.5</v>
      </c>
      <c r="AB48" s="73">
        <f t="shared" si="98"/>
        <v>0.5</v>
      </c>
      <c r="AC48" s="46">
        <f>AB48</f>
        <v>0.5</v>
      </c>
      <c r="AD48" s="46">
        <v>0.4</v>
      </c>
      <c r="AE48" s="46">
        <v>0.3</v>
      </c>
      <c r="AF48" s="228"/>
      <c r="AG48" s="228"/>
      <c r="AH48" s="228"/>
      <c r="AI48" s="228"/>
      <c r="AJ48" s="228"/>
      <c r="AK48" s="228"/>
      <c r="AL48" s="228"/>
      <c r="AM48" s="228"/>
      <c r="AN48" s="228"/>
      <c r="AO48" s="228"/>
      <c r="AP48" s="228"/>
      <c r="AQ48" s="228"/>
      <c r="AR48" s="228"/>
      <c r="AS48" s="228"/>
      <c r="AT48" s="228"/>
      <c r="AU48" s="228"/>
    </row>
    <row r="49" spans="1:47">
      <c r="A49" s="185" t="s">
        <v>16</v>
      </c>
      <c r="C49" s="227" t="s">
        <v>162</v>
      </c>
      <c r="D49" s="185" t="s">
        <v>164</v>
      </c>
      <c r="E49" s="49">
        <f>[2]Calib_1011!$K$116</f>
        <v>0.50601376355767247</v>
      </c>
      <c r="F49" s="73">
        <f t="shared" ref="F49:F51" si="99">IF($D$4,X49,O49)</f>
        <v>0.52310039361040328</v>
      </c>
      <c r="G49" s="73">
        <f t="shared" si="96"/>
        <v>0.52911938020465121</v>
      </c>
      <c r="H49" s="73">
        <f t="shared" si="96"/>
        <v>0.53323895430378154</v>
      </c>
      <c r="I49" s="73">
        <f t="shared" si="96"/>
        <v>0.52085305813176863</v>
      </c>
      <c r="J49" s="73">
        <f t="shared" si="96"/>
        <v>0.52780693280230562</v>
      </c>
      <c r="K49" s="73">
        <f t="shared" si="96"/>
        <v>0.59257422829773754</v>
      </c>
      <c r="L49" s="73">
        <f t="shared" si="96"/>
        <v>0.70256252523319718</v>
      </c>
      <c r="M49" s="73">
        <f t="shared" si="96"/>
        <v>0.77511723169127256</v>
      </c>
      <c r="N49" s="42"/>
      <c r="O49" s="24">
        <f>E49*(1+(O48*(O47/E47-1)))</f>
        <v>0.52310039361040328</v>
      </c>
      <c r="P49" s="24">
        <f t="shared" ref="P49:V49" si="100">F49*(1+(P48*(P47/F47-1)))</f>
        <v>0.52911938020465121</v>
      </c>
      <c r="Q49" s="24">
        <f t="shared" si="100"/>
        <v>0.53323895430378154</v>
      </c>
      <c r="R49" s="73">
        <f t="shared" si="100"/>
        <v>0.52085305813176863</v>
      </c>
      <c r="S49" s="73">
        <f t="shared" si="100"/>
        <v>0.52780693280230562</v>
      </c>
      <c r="T49" s="46">
        <f t="shared" si="100"/>
        <v>0.59257422829773754</v>
      </c>
      <c r="U49" s="46">
        <f t="shared" si="100"/>
        <v>0.70256252523319718</v>
      </c>
      <c r="V49" s="46">
        <f t="shared" si="100"/>
        <v>0.77511723169127256</v>
      </c>
      <c r="W49" s="228"/>
      <c r="X49" s="73">
        <f t="shared" ref="X49:X51" si="101">O49</f>
        <v>0.52310039361040328</v>
      </c>
      <c r="Y49" s="73">
        <f t="shared" ref="Y49:Y51" si="102">P49</f>
        <v>0.52911938020465121</v>
      </c>
      <c r="Z49" s="73">
        <f t="shared" ref="Z49:Z51" si="103">Q49</f>
        <v>0.53323895430378154</v>
      </c>
      <c r="AA49" s="73">
        <f t="shared" ref="AA49:AA51" si="104">R49</f>
        <v>0.52085305813176863</v>
      </c>
      <c r="AB49" s="73">
        <f t="shared" ref="AB49:AB51" si="105">S49</f>
        <v>0.52780693280230562</v>
      </c>
      <c r="AC49" s="46">
        <f>AA49*(1+(AC48*(AC47/AA47-1)))</f>
        <v>0.59342753966527417</v>
      </c>
      <c r="AD49" s="46">
        <f>AC49*(1+(AD48*(AD47/AC47-1)))</f>
        <v>0.68154488439676142</v>
      </c>
      <c r="AE49" s="46">
        <f>AD49*(1+(AE48*(AE47/AD47-1)))</f>
        <v>0.72377539392386436</v>
      </c>
      <c r="AF49" s="228"/>
      <c r="AG49" s="228"/>
      <c r="AH49" s="228"/>
      <c r="AI49" s="228"/>
      <c r="AJ49" s="228"/>
      <c r="AK49" s="228"/>
      <c r="AL49" s="228"/>
      <c r="AM49" s="228"/>
      <c r="AN49" s="228"/>
      <c r="AO49" s="228"/>
      <c r="AP49" s="228"/>
      <c r="AQ49" s="228"/>
      <c r="AR49" s="228"/>
      <c r="AS49" s="228"/>
      <c r="AT49" s="228"/>
      <c r="AU49" s="228"/>
    </row>
    <row r="50" spans="1:47">
      <c r="A50" s="185" t="s">
        <v>16</v>
      </c>
      <c r="C50" s="227" t="s">
        <v>172</v>
      </c>
      <c r="D50" s="185" t="s">
        <v>173</v>
      </c>
      <c r="E50" s="49">
        <f t="shared" ref="E50" si="106">E49*E44</f>
        <v>6.8311858080285788</v>
      </c>
      <c r="F50" s="73">
        <f t="shared" si="99"/>
        <v>7.0618553137404447</v>
      </c>
      <c r="G50" s="73">
        <f t="shared" si="96"/>
        <v>7.1431116327627917</v>
      </c>
      <c r="H50" s="73">
        <f t="shared" si="96"/>
        <v>7.1987258831010505</v>
      </c>
      <c r="I50" s="73">
        <f t="shared" si="96"/>
        <v>7.0315162847788768</v>
      </c>
      <c r="J50" s="73">
        <f t="shared" si="96"/>
        <v>7.1253935928311254</v>
      </c>
      <c r="K50" s="73">
        <f t="shared" si="96"/>
        <v>7.999752082019457</v>
      </c>
      <c r="L50" s="73">
        <f t="shared" si="96"/>
        <v>9.4845940906481623</v>
      </c>
      <c r="M50" s="73">
        <f t="shared" si="96"/>
        <v>10.46408262783218</v>
      </c>
      <c r="N50" s="42"/>
      <c r="O50" s="186">
        <f>O49*O44</f>
        <v>7.0618553137404447</v>
      </c>
      <c r="P50" s="186">
        <f t="shared" ref="P50:V50" si="107">P49*P44</f>
        <v>7.1431116327627917</v>
      </c>
      <c r="Q50" s="186">
        <f t="shared" si="107"/>
        <v>7.1987258831010505</v>
      </c>
      <c r="R50" s="73">
        <f t="shared" si="107"/>
        <v>7.0315162847788768</v>
      </c>
      <c r="S50" s="73">
        <f t="shared" si="107"/>
        <v>7.1253935928311254</v>
      </c>
      <c r="T50" s="46">
        <f t="shared" si="107"/>
        <v>7.999752082019457</v>
      </c>
      <c r="U50" s="46">
        <f t="shared" si="107"/>
        <v>9.4845940906481623</v>
      </c>
      <c r="V50" s="46">
        <f t="shared" si="107"/>
        <v>10.46408262783218</v>
      </c>
      <c r="W50" s="228"/>
      <c r="X50" s="73">
        <f t="shared" si="101"/>
        <v>7.0618553137404447</v>
      </c>
      <c r="Y50" s="73">
        <f t="shared" si="102"/>
        <v>7.1431116327627917</v>
      </c>
      <c r="Z50" s="73">
        <f t="shared" si="103"/>
        <v>7.1987258831010505</v>
      </c>
      <c r="AA50" s="73">
        <f t="shared" si="104"/>
        <v>7.0315162847788768</v>
      </c>
      <c r="AB50" s="73">
        <f t="shared" si="105"/>
        <v>7.1253935928311254</v>
      </c>
      <c r="AC50" s="46">
        <f>AC49*AC44</f>
        <v>7.610708196207141</v>
      </c>
      <c r="AD50" s="46">
        <f>AD49*AD44</f>
        <v>8.3037724852690413</v>
      </c>
      <c r="AE50" s="46">
        <f>AE49*AE44</f>
        <v>8.3773835329338855</v>
      </c>
      <c r="AF50" s="228"/>
      <c r="AG50" s="228"/>
      <c r="AH50" s="228"/>
      <c r="AI50" s="228"/>
      <c r="AJ50" s="228"/>
      <c r="AK50" s="228"/>
      <c r="AL50" s="228"/>
      <c r="AM50" s="228"/>
      <c r="AN50" s="228"/>
      <c r="AO50" s="228"/>
      <c r="AP50" s="228"/>
      <c r="AQ50" s="228"/>
      <c r="AR50" s="228"/>
      <c r="AS50" s="228"/>
      <c r="AT50" s="228"/>
      <c r="AU50" s="228"/>
    </row>
    <row r="51" spans="1:47">
      <c r="A51" s="185" t="s">
        <v>16</v>
      </c>
      <c r="C51" s="227" t="s">
        <v>174</v>
      </c>
      <c r="D51" s="185" t="s">
        <v>136</v>
      </c>
      <c r="E51" s="49">
        <f t="shared" ref="E51" si="108">E50*E38</f>
        <v>9.5636601312400096</v>
      </c>
      <c r="F51" s="73">
        <f t="shared" si="99"/>
        <v>9.8865974392366223</v>
      </c>
      <c r="G51" s="73">
        <f t="shared" si="96"/>
        <v>10.000356285867907</v>
      </c>
      <c r="H51" s="73">
        <f t="shared" si="96"/>
        <v>10.07821623634147</v>
      </c>
      <c r="I51" s="73">
        <f t="shared" si="96"/>
        <v>9.8441227986904263</v>
      </c>
      <c r="J51" s="73">
        <f t="shared" si="96"/>
        <v>9.9755510299635741</v>
      </c>
      <c r="K51" s="73">
        <f t="shared" si="96"/>
        <v>11.199652914827238</v>
      </c>
      <c r="L51" s="73">
        <f t="shared" si="96"/>
        <v>13.278431726907426</v>
      </c>
      <c r="M51" s="73">
        <f t="shared" si="96"/>
        <v>14.649715678965052</v>
      </c>
      <c r="N51" s="42"/>
      <c r="O51" s="186">
        <f>O50*O38</f>
        <v>9.8865974392366223</v>
      </c>
      <c r="P51" s="186">
        <f t="shared" ref="P51:V51" si="109">P50*P38</f>
        <v>10.000356285867907</v>
      </c>
      <c r="Q51" s="186">
        <f t="shared" si="109"/>
        <v>10.07821623634147</v>
      </c>
      <c r="R51" s="73">
        <f>R50*R38</f>
        <v>9.8441227986904263</v>
      </c>
      <c r="S51" s="73">
        <f t="shared" si="109"/>
        <v>9.9755510299635741</v>
      </c>
      <c r="T51" s="46">
        <f t="shared" si="109"/>
        <v>11.199652914827238</v>
      </c>
      <c r="U51" s="46">
        <f t="shared" si="109"/>
        <v>13.278431726907426</v>
      </c>
      <c r="V51" s="46">
        <f t="shared" si="109"/>
        <v>14.649715678965052</v>
      </c>
      <c r="W51" s="228"/>
      <c r="X51" s="73">
        <f t="shared" si="101"/>
        <v>9.8865974392366223</v>
      </c>
      <c r="Y51" s="73">
        <f t="shared" si="102"/>
        <v>10.000356285867907</v>
      </c>
      <c r="Z51" s="73">
        <f t="shared" si="103"/>
        <v>10.07821623634147</v>
      </c>
      <c r="AA51" s="73">
        <f t="shared" si="104"/>
        <v>9.8441227986904263</v>
      </c>
      <c r="AB51" s="73">
        <f t="shared" si="105"/>
        <v>9.9755510299635741</v>
      </c>
      <c r="AC51" s="46">
        <f>AC50*AC38</f>
        <v>10.654991474689997</v>
      </c>
      <c r="AD51" s="46">
        <f>AD50*AD38</f>
        <v>11.625281479376657</v>
      </c>
      <c r="AE51" s="46">
        <f>AE50*AE38</f>
        <v>11.728336946107438</v>
      </c>
      <c r="AF51" s="228"/>
      <c r="AG51" s="228"/>
      <c r="AH51" s="228"/>
      <c r="AI51" s="228"/>
      <c r="AJ51" s="228"/>
      <c r="AK51" s="228"/>
      <c r="AL51" s="228"/>
      <c r="AM51" s="228"/>
      <c r="AN51" s="228"/>
      <c r="AO51" s="228"/>
      <c r="AP51" s="228"/>
      <c r="AQ51" s="228"/>
      <c r="AR51" s="228"/>
      <c r="AS51" s="228"/>
      <c r="AT51" s="228"/>
      <c r="AU51" s="228"/>
    </row>
    <row r="52" spans="1:47">
      <c r="A52" s="185" t="s">
        <v>16</v>
      </c>
      <c r="C52" s="227"/>
      <c r="E52" s="30"/>
      <c r="L52" s="185"/>
      <c r="N52" s="40"/>
    </row>
    <row r="53" spans="1:47" ht="15.75" thickBot="1">
      <c r="A53" s="185" t="s">
        <v>16</v>
      </c>
      <c r="B53" s="226" t="s">
        <v>84</v>
      </c>
      <c r="D53" s="226"/>
      <c r="E53" s="7">
        <f>E40</f>
        <v>2012</v>
      </c>
      <c r="F53" s="7">
        <f t="shared" ref="F53:M53" si="110">F40</f>
        <v>2015</v>
      </c>
      <c r="G53" s="7">
        <f t="shared" si="110"/>
        <v>2017</v>
      </c>
      <c r="H53" s="7">
        <f t="shared" si="110"/>
        <v>2019</v>
      </c>
      <c r="I53" s="7">
        <f t="shared" si="110"/>
        <v>2020</v>
      </c>
      <c r="J53" s="7">
        <f t="shared" si="110"/>
        <v>2021</v>
      </c>
      <c r="K53" s="7">
        <f t="shared" si="110"/>
        <v>2030</v>
      </c>
      <c r="L53" s="7">
        <f t="shared" si="110"/>
        <v>2040</v>
      </c>
      <c r="M53" s="7">
        <f t="shared" si="110"/>
        <v>2050</v>
      </c>
      <c r="N53" s="40"/>
      <c r="O53" s="7">
        <f>O40</f>
        <v>2015</v>
      </c>
      <c r="P53" s="7">
        <f t="shared" ref="P53:V53" si="111">P40</f>
        <v>2017</v>
      </c>
      <c r="Q53" s="7">
        <f t="shared" si="111"/>
        <v>2019</v>
      </c>
      <c r="R53" s="7">
        <f t="shared" si="111"/>
        <v>2020</v>
      </c>
      <c r="S53" s="7">
        <f t="shared" si="111"/>
        <v>2021</v>
      </c>
      <c r="T53" s="7">
        <f t="shared" si="111"/>
        <v>2030</v>
      </c>
      <c r="U53" s="7">
        <f t="shared" si="111"/>
        <v>2040</v>
      </c>
      <c r="V53" s="7">
        <f t="shared" si="111"/>
        <v>2050</v>
      </c>
      <c r="X53" s="301">
        <f>X$12</f>
        <v>2015</v>
      </c>
      <c r="Y53" s="301">
        <f t="shared" ref="Y53:AE53" si="112">Y$12</f>
        <v>2017</v>
      </c>
      <c r="Z53" s="301">
        <f t="shared" si="112"/>
        <v>2019</v>
      </c>
      <c r="AA53" s="301">
        <f t="shared" si="112"/>
        <v>2020</v>
      </c>
      <c r="AB53" s="301">
        <f t="shared" si="112"/>
        <v>2021</v>
      </c>
      <c r="AC53" s="301">
        <f t="shared" si="112"/>
        <v>2030</v>
      </c>
      <c r="AD53" s="301">
        <f t="shared" si="112"/>
        <v>2040</v>
      </c>
      <c r="AE53" s="301">
        <f t="shared" si="112"/>
        <v>2050</v>
      </c>
    </row>
    <row r="54" spans="1:47">
      <c r="A54" s="185" t="s">
        <v>16</v>
      </c>
      <c r="C54" s="227" t="str">
        <f>C30</f>
        <v>Low Income</v>
      </c>
      <c r="D54" s="185" t="s">
        <v>67</v>
      </c>
      <c r="E54" s="186">
        <f>E30*E25*E13</f>
        <v>0.13081358220517519</v>
      </c>
      <c r="F54" s="61">
        <f t="shared" ref="F54:F61" si="113">IF($D$4,X54,O54)</f>
        <v>0.1283823833256614</v>
      </c>
      <c r="G54" s="61">
        <f t="shared" ref="G54:G59" si="114">IF($D$4,Y54,P54)</f>
        <v>0.12877680945571371</v>
      </c>
      <c r="H54" s="61">
        <f t="shared" ref="H54:H59" si="115">IF($D$4,Z54,Q54)</f>
        <v>0.12973355042768442</v>
      </c>
      <c r="I54" s="61">
        <f t="shared" ref="I54:I59" si="116">IF($D$4,AA54,R54)</f>
        <v>0.13499132813487882</v>
      </c>
      <c r="J54" s="61">
        <f t="shared" ref="J54:J59" si="117">IF($D$4,AB54,S54)</f>
        <v>0.15653479794301089</v>
      </c>
      <c r="K54" s="61">
        <f t="shared" ref="K54:K59" si="118">IF($D$4,AC54,T54)</f>
        <v>0.14732060521581641</v>
      </c>
      <c r="L54" s="61">
        <f t="shared" ref="L54:L59" si="119">IF($D$4,AD54,U54)</f>
        <v>0.12736738936417075</v>
      </c>
      <c r="M54" s="61">
        <f t="shared" ref="M54:M58" si="120">IF($D$4,AE54,V54)</f>
        <v>0.11167849766187381</v>
      </c>
      <c r="N54" s="42"/>
      <c r="O54" s="186">
        <f t="shared" ref="O54:R56" si="121">O30*O25*O13</f>
        <v>0.1283823833256614</v>
      </c>
      <c r="P54" s="186">
        <f t="shared" si="121"/>
        <v>0.12877680945571371</v>
      </c>
      <c r="Q54" s="186">
        <f t="shared" si="121"/>
        <v>0.12973355042768442</v>
      </c>
      <c r="R54" s="186">
        <f t="shared" si="121"/>
        <v>0.13499132813487882</v>
      </c>
      <c r="S54" s="186">
        <f t="shared" ref="S54:V54" si="122">S30*S25*S13</f>
        <v>0.15653479794301089</v>
      </c>
      <c r="T54" s="46">
        <f t="shared" si="122"/>
        <v>0.14732060521581641</v>
      </c>
      <c r="U54" s="46">
        <f t="shared" si="122"/>
        <v>0.12736738936417075</v>
      </c>
      <c r="V54" s="46">
        <f t="shared" si="122"/>
        <v>0.11167849766187381</v>
      </c>
      <c r="W54" s="228"/>
      <c r="X54" s="186">
        <f t="shared" ref="X54:AB56" si="123">X30*X25*X13</f>
        <v>0.1283823833256614</v>
      </c>
      <c r="Y54" s="186">
        <f t="shared" si="123"/>
        <v>0.12877680945571371</v>
      </c>
      <c r="Z54" s="186">
        <f t="shared" si="123"/>
        <v>0.12973355042768442</v>
      </c>
      <c r="AA54" s="186">
        <f t="shared" si="123"/>
        <v>0.13499132813487882</v>
      </c>
      <c r="AB54" s="186">
        <f t="shared" si="123"/>
        <v>0.15653479794301089</v>
      </c>
      <c r="AC54" s="46">
        <f t="shared" ref="AC54" si="124">AC30*AC25*AC13</f>
        <v>0.34988643738756398</v>
      </c>
      <c r="AD54" s="46">
        <f t="shared" ref="AD54:AE56" si="125">AD30*AD25*AD13</f>
        <v>0.22989813780232821</v>
      </c>
      <c r="AE54" s="46">
        <f t="shared" si="125"/>
        <v>0.19150070386569809</v>
      </c>
      <c r="AF54" s="228"/>
      <c r="AG54" s="228"/>
      <c r="AH54" s="228"/>
      <c r="AI54" s="228"/>
      <c r="AJ54" s="228"/>
      <c r="AK54" s="228"/>
      <c r="AL54" s="228"/>
      <c r="AM54" s="228"/>
      <c r="AN54" s="228"/>
      <c r="AO54" s="228"/>
      <c r="AP54" s="228"/>
      <c r="AQ54" s="228"/>
      <c r="AR54" s="228"/>
      <c r="AS54" s="228"/>
      <c r="AT54" s="228"/>
      <c r="AU54" s="228"/>
    </row>
    <row r="55" spans="1:47">
      <c r="A55" s="185" t="s">
        <v>16</v>
      </c>
      <c r="C55" s="227" t="str">
        <f>C31</f>
        <v>Middle Income</v>
      </c>
      <c r="D55" s="185" t="s">
        <v>67</v>
      </c>
      <c r="E55" s="186">
        <f>E31*E26*E14</f>
        <v>2.605047993559273</v>
      </c>
      <c r="F55" s="61">
        <f t="shared" si="113"/>
        <v>2.7636773332492934</v>
      </c>
      <c r="G55" s="61">
        <f t="shared" si="114"/>
        <v>2.8913337107360779</v>
      </c>
      <c r="H55" s="61">
        <f t="shared" si="115"/>
        <v>3.0495903806306055</v>
      </c>
      <c r="I55" s="61">
        <f t="shared" si="116"/>
        <v>3.2047358801985588</v>
      </c>
      <c r="J55" s="61">
        <f t="shared" si="117"/>
        <v>2.7691202517749973</v>
      </c>
      <c r="K55" s="61">
        <f t="shared" si="118"/>
        <v>3.4557572231189062</v>
      </c>
      <c r="L55" s="61">
        <f t="shared" si="119"/>
        <v>4.0288926380042502</v>
      </c>
      <c r="M55" s="61">
        <f t="shared" si="120"/>
        <v>4.4797877117531373</v>
      </c>
      <c r="N55" s="42"/>
      <c r="O55" s="186">
        <f t="shared" si="121"/>
        <v>2.7636773332492934</v>
      </c>
      <c r="P55" s="186">
        <f t="shared" si="121"/>
        <v>2.8913337107360779</v>
      </c>
      <c r="Q55" s="186">
        <f t="shared" si="121"/>
        <v>3.0495903806306055</v>
      </c>
      <c r="R55" s="186">
        <f>R31*R26*R14</f>
        <v>3.2047358801985588</v>
      </c>
      <c r="S55" s="186">
        <f t="shared" ref="S55:V55" si="126">S31*S26*S14</f>
        <v>2.7691202517749973</v>
      </c>
      <c r="T55" s="46">
        <f t="shared" si="126"/>
        <v>3.4557572231189062</v>
      </c>
      <c r="U55" s="46">
        <f t="shared" si="126"/>
        <v>4.0288926380042502</v>
      </c>
      <c r="V55" s="46">
        <f t="shared" si="126"/>
        <v>4.4797877117531373</v>
      </c>
      <c r="W55" s="228"/>
      <c r="X55" s="186">
        <f t="shared" si="123"/>
        <v>2.7636773332492934</v>
      </c>
      <c r="Y55" s="186">
        <f t="shared" si="123"/>
        <v>2.8913337107360779</v>
      </c>
      <c r="Z55" s="186">
        <f t="shared" si="123"/>
        <v>3.0495903806306055</v>
      </c>
      <c r="AA55" s="186">
        <f t="shared" si="123"/>
        <v>3.2047358801985588</v>
      </c>
      <c r="AB55" s="186">
        <f t="shared" si="123"/>
        <v>2.7691202517749973</v>
      </c>
      <c r="AC55" s="46">
        <f t="shared" ref="AC55" si="127">AC31*AC26*AC14</f>
        <v>3.1188208938648123</v>
      </c>
      <c r="AD55" s="46">
        <f t="shared" si="125"/>
        <v>3.4542718255088931</v>
      </c>
      <c r="AE55" s="46">
        <f t="shared" si="125"/>
        <v>3.466374335401321</v>
      </c>
      <c r="AF55" s="228"/>
      <c r="AG55" s="228"/>
      <c r="AH55" s="228"/>
      <c r="AI55" s="228"/>
      <c r="AJ55" s="228"/>
      <c r="AK55" s="228"/>
      <c r="AL55" s="228"/>
      <c r="AM55" s="228"/>
      <c r="AN55" s="228"/>
      <c r="AO55" s="228"/>
      <c r="AP55" s="228"/>
      <c r="AQ55" s="228"/>
      <c r="AR55" s="228"/>
      <c r="AS55" s="228"/>
      <c r="AT55" s="228"/>
      <c r="AU55" s="228"/>
    </row>
    <row r="56" spans="1:47">
      <c r="A56" s="185" t="s">
        <v>16</v>
      </c>
      <c r="C56" s="227" t="str">
        <f>C32</f>
        <v>High Income</v>
      </c>
      <c r="D56" s="185" t="s">
        <v>67</v>
      </c>
      <c r="E56" s="186">
        <f>E32*E27*E15</f>
        <v>3.3184960447596774</v>
      </c>
      <c r="F56" s="61">
        <f t="shared" si="113"/>
        <v>3.9385634462472403</v>
      </c>
      <c r="G56" s="61">
        <f t="shared" si="114"/>
        <v>4.2313538823878662</v>
      </c>
      <c r="H56" s="61">
        <f t="shared" si="115"/>
        <v>4.4526615366410756</v>
      </c>
      <c r="I56" s="61">
        <f t="shared" si="116"/>
        <v>3.7596718485503273</v>
      </c>
      <c r="J56" s="61">
        <f t="shared" si="117"/>
        <v>3.9765622106385314</v>
      </c>
      <c r="K56" s="61">
        <f t="shared" si="118"/>
        <v>5.392708876679472</v>
      </c>
      <c r="L56" s="61">
        <f t="shared" si="119"/>
        <v>8.0528653381920705</v>
      </c>
      <c r="M56" s="61">
        <f t="shared" si="120"/>
        <v>10.13026219363816</v>
      </c>
      <c r="N56" s="42"/>
      <c r="O56" s="186">
        <f t="shared" si="121"/>
        <v>3.9385634462472403</v>
      </c>
      <c r="P56" s="186">
        <f t="shared" si="121"/>
        <v>4.2313538823878662</v>
      </c>
      <c r="Q56" s="186">
        <f t="shared" si="121"/>
        <v>4.4526615366410756</v>
      </c>
      <c r="R56" s="186">
        <f t="shared" si="121"/>
        <v>3.7596718485503273</v>
      </c>
      <c r="S56" s="186">
        <f t="shared" ref="S56:V56" si="128">S32*S27*S15</f>
        <v>3.9765622106385314</v>
      </c>
      <c r="T56" s="46">
        <f t="shared" si="128"/>
        <v>5.392708876679472</v>
      </c>
      <c r="U56" s="46">
        <f t="shared" si="128"/>
        <v>8.0528653381920705</v>
      </c>
      <c r="V56" s="46">
        <f t="shared" si="128"/>
        <v>10.13026219363816</v>
      </c>
      <c r="W56" s="228"/>
      <c r="X56" s="186">
        <f t="shared" si="123"/>
        <v>3.9385634462472403</v>
      </c>
      <c r="Y56" s="186">
        <f t="shared" si="123"/>
        <v>4.2313538823878662</v>
      </c>
      <c r="Z56" s="186">
        <f t="shared" si="123"/>
        <v>4.4526615366410756</v>
      </c>
      <c r="AA56" s="186">
        <f t="shared" si="123"/>
        <v>3.7596718485503273</v>
      </c>
      <c r="AB56" s="186">
        <f t="shared" si="123"/>
        <v>3.9765622106385314</v>
      </c>
      <c r="AC56" s="46">
        <f t="shared" ref="AC56" si="129">AC32*AC27*AC15</f>
        <v>4.7221323835221298</v>
      </c>
      <c r="AD56" s="46">
        <f t="shared" si="125"/>
        <v>6.1954633123921798</v>
      </c>
      <c r="AE56" s="46">
        <f t="shared" si="125"/>
        <v>7.132429587068704</v>
      </c>
      <c r="AF56" s="228"/>
      <c r="AG56" s="228"/>
      <c r="AH56" s="228"/>
      <c r="AI56" s="228"/>
      <c r="AJ56" s="228"/>
      <c r="AK56" s="228"/>
      <c r="AL56" s="228"/>
      <c r="AM56" s="228"/>
      <c r="AN56" s="228"/>
      <c r="AO56" s="228"/>
      <c r="AP56" s="228"/>
      <c r="AQ56" s="228"/>
      <c r="AR56" s="228"/>
      <c r="AS56" s="228"/>
      <c r="AT56" s="228"/>
      <c r="AU56" s="228"/>
    </row>
    <row r="57" spans="1:47">
      <c r="A57" s="185" t="s">
        <v>16</v>
      </c>
      <c r="C57" s="227" t="s">
        <v>165</v>
      </c>
      <c r="D57" s="185" t="s">
        <v>67</v>
      </c>
      <c r="E57" s="186">
        <f>E49</f>
        <v>0.50601376355767247</v>
      </c>
      <c r="F57" s="61">
        <f t="shared" si="113"/>
        <v>0.52310039361040328</v>
      </c>
      <c r="G57" s="61">
        <f t="shared" si="114"/>
        <v>0.52911938020465121</v>
      </c>
      <c r="H57" s="61">
        <f t="shared" si="115"/>
        <v>0.53323895430378154</v>
      </c>
      <c r="I57" s="61">
        <f t="shared" si="116"/>
        <v>0.52085305813176863</v>
      </c>
      <c r="J57" s="61">
        <f t="shared" si="117"/>
        <v>0.52780693280230562</v>
      </c>
      <c r="K57" s="61">
        <f t="shared" si="118"/>
        <v>0.59257422829773754</v>
      </c>
      <c r="L57" s="61">
        <f t="shared" si="119"/>
        <v>0.70256252523319718</v>
      </c>
      <c r="M57" s="61">
        <f t="shared" si="120"/>
        <v>0.77511723169127256</v>
      </c>
      <c r="N57" s="42"/>
      <c r="O57" s="186">
        <f>O49</f>
        <v>0.52310039361040328</v>
      </c>
      <c r="P57" s="186">
        <f t="shared" ref="P57:R57" si="130">P49</f>
        <v>0.52911938020465121</v>
      </c>
      <c r="Q57" s="186">
        <f t="shared" si="130"/>
        <v>0.53323895430378154</v>
      </c>
      <c r="R57" s="186">
        <f t="shared" si="130"/>
        <v>0.52085305813176863</v>
      </c>
      <c r="S57" s="186">
        <f>S49</f>
        <v>0.52780693280230562</v>
      </c>
      <c r="T57" s="46">
        <f t="shared" ref="T57:V57" si="131">T49</f>
        <v>0.59257422829773754</v>
      </c>
      <c r="U57" s="46">
        <f t="shared" si="131"/>
        <v>0.70256252523319718</v>
      </c>
      <c r="V57" s="46">
        <f t="shared" si="131"/>
        <v>0.77511723169127256</v>
      </c>
      <c r="W57" s="228"/>
      <c r="X57" s="186">
        <f>X49</f>
        <v>0.52310039361040328</v>
      </c>
      <c r="Y57" s="186">
        <f t="shared" ref="Y57:AB57" si="132">Y49</f>
        <v>0.52911938020465121</v>
      </c>
      <c r="Z57" s="186">
        <f t="shared" si="132"/>
        <v>0.53323895430378154</v>
      </c>
      <c r="AA57" s="186">
        <f t="shared" si="132"/>
        <v>0.52085305813176863</v>
      </c>
      <c r="AB57" s="186">
        <f t="shared" si="132"/>
        <v>0.52780693280230562</v>
      </c>
      <c r="AC57" s="46">
        <f t="shared" ref="AC57" si="133">AC49</f>
        <v>0.59342753966527417</v>
      </c>
      <c r="AD57" s="46">
        <f>AD49</f>
        <v>0.68154488439676142</v>
      </c>
      <c r="AE57" s="46">
        <f>AE49</f>
        <v>0.72377539392386436</v>
      </c>
      <c r="AF57" s="228"/>
      <c r="AG57" s="228"/>
      <c r="AH57" s="228"/>
      <c r="AI57" s="228"/>
      <c r="AJ57" s="228"/>
      <c r="AK57" s="228"/>
      <c r="AL57" s="228"/>
      <c r="AM57" s="228"/>
      <c r="AN57" s="228"/>
      <c r="AO57" s="228"/>
      <c r="AP57" s="228"/>
      <c r="AQ57" s="228"/>
      <c r="AR57" s="228"/>
      <c r="AS57" s="228"/>
      <c r="AT57" s="228"/>
      <c r="AU57" s="228"/>
    </row>
    <row r="58" spans="1:47">
      <c r="A58" s="185" t="s">
        <v>16</v>
      </c>
      <c r="C58" s="227" t="s">
        <v>64</v>
      </c>
      <c r="D58" s="185" t="s">
        <v>67</v>
      </c>
      <c r="E58" s="186">
        <f>SUM(E54:E57)</f>
        <v>6.5603713840817983</v>
      </c>
      <c r="F58" s="61">
        <f t="shared" si="113"/>
        <v>7.3537235564325982</v>
      </c>
      <c r="G58" s="61">
        <f t="shared" si="114"/>
        <v>7.7805837827843094</v>
      </c>
      <c r="H58" s="61">
        <f t="shared" si="115"/>
        <v>8.1652244220031474</v>
      </c>
      <c r="I58" s="61">
        <f t="shared" si="116"/>
        <v>7.6202521150155338</v>
      </c>
      <c r="J58" s="61">
        <f t="shared" si="117"/>
        <v>7.4300241931588458</v>
      </c>
      <c r="K58" s="61">
        <f t="shared" si="118"/>
        <v>9.5883609333119306</v>
      </c>
      <c r="L58" s="61">
        <f t="shared" si="119"/>
        <v>12.91168789079369</v>
      </c>
      <c r="M58" s="61">
        <f t="shared" si="120"/>
        <v>15.496845634744442</v>
      </c>
      <c r="N58" s="42"/>
      <c r="O58" s="186">
        <f>SUM(O54:O57)</f>
        <v>7.3537235564325982</v>
      </c>
      <c r="P58" s="186">
        <f t="shared" ref="P58:R58" si="134">SUM(P54:P57)</f>
        <v>7.7805837827843094</v>
      </c>
      <c r="Q58" s="186">
        <f t="shared" si="134"/>
        <v>8.1652244220031474</v>
      </c>
      <c r="R58" s="186">
        <f t="shared" si="134"/>
        <v>7.6202521150155338</v>
      </c>
      <c r="S58" s="186">
        <f>SUM(S54:S57)</f>
        <v>7.4300241931588458</v>
      </c>
      <c r="T58" s="46">
        <f t="shared" ref="T58" si="135">SUM(T54:T57)</f>
        <v>9.5883609333119306</v>
      </c>
      <c r="U58" s="46">
        <f t="shared" ref="U58" si="136">SUM(U54:U57)</f>
        <v>12.91168789079369</v>
      </c>
      <c r="V58" s="46">
        <f>SUM(V54:V57)</f>
        <v>15.496845634744442</v>
      </c>
      <c r="W58" s="228"/>
      <c r="X58" s="186">
        <f>SUM(X54:X57)</f>
        <v>7.3537235564325982</v>
      </c>
      <c r="Y58" s="186">
        <f t="shared" ref="Y58:AC58" si="137">SUM(Y54:Y57)</f>
        <v>7.7805837827843094</v>
      </c>
      <c r="Z58" s="186">
        <f t="shared" si="137"/>
        <v>8.1652244220031474</v>
      </c>
      <c r="AA58" s="186">
        <f t="shared" si="137"/>
        <v>7.6202521150155338</v>
      </c>
      <c r="AB58" s="186">
        <f t="shared" si="137"/>
        <v>7.4300241931588458</v>
      </c>
      <c r="AC58" s="46">
        <f t="shared" si="137"/>
        <v>8.7842672544397811</v>
      </c>
      <c r="AD58" s="46">
        <f>SUM(AD54:AD57)</f>
        <v>10.561178160100162</v>
      </c>
      <c r="AE58" s="46">
        <f>SUM(AE54:AE57)</f>
        <v>11.514080020259588</v>
      </c>
      <c r="AF58" s="228"/>
      <c r="AG58" s="228"/>
      <c r="AH58" s="228"/>
      <c r="AI58" s="228"/>
      <c r="AJ58" s="228"/>
      <c r="AK58" s="228"/>
      <c r="AL58" s="228"/>
      <c r="AM58" s="228"/>
      <c r="AN58" s="228"/>
      <c r="AO58" s="228"/>
      <c r="AP58" s="228"/>
      <c r="AQ58" s="228"/>
      <c r="AR58" s="228"/>
      <c r="AS58" s="228"/>
      <c r="AT58" s="228"/>
      <c r="AU58" s="228"/>
    </row>
    <row r="59" spans="1:47">
      <c r="A59" s="185" t="s">
        <v>16</v>
      </c>
      <c r="C59" s="227" t="s">
        <v>65</v>
      </c>
      <c r="D59" s="185" t="s">
        <v>66</v>
      </c>
      <c r="E59" s="47">
        <f>E16/E58</f>
        <v>7.9759863914158036</v>
      </c>
      <c r="F59" s="61">
        <f t="shared" si="113"/>
        <v>7.4452746336145115</v>
      </c>
      <c r="G59" s="61">
        <f t="shared" si="114"/>
        <v>7.2644867814046616</v>
      </c>
      <c r="H59" s="61">
        <f t="shared" si="115"/>
        <v>7.1479768228465907</v>
      </c>
      <c r="I59" s="61">
        <f t="shared" si="116"/>
        <v>7.6333729796816403</v>
      </c>
      <c r="J59" s="61">
        <f t="shared" si="117"/>
        <v>8.0742106471794788</v>
      </c>
      <c r="K59" s="61">
        <f t="shared" si="118"/>
        <v>6.8787658765384014</v>
      </c>
      <c r="L59" s="61">
        <f t="shared" si="119"/>
        <v>5.5279609144589168</v>
      </c>
      <c r="M59" s="61">
        <f>IF($D$4,AE59,V59)</f>
        <v>4.8731148764033847</v>
      </c>
      <c r="N59" s="42"/>
      <c r="O59" s="47">
        <f>F16/O58</f>
        <v>7.4452746336145115</v>
      </c>
      <c r="P59" s="47">
        <f t="shared" ref="P59:R59" si="138">G16/P58</f>
        <v>7.2644867814046616</v>
      </c>
      <c r="Q59" s="47">
        <f t="shared" si="138"/>
        <v>7.1479768228465907</v>
      </c>
      <c r="R59" s="186">
        <f t="shared" si="138"/>
        <v>7.6333729796816403</v>
      </c>
      <c r="S59" s="186">
        <f>J16/S58</f>
        <v>8.0742106471794788</v>
      </c>
      <c r="T59" s="46">
        <f t="shared" ref="T59" si="139">K16/T58</f>
        <v>6.8787658765384014</v>
      </c>
      <c r="U59" s="46">
        <f t="shared" ref="U59" si="140">L16/U58</f>
        <v>5.5279609144589168</v>
      </c>
      <c r="V59" s="46">
        <f t="shared" ref="V59" si="141">M16/V58</f>
        <v>4.8731148764033847</v>
      </c>
      <c r="W59" s="228"/>
      <c r="X59" s="47">
        <f>X16/X58</f>
        <v>7.4452746336145115</v>
      </c>
      <c r="Y59" s="47">
        <f t="shared" ref="Y59:AC59" si="142">Y16/Y58</f>
        <v>7.2644867814046616</v>
      </c>
      <c r="Z59" s="47">
        <f t="shared" si="142"/>
        <v>7.1479768228465907</v>
      </c>
      <c r="AA59" s="47">
        <f t="shared" si="142"/>
        <v>7.6333729796816403</v>
      </c>
      <c r="AB59" s="47">
        <f t="shared" si="142"/>
        <v>8.0742106471794788</v>
      </c>
      <c r="AC59" s="46">
        <f t="shared" si="142"/>
        <v>7.5084338954582925</v>
      </c>
      <c r="AD59" s="46">
        <f>AD16/AD58</f>
        <v>6.7582711813019056</v>
      </c>
      <c r="AE59" s="46">
        <f>AE16/AE58</f>
        <v>6.5587444995277551</v>
      </c>
      <c r="AF59" s="228"/>
      <c r="AG59" s="228"/>
      <c r="AH59" s="228"/>
      <c r="AI59" s="228"/>
      <c r="AJ59" s="228"/>
      <c r="AK59" s="228"/>
      <c r="AL59" s="228"/>
      <c r="AM59" s="228"/>
      <c r="AN59" s="228"/>
      <c r="AO59" s="228"/>
      <c r="AP59" s="228"/>
      <c r="AQ59" s="228"/>
      <c r="AR59" s="228"/>
      <c r="AS59" s="228"/>
      <c r="AT59" s="228"/>
      <c r="AU59" s="228"/>
    </row>
    <row r="60" spans="1:47">
      <c r="A60" s="185" t="s">
        <v>16</v>
      </c>
      <c r="C60" s="227" t="s">
        <v>166</v>
      </c>
      <c r="D60" s="185" t="s">
        <v>144</v>
      </c>
      <c r="E60" s="186">
        <f>1000/E59</f>
        <v>125.37634230121746</v>
      </c>
      <c r="F60" s="186">
        <f t="shared" ref="F60:M60" si="143">1000/F59</f>
        <v>134.31337985641542</v>
      </c>
      <c r="G60" s="186">
        <f t="shared" si="143"/>
        <v>137.65597351760064</v>
      </c>
      <c r="H60" s="186">
        <f t="shared" si="143"/>
        <v>139.89972614401438</v>
      </c>
      <c r="I60" s="186">
        <f t="shared" si="143"/>
        <v>131.0036863994174</v>
      </c>
      <c r="J60" s="186">
        <f t="shared" si="143"/>
        <v>123.8511160653611</v>
      </c>
      <c r="K60" s="186">
        <f t="shared" si="143"/>
        <v>145.37491433030564</v>
      </c>
      <c r="L60" s="186">
        <f t="shared" si="143"/>
        <v>180.89852939886083</v>
      </c>
      <c r="M60" s="186">
        <f t="shared" si="143"/>
        <v>205.20755725300131</v>
      </c>
      <c r="N60" s="40"/>
      <c r="O60" s="186">
        <f>1000/O59</f>
        <v>134.31337985641542</v>
      </c>
      <c r="P60" s="186">
        <f t="shared" ref="P60:R60" si="144">1000/P59</f>
        <v>137.65597351760064</v>
      </c>
      <c r="Q60" s="186">
        <f t="shared" si="144"/>
        <v>139.89972614401438</v>
      </c>
      <c r="R60" s="186">
        <f t="shared" si="144"/>
        <v>131.0036863994174</v>
      </c>
      <c r="S60" s="186">
        <f>1000/S59</f>
        <v>123.8511160653611</v>
      </c>
      <c r="T60" s="186">
        <f t="shared" ref="T60" si="145">1000/T59</f>
        <v>145.37491433030564</v>
      </c>
      <c r="U60" s="186">
        <f t="shared" ref="U60" si="146">1000/U59</f>
        <v>180.89852939886083</v>
      </c>
      <c r="V60" s="186">
        <f t="shared" ref="V60" si="147">1000/V59</f>
        <v>205.20755725300131</v>
      </c>
      <c r="X60" s="186">
        <f>1000/X59</f>
        <v>134.31337985641542</v>
      </c>
      <c r="Y60" s="186">
        <f t="shared" ref="Y60:AC60" si="148">1000/Y59</f>
        <v>137.65597351760064</v>
      </c>
      <c r="Z60" s="186">
        <f t="shared" si="148"/>
        <v>139.89972614401438</v>
      </c>
      <c r="AA60" s="186">
        <f t="shared" si="148"/>
        <v>131.0036863994174</v>
      </c>
      <c r="AB60" s="186">
        <f t="shared" si="148"/>
        <v>123.8511160653611</v>
      </c>
      <c r="AC60" s="186">
        <f t="shared" si="148"/>
        <v>133.18356583053634</v>
      </c>
      <c r="AD60" s="186">
        <f>1000/AD59</f>
        <v>147.96683547808763</v>
      </c>
      <c r="AE60" s="186">
        <f>1000/AE59</f>
        <v>152.46820486329392</v>
      </c>
    </row>
    <row r="61" spans="1:47">
      <c r="A61" s="185" t="s">
        <v>16</v>
      </c>
      <c r="C61" s="227" t="s">
        <v>167</v>
      </c>
      <c r="E61" s="231">
        <f>E57/E58</f>
        <v>7.7131877744829089E-2</v>
      </c>
      <c r="F61" s="231">
        <f t="shared" si="113"/>
        <v>7.1134084603007172E-2</v>
      </c>
      <c r="G61" s="231">
        <f t="shared" ref="G61" si="149">IF($D$4,AA61,R61)</f>
        <v>6.8351158238641407E-2</v>
      </c>
      <c r="H61" s="231">
        <f t="shared" ref="H61:J61" si="150">IF($D$4,AC61,T61)</f>
        <v>6.1801410316023174E-2</v>
      </c>
      <c r="I61" s="231">
        <f t="shared" si="150"/>
        <v>5.4412911090744323E-2</v>
      </c>
      <c r="J61" s="231">
        <f t="shared" si="150"/>
        <v>5.0017742317406452E-2</v>
      </c>
      <c r="K61" s="231">
        <f t="shared" ref="K61:M61" si="151">IF($D$4,AC61,T61)</f>
        <v>6.1801410316023174E-2</v>
      </c>
      <c r="L61" s="231">
        <f t="shared" si="151"/>
        <v>5.4412911090744323E-2</v>
      </c>
      <c r="M61" s="231">
        <f t="shared" si="151"/>
        <v>5.0017742317406452E-2</v>
      </c>
      <c r="N61" s="40"/>
      <c r="O61" s="231">
        <f>O57/O58</f>
        <v>7.1134084603007172E-2</v>
      </c>
      <c r="P61" s="231">
        <f t="shared" ref="P61:R61" si="152">P57/P58</f>
        <v>6.8005100256796402E-2</v>
      </c>
      <c r="Q61" s="231">
        <f>Q57/Q58</f>
        <v>6.5306098980799823E-2</v>
      </c>
      <c r="R61" s="231">
        <f t="shared" si="152"/>
        <v>6.8351158238641407E-2</v>
      </c>
      <c r="S61" s="231">
        <f>S57/S58</f>
        <v>7.1037040941035023E-2</v>
      </c>
      <c r="T61" s="231">
        <f t="shared" ref="T61:V61" si="153">T57/T58</f>
        <v>6.1801410316023174E-2</v>
      </c>
      <c r="U61" s="231">
        <f t="shared" si="153"/>
        <v>5.4412911090744323E-2</v>
      </c>
      <c r="V61" s="231">
        <f t="shared" si="153"/>
        <v>5.0017742317406452E-2</v>
      </c>
      <c r="W61" s="280"/>
      <c r="X61" s="231">
        <f>X57/X58</f>
        <v>7.1134084603007172E-2</v>
      </c>
      <c r="Y61" s="231">
        <f t="shared" ref="Y61:AB61" si="154">Y57/Y58</f>
        <v>6.8005100256796402E-2</v>
      </c>
      <c r="Z61" s="231">
        <f t="shared" si="154"/>
        <v>6.5306098980799823E-2</v>
      </c>
      <c r="AA61" s="231">
        <f t="shared" si="154"/>
        <v>6.8351158238641407E-2</v>
      </c>
      <c r="AB61" s="231">
        <f t="shared" si="154"/>
        <v>7.1037040941035023E-2</v>
      </c>
      <c r="AC61" s="231">
        <f t="shared" ref="AC61" si="155">AC57/AC58</f>
        <v>6.7555724624081936E-2</v>
      </c>
      <c r="AD61" s="231">
        <f>AD57/AD58</f>
        <v>6.4533035430802507E-2</v>
      </c>
      <c r="AE61" s="231">
        <f>AE57/AE58</f>
        <v>6.2860028126463088E-2</v>
      </c>
    </row>
    <row r="62" spans="1:47">
      <c r="A62" s="185" t="s">
        <v>16</v>
      </c>
      <c r="C62" s="227"/>
      <c r="E62" s="231"/>
      <c r="F62" s="231"/>
      <c r="G62" s="231"/>
      <c r="I62" s="231"/>
      <c r="K62" s="231"/>
      <c r="L62" s="231"/>
      <c r="M62" s="231"/>
      <c r="N62" s="40"/>
      <c r="W62" s="280"/>
    </row>
    <row r="63" spans="1:47" ht="15.75" thickBot="1">
      <c r="A63" s="185" t="s">
        <v>16</v>
      </c>
      <c r="C63" s="226" t="s">
        <v>80</v>
      </c>
      <c r="E63" s="7">
        <f t="shared" ref="E63:M63" si="156">E53</f>
        <v>2012</v>
      </c>
      <c r="F63" s="7">
        <f t="shared" si="156"/>
        <v>2015</v>
      </c>
      <c r="G63" s="7">
        <f t="shared" si="156"/>
        <v>2017</v>
      </c>
      <c r="H63" s="7">
        <f t="shared" si="156"/>
        <v>2019</v>
      </c>
      <c r="I63" s="7">
        <f t="shared" si="156"/>
        <v>2020</v>
      </c>
      <c r="J63" s="7">
        <f t="shared" si="156"/>
        <v>2021</v>
      </c>
      <c r="K63" s="7">
        <f t="shared" si="156"/>
        <v>2030</v>
      </c>
      <c r="L63" s="7">
        <f t="shared" si="156"/>
        <v>2040</v>
      </c>
      <c r="M63" s="7">
        <f t="shared" si="156"/>
        <v>2050</v>
      </c>
      <c r="N63" s="40"/>
      <c r="O63" s="287">
        <f>O53</f>
        <v>2015</v>
      </c>
      <c r="P63" s="287">
        <f t="shared" ref="P63:V63" si="157">P53</f>
        <v>2017</v>
      </c>
      <c r="Q63" s="287">
        <f t="shared" si="157"/>
        <v>2019</v>
      </c>
      <c r="R63" s="287">
        <f t="shared" si="157"/>
        <v>2020</v>
      </c>
      <c r="S63" s="287">
        <f t="shared" si="157"/>
        <v>2021</v>
      </c>
      <c r="T63" s="287">
        <f t="shared" si="157"/>
        <v>2030</v>
      </c>
      <c r="U63" s="287">
        <f t="shared" si="157"/>
        <v>2040</v>
      </c>
      <c r="V63" s="287">
        <f t="shared" si="157"/>
        <v>2050</v>
      </c>
      <c r="W63" s="280"/>
      <c r="X63" s="301">
        <f>X$12</f>
        <v>2015</v>
      </c>
      <c r="Y63" s="301">
        <f t="shared" ref="Y63:AE63" si="158">Y$12</f>
        <v>2017</v>
      </c>
      <c r="Z63" s="301">
        <f t="shared" si="158"/>
        <v>2019</v>
      </c>
      <c r="AA63" s="301">
        <f t="shared" si="158"/>
        <v>2020</v>
      </c>
      <c r="AB63" s="301">
        <f t="shared" si="158"/>
        <v>2021</v>
      </c>
      <c r="AC63" s="301">
        <f t="shared" si="158"/>
        <v>2030</v>
      </c>
      <c r="AD63" s="301">
        <f t="shared" si="158"/>
        <v>2040</v>
      </c>
      <c r="AE63" s="301">
        <f t="shared" si="158"/>
        <v>2050</v>
      </c>
    </row>
    <row r="64" spans="1:47">
      <c r="A64" s="185" t="s">
        <v>16</v>
      </c>
      <c r="C64" s="227" t="s">
        <v>168</v>
      </c>
      <c r="D64" s="185" t="s">
        <v>169</v>
      </c>
      <c r="E64" s="66">
        <f>[2]Calib_1011!$H$96*[2]Calib_1011!$H$97</f>
        <v>330</v>
      </c>
      <c r="F64" s="61">
        <f>IF($D$4,X64,O64)</f>
        <v>330</v>
      </c>
      <c r="G64" s="61">
        <f t="shared" ref="G64:M64" si="159">IF($D$4,Y64,P64)</f>
        <v>330</v>
      </c>
      <c r="H64" s="61">
        <f t="shared" si="159"/>
        <v>330</v>
      </c>
      <c r="I64" s="61">
        <f t="shared" si="159"/>
        <v>330</v>
      </c>
      <c r="J64" s="61">
        <f t="shared" si="159"/>
        <v>330</v>
      </c>
      <c r="K64" s="61">
        <f t="shared" si="159"/>
        <v>330</v>
      </c>
      <c r="L64" s="61">
        <f t="shared" si="159"/>
        <v>330</v>
      </c>
      <c r="M64" s="61">
        <f t="shared" si="159"/>
        <v>330</v>
      </c>
      <c r="N64" s="40"/>
      <c r="O64" s="74">
        <f>E64</f>
        <v>330</v>
      </c>
      <c r="P64" s="74">
        <f>O64</f>
        <v>330</v>
      </c>
      <c r="Q64" s="74">
        <f>P64</f>
        <v>330</v>
      </c>
      <c r="R64" s="186">
        <f t="shared" ref="R64:V64" si="160">Q64</f>
        <v>330</v>
      </c>
      <c r="S64" s="186">
        <f t="shared" si="160"/>
        <v>330</v>
      </c>
      <c r="T64" s="60">
        <f t="shared" si="160"/>
        <v>330</v>
      </c>
      <c r="U64" s="60">
        <f t="shared" si="160"/>
        <v>330</v>
      </c>
      <c r="V64" s="60">
        <f t="shared" si="160"/>
        <v>330</v>
      </c>
      <c r="W64" s="280"/>
      <c r="X64" s="74">
        <f>O64</f>
        <v>330</v>
      </c>
      <c r="Y64" s="74">
        <f t="shared" ref="Y64:AB64" si="161">P64</f>
        <v>330</v>
      </c>
      <c r="Z64" s="74">
        <f t="shared" si="161"/>
        <v>330</v>
      </c>
      <c r="AA64" s="74">
        <f t="shared" si="161"/>
        <v>330</v>
      </c>
      <c r="AB64" s="74">
        <f t="shared" si="161"/>
        <v>330</v>
      </c>
      <c r="AC64" s="60">
        <f>AA64</f>
        <v>330</v>
      </c>
      <c r="AD64" s="60">
        <f>AC64</f>
        <v>330</v>
      </c>
      <c r="AE64" s="60">
        <f>AD64</f>
        <v>330</v>
      </c>
    </row>
    <row r="65" spans="1:47">
      <c r="A65" s="185" t="s">
        <v>16</v>
      </c>
      <c r="C65" s="227"/>
      <c r="L65" s="185"/>
      <c r="N65" s="40"/>
      <c r="O65" s="8"/>
      <c r="P65" s="8"/>
      <c r="Q65" s="8"/>
      <c r="S65" s="280"/>
    </row>
    <row r="66" spans="1:47" ht="15.75" thickBot="1">
      <c r="A66" s="185" t="s">
        <v>16</v>
      </c>
      <c r="C66" s="226" t="s">
        <v>178</v>
      </c>
      <c r="L66" s="185"/>
      <c r="N66" s="40"/>
      <c r="O66" s="185">
        <f t="shared" ref="O66:V66" si="162">O53</f>
        <v>2015</v>
      </c>
      <c r="P66" s="280">
        <f t="shared" si="162"/>
        <v>2017</v>
      </c>
      <c r="Q66" s="280">
        <f t="shared" si="162"/>
        <v>2019</v>
      </c>
      <c r="R66" s="280">
        <f t="shared" si="162"/>
        <v>2020</v>
      </c>
      <c r="S66" s="280">
        <f t="shared" si="162"/>
        <v>2021</v>
      </c>
      <c r="T66" s="280">
        <f t="shared" si="162"/>
        <v>2030</v>
      </c>
      <c r="U66" s="280">
        <f t="shared" si="162"/>
        <v>2040</v>
      </c>
      <c r="V66" s="280">
        <f t="shared" si="162"/>
        <v>2050</v>
      </c>
    </row>
    <row r="67" spans="1:47">
      <c r="A67" s="185" t="s">
        <v>16</v>
      </c>
      <c r="C67" s="227" t="s">
        <v>179</v>
      </c>
      <c r="D67" s="185" t="s">
        <v>170</v>
      </c>
      <c r="E67" s="199">
        <f>[2]Calib_1011!$H$102</f>
        <v>33.5</v>
      </c>
      <c r="F67" s="74">
        <f t="shared" ref="F67:F70" si="163">IF($D$4,X67,O67)</f>
        <v>33.5</v>
      </c>
      <c r="G67" s="74">
        <f t="shared" ref="G67:G70" si="164">IF($D$4,Y67,P67)</f>
        <v>33.5</v>
      </c>
      <c r="H67" s="74">
        <f t="shared" ref="H67:H70" si="165">IF($D$4,Z67,Q67)</f>
        <v>33.5</v>
      </c>
      <c r="I67" s="74">
        <f t="shared" ref="I67:I70" si="166">IF($D$4,AA67,R67)</f>
        <v>33.5</v>
      </c>
      <c r="J67" s="74">
        <f t="shared" ref="J67:J70" si="167">IF($D$4,AB67,S67)</f>
        <v>33.5</v>
      </c>
      <c r="K67" s="74">
        <f t="shared" ref="K67:K70" si="168">IF($D$4,AC67,T67)</f>
        <v>33.5</v>
      </c>
      <c r="L67" s="74">
        <f t="shared" ref="L67:L70" si="169">IF($D$4,AD67,U67)</f>
        <v>33.5</v>
      </c>
      <c r="M67" s="74">
        <f t="shared" ref="M67:M70" si="170">IF($D$4,AE67,V67)</f>
        <v>33.5</v>
      </c>
      <c r="N67" s="40"/>
      <c r="O67" s="74">
        <f>E67</f>
        <v>33.5</v>
      </c>
      <c r="P67" s="73">
        <f>O67</f>
        <v>33.5</v>
      </c>
      <c r="Q67" s="74">
        <f t="shared" ref="Q67:V67" si="171">P67</f>
        <v>33.5</v>
      </c>
      <c r="R67" s="186">
        <f t="shared" si="171"/>
        <v>33.5</v>
      </c>
      <c r="S67" s="186">
        <f t="shared" si="171"/>
        <v>33.5</v>
      </c>
      <c r="T67" s="60">
        <f t="shared" si="171"/>
        <v>33.5</v>
      </c>
      <c r="U67" s="60">
        <f t="shared" si="171"/>
        <v>33.5</v>
      </c>
      <c r="V67" s="60">
        <f t="shared" si="171"/>
        <v>33.5</v>
      </c>
      <c r="X67" s="74">
        <f>O67</f>
        <v>33.5</v>
      </c>
      <c r="Y67" s="74">
        <f t="shared" ref="Y67:AB67" si="172">P67</f>
        <v>33.5</v>
      </c>
      <c r="Z67" s="74">
        <f t="shared" si="172"/>
        <v>33.5</v>
      </c>
      <c r="AA67" s="74">
        <f t="shared" si="172"/>
        <v>33.5</v>
      </c>
      <c r="AB67" s="74">
        <f t="shared" si="172"/>
        <v>33.5</v>
      </c>
      <c r="AC67" s="60">
        <f>AA67</f>
        <v>33.5</v>
      </c>
      <c r="AD67" s="60">
        <f>AC67</f>
        <v>33.5</v>
      </c>
      <c r="AE67" s="60">
        <f>AD67</f>
        <v>33.5</v>
      </c>
    </row>
    <row r="68" spans="1:47">
      <c r="A68" s="185" t="s">
        <v>16</v>
      </c>
      <c r="C68" s="227" t="s">
        <v>63</v>
      </c>
      <c r="D68" s="185" t="s">
        <v>170</v>
      </c>
      <c r="E68" s="60">
        <f>E70*1.5</f>
        <v>32.25</v>
      </c>
      <c r="F68" s="74">
        <f t="shared" si="163"/>
        <v>32.25</v>
      </c>
      <c r="G68" s="74">
        <f t="shared" si="164"/>
        <v>32.25</v>
      </c>
      <c r="H68" s="74">
        <f t="shared" si="165"/>
        <v>32.25</v>
      </c>
      <c r="I68" s="74">
        <f t="shared" si="166"/>
        <v>32.25</v>
      </c>
      <c r="J68" s="74">
        <f t="shared" si="167"/>
        <v>32.25</v>
      </c>
      <c r="K68" s="74">
        <f t="shared" si="168"/>
        <v>32.25</v>
      </c>
      <c r="L68" s="74">
        <f t="shared" si="169"/>
        <v>32.25</v>
      </c>
      <c r="M68" s="74">
        <f t="shared" si="170"/>
        <v>32.25</v>
      </c>
      <c r="N68" s="40"/>
      <c r="O68" s="74">
        <f t="shared" ref="O68:O69" si="173">E68</f>
        <v>32.25</v>
      </c>
      <c r="P68" s="74">
        <f t="shared" ref="P68:V68" si="174">O68</f>
        <v>32.25</v>
      </c>
      <c r="Q68" s="74">
        <f t="shared" si="174"/>
        <v>32.25</v>
      </c>
      <c r="R68" s="186">
        <f t="shared" si="174"/>
        <v>32.25</v>
      </c>
      <c r="S68" s="186">
        <f t="shared" si="174"/>
        <v>32.25</v>
      </c>
      <c r="T68" s="60">
        <f t="shared" si="174"/>
        <v>32.25</v>
      </c>
      <c r="U68" s="60">
        <f t="shared" si="174"/>
        <v>32.25</v>
      </c>
      <c r="V68" s="60">
        <f t="shared" si="174"/>
        <v>32.25</v>
      </c>
      <c r="X68" s="74">
        <f t="shared" ref="X68:X70" si="175">O68</f>
        <v>32.25</v>
      </c>
      <c r="Y68" s="74">
        <f t="shared" ref="Y68:Y70" si="176">P68</f>
        <v>32.25</v>
      </c>
      <c r="Z68" s="74">
        <f t="shared" ref="Z68:Z70" si="177">Q68</f>
        <v>32.25</v>
      </c>
      <c r="AA68" s="74">
        <f t="shared" ref="AA68:AA70" si="178">R68</f>
        <v>32.25</v>
      </c>
      <c r="AB68" s="74">
        <f t="shared" ref="AB68:AB70" si="179">S68</f>
        <v>32.25</v>
      </c>
      <c r="AC68" s="60">
        <f>AC70*1.5</f>
        <v>28.5</v>
      </c>
      <c r="AD68" s="60">
        <f>AD70*1.5</f>
        <v>28.5</v>
      </c>
      <c r="AE68" s="60">
        <f>AE70*1.5</f>
        <v>28.5</v>
      </c>
    </row>
    <row r="69" spans="1:47">
      <c r="A69" s="185" t="s">
        <v>16</v>
      </c>
      <c r="C69" s="227" t="s">
        <v>82</v>
      </c>
      <c r="D69" s="185" t="s">
        <v>170</v>
      </c>
      <c r="E69" s="60">
        <f>E70*2</f>
        <v>43</v>
      </c>
      <c r="F69" s="74">
        <f t="shared" si="163"/>
        <v>43</v>
      </c>
      <c r="G69" s="74">
        <f t="shared" si="164"/>
        <v>43</v>
      </c>
      <c r="H69" s="74">
        <f t="shared" si="165"/>
        <v>43</v>
      </c>
      <c r="I69" s="74">
        <f t="shared" si="166"/>
        <v>43</v>
      </c>
      <c r="J69" s="74">
        <f t="shared" si="167"/>
        <v>43</v>
      </c>
      <c r="K69" s="74">
        <f t="shared" si="168"/>
        <v>43</v>
      </c>
      <c r="L69" s="74">
        <f t="shared" si="169"/>
        <v>43</v>
      </c>
      <c r="M69" s="74">
        <f t="shared" si="170"/>
        <v>43</v>
      </c>
      <c r="N69" s="40"/>
      <c r="O69" s="74">
        <f t="shared" si="173"/>
        <v>43</v>
      </c>
      <c r="P69" s="74">
        <f t="shared" ref="P69:V69" si="180">O69</f>
        <v>43</v>
      </c>
      <c r="Q69" s="74">
        <f t="shared" si="180"/>
        <v>43</v>
      </c>
      <c r="R69" s="186">
        <f t="shared" si="180"/>
        <v>43</v>
      </c>
      <c r="S69" s="186">
        <f t="shared" si="180"/>
        <v>43</v>
      </c>
      <c r="T69" s="60">
        <f t="shared" si="180"/>
        <v>43</v>
      </c>
      <c r="U69" s="60">
        <f t="shared" si="180"/>
        <v>43</v>
      </c>
      <c r="V69" s="60">
        <f t="shared" si="180"/>
        <v>43</v>
      </c>
      <c r="X69" s="74">
        <f t="shared" si="175"/>
        <v>43</v>
      </c>
      <c r="Y69" s="74">
        <f t="shared" si="176"/>
        <v>43</v>
      </c>
      <c r="Z69" s="74">
        <f t="shared" si="177"/>
        <v>43</v>
      </c>
      <c r="AA69" s="74">
        <f t="shared" si="178"/>
        <v>43</v>
      </c>
      <c r="AB69" s="74">
        <f t="shared" si="179"/>
        <v>43</v>
      </c>
      <c r="AC69" s="60">
        <f>AC70*2</f>
        <v>38</v>
      </c>
      <c r="AD69" s="60">
        <f>AD70*2</f>
        <v>38</v>
      </c>
      <c r="AE69" s="60">
        <f>AE70*2</f>
        <v>38</v>
      </c>
    </row>
    <row r="70" spans="1:47">
      <c r="A70" s="185" t="s">
        <v>16</v>
      </c>
      <c r="C70" s="227" t="s">
        <v>180</v>
      </c>
      <c r="D70" s="185" t="s">
        <v>170</v>
      </c>
      <c r="E70" s="199">
        <f>[2]Calib_1011!$H$101</f>
        <v>21.5</v>
      </c>
      <c r="F70" s="74">
        <f t="shared" si="163"/>
        <v>21</v>
      </c>
      <c r="G70" s="74">
        <f t="shared" si="164"/>
        <v>19</v>
      </c>
      <c r="H70" s="74">
        <f t="shared" si="165"/>
        <v>19</v>
      </c>
      <c r="I70" s="74">
        <f t="shared" si="166"/>
        <v>19</v>
      </c>
      <c r="J70" s="74">
        <f t="shared" si="167"/>
        <v>19</v>
      </c>
      <c r="K70" s="74">
        <f t="shared" si="168"/>
        <v>19</v>
      </c>
      <c r="L70" s="74">
        <f t="shared" si="169"/>
        <v>19</v>
      </c>
      <c r="M70" s="74">
        <f t="shared" si="170"/>
        <v>19</v>
      </c>
      <c r="N70" s="40"/>
      <c r="O70" s="73">
        <v>21</v>
      </c>
      <c r="P70" s="326">
        <v>19</v>
      </c>
      <c r="Q70" s="73">
        <f t="shared" ref="Q70:V70" si="181">P70</f>
        <v>19</v>
      </c>
      <c r="R70" s="186">
        <f t="shared" si="181"/>
        <v>19</v>
      </c>
      <c r="S70" s="186">
        <f t="shared" si="181"/>
        <v>19</v>
      </c>
      <c r="T70" s="325">
        <f t="shared" si="181"/>
        <v>19</v>
      </c>
      <c r="U70" s="325">
        <f t="shared" si="181"/>
        <v>19</v>
      </c>
      <c r="V70" s="325">
        <f t="shared" si="181"/>
        <v>19</v>
      </c>
      <c r="X70" s="74">
        <f t="shared" si="175"/>
        <v>21</v>
      </c>
      <c r="Y70" s="73">
        <f t="shared" si="176"/>
        <v>19</v>
      </c>
      <c r="Z70" s="74">
        <f t="shared" si="177"/>
        <v>19</v>
      </c>
      <c r="AA70" s="74">
        <f t="shared" si="178"/>
        <v>19</v>
      </c>
      <c r="AB70" s="74">
        <f t="shared" si="179"/>
        <v>19</v>
      </c>
      <c r="AC70" s="60">
        <f>AA70</f>
        <v>19</v>
      </c>
      <c r="AD70" s="60">
        <f>AC70</f>
        <v>19</v>
      </c>
      <c r="AE70" s="60">
        <f>AD70</f>
        <v>19</v>
      </c>
    </row>
    <row r="71" spans="1:47">
      <c r="A71" s="185" t="s">
        <v>16</v>
      </c>
      <c r="C71" s="261" t="s">
        <v>628</v>
      </c>
      <c r="L71" s="185"/>
      <c r="N71" s="40"/>
    </row>
    <row r="72" spans="1:47" ht="15.75" thickBot="1">
      <c r="A72" s="185" t="s">
        <v>16</v>
      </c>
      <c r="C72" s="226" t="s">
        <v>177</v>
      </c>
      <c r="K72" s="284"/>
      <c r="L72" s="284"/>
      <c r="N72" s="40"/>
      <c r="O72" s="295">
        <f>O$12</f>
        <v>2015</v>
      </c>
      <c r="P72" s="295">
        <f t="shared" ref="P72:V113" si="182">P$12</f>
        <v>2017</v>
      </c>
      <c r="Q72" s="295">
        <f t="shared" si="182"/>
        <v>2019</v>
      </c>
      <c r="R72" s="295">
        <f t="shared" si="182"/>
        <v>2020</v>
      </c>
      <c r="S72" s="295">
        <f t="shared" si="182"/>
        <v>2021</v>
      </c>
      <c r="T72" s="295">
        <f t="shared" si="182"/>
        <v>2030</v>
      </c>
      <c r="U72" s="295">
        <f t="shared" si="182"/>
        <v>2040</v>
      </c>
      <c r="V72" s="295">
        <f t="shared" si="182"/>
        <v>2050</v>
      </c>
    </row>
    <row r="73" spans="1:47">
      <c r="A73" s="185" t="s">
        <v>16</v>
      </c>
      <c r="C73" s="227" t="s">
        <v>181</v>
      </c>
      <c r="E73" s="229">
        <f>[2]Calib_1011!$H$100</f>
        <v>0.55000000000000004</v>
      </c>
      <c r="F73" s="61">
        <f>IF($D$4,X73,O73)</f>
        <v>0.55000000000000004</v>
      </c>
      <c r="G73" s="61">
        <f t="shared" ref="G73:M73" si="183">IF($D$4,Y73,P73)</f>
        <v>0.55000000000000004</v>
      </c>
      <c r="H73" s="61">
        <f t="shared" si="183"/>
        <v>0.55000000000000004</v>
      </c>
      <c r="I73" s="61">
        <f t="shared" si="183"/>
        <v>0.55000000000000004</v>
      </c>
      <c r="J73" s="61">
        <f t="shared" si="183"/>
        <v>0.55000000000000004</v>
      </c>
      <c r="K73" s="61">
        <f t="shared" si="183"/>
        <v>0.55000000000000004</v>
      </c>
      <c r="L73" s="61">
        <f t="shared" si="183"/>
        <v>0.55000000000000004</v>
      </c>
      <c r="M73" s="61">
        <f t="shared" si="183"/>
        <v>0.55000000000000004</v>
      </c>
      <c r="N73" s="40"/>
      <c r="O73" s="230">
        <f>E73</f>
        <v>0.55000000000000004</v>
      </c>
      <c r="P73" s="230">
        <f t="shared" ref="P73:R73" si="184">F73</f>
        <v>0.55000000000000004</v>
      </c>
      <c r="Q73" s="230">
        <f t="shared" si="184"/>
        <v>0.55000000000000004</v>
      </c>
      <c r="R73" s="186">
        <f t="shared" si="184"/>
        <v>0.55000000000000004</v>
      </c>
      <c r="S73" s="186">
        <f t="shared" ref="S73" si="185">I73</f>
        <v>0.55000000000000004</v>
      </c>
      <c r="T73" s="34">
        <f t="shared" ref="T73:U73" si="186">J73</f>
        <v>0.55000000000000004</v>
      </c>
      <c r="U73" s="34">
        <f t="shared" si="186"/>
        <v>0.55000000000000004</v>
      </c>
      <c r="V73" s="34">
        <f t="shared" ref="V73" si="187">L73</f>
        <v>0.55000000000000004</v>
      </c>
      <c r="X73" s="230">
        <f>O73</f>
        <v>0.55000000000000004</v>
      </c>
      <c r="Y73" s="230">
        <f t="shared" ref="Y73:AB73" si="188">P73</f>
        <v>0.55000000000000004</v>
      </c>
      <c r="Z73" s="230">
        <f t="shared" si="188"/>
        <v>0.55000000000000004</v>
      </c>
      <c r="AA73" s="230">
        <f t="shared" si="188"/>
        <v>0.55000000000000004</v>
      </c>
      <c r="AB73" s="230">
        <f t="shared" si="188"/>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9">IF($D$4,Y75,P75)</f>
        <v>0.51510723782285484</v>
      </c>
      <c r="H75" s="61">
        <f t="shared" si="189"/>
        <v>0.51893420171073767</v>
      </c>
      <c r="I75" s="61">
        <f t="shared" si="189"/>
        <v>0.5399653125395153</v>
      </c>
      <c r="J75" s="61">
        <f t="shared" si="189"/>
        <v>0.62613919177204358</v>
      </c>
      <c r="K75" s="61">
        <f t="shared" si="189"/>
        <v>0.58928242086326565</v>
      </c>
      <c r="L75" s="61">
        <f t="shared" si="189"/>
        <v>0.50946955745668299</v>
      </c>
      <c r="M75" s="61">
        <f t="shared" si="189"/>
        <v>0.44671399064749523</v>
      </c>
      <c r="N75" s="40"/>
      <c r="O75" s="186">
        <f t="shared" ref="O75:V75" si="190">O25*O13</f>
        <v>0.51352953330264561</v>
      </c>
      <c r="P75" s="186">
        <f t="shared" si="190"/>
        <v>0.51510723782285484</v>
      </c>
      <c r="Q75" s="186">
        <f>Q25*Q13</f>
        <v>0.51893420171073767</v>
      </c>
      <c r="R75" s="186">
        <f t="shared" si="190"/>
        <v>0.5399653125395153</v>
      </c>
      <c r="S75" s="186">
        <f t="shared" si="190"/>
        <v>0.62613919177204358</v>
      </c>
      <c r="T75" s="186">
        <f t="shared" si="190"/>
        <v>0.58928242086326565</v>
      </c>
      <c r="U75" s="186">
        <f t="shared" si="190"/>
        <v>0.50946955745668299</v>
      </c>
      <c r="V75" s="186">
        <f t="shared" si="190"/>
        <v>0.44671399064749523</v>
      </c>
      <c r="X75" s="186">
        <f>O75</f>
        <v>0.51352953330264561</v>
      </c>
      <c r="Y75" s="186">
        <f t="shared" ref="Y75:AB75" si="191">P75</f>
        <v>0.51510723782285484</v>
      </c>
      <c r="Z75" s="186">
        <f t="shared" si="191"/>
        <v>0.51893420171073767</v>
      </c>
      <c r="AA75" s="186">
        <f t="shared" si="191"/>
        <v>0.5399653125395153</v>
      </c>
      <c r="AB75" s="186">
        <f t="shared" si="191"/>
        <v>0.62613919177204358</v>
      </c>
      <c r="AC75" s="186">
        <f>AC25*AC13</f>
        <v>1.4732060521581642</v>
      </c>
      <c r="AD75" s="186">
        <f>AD25*AD13</f>
        <v>1.018939114913366</v>
      </c>
      <c r="AE75" s="186">
        <f>AE25*AE13</f>
        <v>0.89342798129499046</v>
      </c>
    </row>
    <row r="76" spans="1:47">
      <c r="A76" s="185" t="s">
        <v>16</v>
      </c>
      <c r="C76" s="38"/>
      <c r="E76" s="186"/>
      <c r="F76" s="186"/>
      <c r="G76" s="186"/>
      <c r="I76" s="186"/>
      <c r="K76" s="186"/>
      <c r="L76" s="186"/>
      <c r="M76" s="186"/>
      <c r="N76" s="40"/>
      <c r="O76" s="301">
        <f>O$12</f>
        <v>2015</v>
      </c>
      <c r="P76" s="301">
        <f t="shared" ref="P76:V76" si="192">P$12</f>
        <v>2017</v>
      </c>
      <c r="Q76" s="301">
        <f t="shared" si="192"/>
        <v>2019</v>
      </c>
      <c r="R76" s="301">
        <f t="shared" si="192"/>
        <v>2020</v>
      </c>
      <c r="S76" s="301">
        <f t="shared" si="192"/>
        <v>2021</v>
      </c>
      <c r="T76" s="301">
        <f t="shared" si="192"/>
        <v>2030</v>
      </c>
      <c r="U76" s="301">
        <f t="shared" si="192"/>
        <v>2040</v>
      </c>
      <c r="V76" s="301">
        <f t="shared" si="192"/>
        <v>2050</v>
      </c>
      <c r="X76" s="301">
        <f>X$12</f>
        <v>2015</v>
      </c>
      <c r="Y76" s="301">
        <f t="shared" ref="Y76:AE76" si="193">Y$12</f>
        <v>2017</v>
      </c>
      <c r="Z76" s="301">
        <f t="shared" si="193"/>
        <v>2019</v>
      </c>
      <c r="AA76" s="301">
        <f t="shared" si="193"/>
        <v>2020</v>
      </c>
      <c r="AB76" s="301">
        <f t="shared" si="193"/>
        <v>2021</v>
      </c>
      <c r="AC76" s="301">
        <f t="shared" si="193"/>
        <v>2030</v>
      </c>
      <c r="AD76" s="301">
        <f t="shared" si="193"/>
        <v>2040</v>
      </c>
      <c r="AE76" s="301">
        <f t="shared" si="193"/>
        <v>2050</v>
      </c>
    </row>
    <row r="77" spans="1:47">
      <c r="A77" s="185" t="s">
        <v>16</v>
      </c>
      <c r="C77" s="185" t="s">
        <v>83</v>
      </c>
      <c r="D77" s="185" t="s">
        <v>48</v>
      </c>
      <c r="E77" s="229">
        <f>[2]Calib_1011!$H$92</f>
        <v>2.035E-2</v>
      </c>
      <c r="F77" s="62">
        <f t="shared" ref="F77:F89" si="194">IF($D$4,X77,O77)</f>
        <v>0.23381516587677725</v>
      </c>
      <c r="G77" s="62">
        <f t="shared" ref="G77:G79" si="195">IF($D$4,Y77,P77)</f>
        <v>0.23381516587677725</v>
      </c>
      <c r="H77" s="62">
        <f t="shared" ref="H77:H79" si="196">IF($D$4,Z77,Q77)</f>
        <v>0.23381516587677725</v>
      </c>
      <c r="I77" s="62">
        <f t="shared" ref="I77:I79" si="197">IF($D$4,AA77,R77)</f>
        <v>0.23381516587677725</v>
      </c>
      <c r="J77" s="62">
        <f t="shared" ref="J77:J79" si="198">IF($D$4,AB77,S77)</f>
        <v>0.23381516587677725</v>
      </c>
      <c r="K77" s="62">
        <f t="shared" ref="K77:K79" si="199">IF($D$4,AC77,T77)</f>
        <v>0.23381516587677725</v>
      </c>
      <c r="L77" s="62">
        <f t="shared" ref="L77:L79" si="200">IF($D$4,AD77,U77)</f>
        <v>0.23381516587677725</v>
      </c>
      <c r="M77" s="62">
        <f t="shared" ref="M77:M79" si="201">IF($D$4,AE77,V77)</f>
        <v>0.23381516587677725</v>
      </c>
      <c r="N77" s="240"/>
      <c r="O77" s="62">
        <f>O$41*1000*O$35*O$30/O$67/O$64</f>
        <v>0.23381516587677725</v>
      </c>
      <c r="P77" s="62">
        <f t="shared" ref="P77:V77" si="202">P$41*1000*P$35*P$30/P$67/P$64</f>
        <v>0.23381516587677725</v>
      </c>
      <c r="Q77" s="62">
        <f t="shared" si="202"/>
        <v>0.23381516587677725</v>
      </c>
      <c r="R77" s="186">
        <f t="shared" si="202"/>
        <v>0.23381516587677725</v>
      </c>
      <c r="S77" s="186">
        <f t="shared" si="202"/>
        <v>0.23381516587677725</v>
      </c>
      <c r="T77" s="288">
        <f t="shared" si="202"/>
        <v>0.23381516587677725</v>
      </c>
      <c r="U77" s="288">
        <f t="shared" si="202"/>
        <v>0.23381516587677725</v>
      </c>
      <c r="V77" s="288">
        <f t="shared" si="202"/>
        <v>0.23381516587677725</v>
      </c>
      <c r="W77" s="239"/>
      <c r="X77" s="62">
        <f>O77</f>
        <v>0.23381516587677725</v>
      </c>
      <c r="Y77" s="62">
        <f t="shared" ref="Y77:AB77" si="203">P77</f>
        <v>0.23381516587677725</v>
      </c>
      <c r="Z77" s="62">
        <f t="shared" si="203"/>
        <v>0.23381516587677725</v>
      </c>
      <c r="AA77" s="62">
        <f t="shared" si="203"/>
        <v>0.23381516587677725</v>
      </c>
      <c r="AB77" s="62">
        <f t="shared" si="203"/>
        <v>0.23381516587677725</v>
      </c>
      <c r="AC77" s="62">
        <f>AC$41*1000*AC$35*AC$30/AC$67/AC$64</f>
        <v>0.21101818720379142</v>
      </c>
      <c r="AD77" s="62">
        <f>AD$41*1000*AD$35*AD$30/AD$67/AD$64</f>
        <v>0.19044391395142174</v>
      </c>
      <c r="AE77" s="62">
        <f>AE$41*1000*AE$35*AE$30/AE$67/AE$64</f>
        <v>0.17187563234115816</v>
      </c>
      <c r="AF77" s="239"/>
      <c r="AG77" s="239"/>
      <c r="AH77" s="239"/>
      <c r="AI77" s="239"/>
      <c r="AJ77" s="239"/>
      <c r="AK77" s="239"/>
      <c r="AL77" s="239"/>
      <c r="AM77" s="239"/>
      <c r="AN77" s="239"/>
      <c r="AO77" s="239"/>
      <c r="AP77" s="239"/>
      <c r="AQ77" s="239"/>
      <c r="AR77" s="239"/>
      <c r="AS77" s="239"/>
      <c r="AT77" s="239"/>
      <c r="AU77" s="239"/>
    </row>
    <row r="78" spans="1:47">
      <c r="A78" s="185" t="s">
        <v>16</v>
      </c>
      <c r="C78" s="185" t="s">
        <v>63</v>
      </c>
      <c r="D78" s="185" t="s">
        <v>48</v>
      </c>
      <c r="E78" s="291">
        <v>5.0000000000000001E-3</v>
      </c>
      <c r="F78" s="62">
        <f t="shared" si="194"/>
        <v>5.0000000000000001E-3</v>
      </c>
      <c r="G78" s="62">
        <f t="shared" si="195"/>
        <v>5.0000000000000001E-3</v>
      </c>
      <c r="H78" s="62">
        <f t="shared" si="196"/>
        <v>5.0000000000000001E-3</v>
      </c>
      <c r="I78" s="62">
        <f t="shared" si="197"/>
        <v>5.0000000000000001E-3</v>
      </c>
      <c r="J78" s="62">
        <f t="shared" si="198"/>
        <v>2.75E-2</v>
      </c>
      <c r="K78" s="62">
        <f t="shared" si="199"/>
        <v>0.05</v>
      </c>
      <c r="L78" s="62">
        <f t="shared" si="200"/>
        <v>0.1</v>
      </c>
      <c r="M78" s="62">
        <f t="shared" si="201"/>
        <v>0.15</v>
      </c>
      <c r="N78" s="240"/>
      <c r="O78" s="230">
        <f>E78</f>
        <v>5.0000000000000001E-3</v>
      </c>
      <c r="P78" s="230">
        <f>O78</f>
        <v>5.0000000000000001E-3</v>
      </c>
      <c r="Q78" s="230">
        <f>P78</f>
        <v>5.0000000000000001E-3</v>
      </c>
      <c r="R78" s="186">
        <f>Q78</f>
        <v>5.0000000000000001E-3</v>
      </c>
      <c r="S78" s="24">
        <f>AVERAGE(R78,T78)</f>
        <v>2.75E-2</v>
      </c>
      <c r="T78" s="289">
        <v>0.05</v>
      </c>
      <c r="U78" s="34">
        <v>0.1</v>
      </c>
      <c r="V78" s="34">
        <v>0.15</v>
      </c>
      <c r="W78" s="239"/>
      <c r="X78" s="62">
        <f t="shared" ref="X78:X90" si="204">O78</f>
        <v>5.0000000000000001E-3</v>
      </c>
      <c r="Y78" s="62">
        <f t="shared" ref="Y78:Y90" si="205">P78</f>
        <v>5.0000000000000001E-3</v>
      </c>
      <c r="Z78" s="62">
        <f t="shared" ref="Z78:Z90" si="206">Q78</f>
        <v>5.0000000000000001E-3</v>
      </c>
      <c r="AA78" s="62">
        <f t="shared" ref="AA78:AA90" si="207">R78</f>
        <v>5.0000000000000001E-3</v>
      </c>
      <c r="AB78" s="136">
        <f t="shared" ref="AB78:AB90" si="208">S78</f>
        <v>2.75E-2</v>
      </c>
      <c r="AC78" s="70">
        <v>7.0000000000000007E-2</v>
      </c>
      <c r="AD78" s="70">
        <v>0.15</v>
      </c>
      <c r="AE78" s="70">
        <v>0.25</v>
      </c>
      <c r="AF78" s="239"/>
      <c r="AG78" s="239"/>
      <c r="AH78" s="239"/>
      <c r="AI78" s="239"/>
      <c r="AJ78" s="239"/>
      <c r="AK78" s="239"/>
      <c r="AL78" s="239"/>
      <c r="AM78" s="239"/>
      <c r="AN78" s="239"/>
      <c r="AO78" s="239"/>
      <c r="AP78" s="239"/>
      <c r="AQ78" s="239"/>
      <c r="AR78" s="239"/>
      <c r="AS78" s="239"/>
      <c r="AT78" s="239"/>
      <c r="AU78" s="239"/>
    </row>
    <row r="79" spans="1:47">
      <c r="A79" s="185" t="s">
        <v>16</v>
      </c>
      <c r="C79" s="185" t="s">
        <v>82</v>
      </c>
      <c r="D79" s="185" t="s">
        <v>48</v>
      </c>
      <c r="E79" s="291">
        <v>0</v>
      </c>
      <c r="F79" s="62">
        <f t="shared" si="194"/>
        <v>0</v>
      </c>
      <c r="G79" s="62">
        <f t="shared" si="195"/>
        <v>0</v>
      </c>
      <c r="H79" s="62">
        <f t="shared" si="196"/>
        <v>5.0000000000000001E-3</v>
      </c>
      <c r="I79" s="62">
        <f t="shared" si="197"/>
        <v>5.0000000000000001E-3</v>
      </c>
      <c r="J79" s="62">
        <f t="shared" si="198"/>
        <v>5.0000000000000001E-3</v>
      </c>
      <c r="K79" s="62">
        <f t="shared" si="199"/>
        <v>5.0000000000000001E-3</v>
      </c>
      <c r="L79" s="62">
        <f t="shared" si="200"/>
        <v>5.0000000000000001E-3</v>
      </c>
      <c r="M79" s="62">
        <f t="shared" si="201"/>
        <v>5.0000000000000001E-3</v>
      </c>
      <c r="N79" s="240"/>
      <c r="O79" s="230">
        <f>E79</f>
        <v>0</v>
      </c>
      <c r="P79" s="230">
        <f>O79</f>
        <v>0</v>
      </c>
      <c r="Q79" s="230">
        <v>5.0000000000000001E-3</v>
      </c>
      <c r="R79" s="186">
        <v>5.0000000000000001E-3</v>
      </c>
      <c r="S79" s="186">
        <v>5.0000000000000001E-3</v>
      </c>
      <c r="T79" s="289">
        <v>5.0000000000000001E-3</v>
      </c>
      <c r="U79" s="289">
        <v>5.0000000000000001E-3</v>
      </c>
      <c r="V79" s="289">
        <v>5.0000000000000001E-3</v>
      </c>
      <c r="W79" s="239"/>
      <c r="X79" s="62">
        <f t="shared" si="204"/>
        <v>0</v>
      </c>
      <c r="Y79" s="62">
        <f t="shared" si="205"/>
        <v>0</v>
      </c>
      <c r="Z79" s="62">
        <f t="shared" si="206"/>
        <v>5.0000000000000001E-3</v>
      </c>
      <c r="AA79" s="62">
        <f t="shared" si="207"/>
        <v>5.0000000000000001E-3</v>
      </c>
      <c r="AB79" s="62">
        <f t="shared" si="208"/>
        <v>5.0000000000000001E-3</v>
      </c>
      <c r="AC79" s="34">
        <v>0</v>
      </c>
      <c r="AD79" s="34">
        <v>0</v>
      </c>
      <c r="AE79" s="34">
        <v>0</v>
      </c>
      <c r="AF79" s="239"/>
      <c r="AG79" s="239"/>
      <c r="AH79" s="239"/>
      <c r="AI79" s="239"/>
      <c r="AJ79" s="239"/>
      <c r="AK79" s="239"/>
      <c r="AL79" s="239"/>
      <c r="AM79" s="239"/>
      <c r="AN79" s="239"/>
      <c r="AO79" s="239"/>
      <c r="AP79" s="239"/>
      <c r="AQ79" s="239"/>
      <c r="AR79" s="239"/>
      <c r="AS79" s="239"/>
      <c r="AT79" s="239"/>
      <c r="AU79" s="239"/>
    </row>
    <row r="80" spans="1:47">
      <c r="A80" s="185" t="s">
        <v>16</v>
      </c>
      <c r="C80" s="185" t="s">
        <v>81</v>
      </c>
      <c r="D80" s="185" t="s">
        <v>48</v>
      </c>
      <c r="E80" s="33">
        <f>1-SUM(E77:E79)</f>
        <v>0.97465000000000002</v>
      </c>
      <c r="F80" s="33">
        <f t="shared" ref="F80:M80" si="209">1-SUM(F77:F79)</f>
        <v>0.7611848341232228</v>
      </c>
      <c r="G80" s="33">
        <f t="shared" si="209"/>
        <v>0.7611848341232228</v>
      </c>
      <c r="H80" s="33">
        <f t="shared" si="209"/>
        <v>0.75618483412322268</v>
      </c>
      <c r="I80" s="33">
        <f t="shared" si="209"/>
        <v>0.75618483412322268</v>
      </c>
      <c r="J80" s="33">
        <f t="shared" si="209"/>
        <v>0.73368483412322272</v>
      </c>
      <c r="K80" s="33">
        <f t="shared" si="209"/>
        <v>0.71118483412322275</v>
      </c>
      <c r="L80" s="33">
        <f t="shared" si="209"/>
        <v>0.66118483412322271</v>
      </c>
      <c r="M80" s="33">
        <f t="shared" si="209"/>
        <v>0.61118483412322278</v>
      </c>
      <c r="N80" s="240"/>
      <c r="O80" s="33">
        <f>1-SUM(O77:O79)</f>
        <v>0.7611848341232228</v>
      </c>
      <c r="P80" s="33">
        <f t="shared" ref="P80:R80" si="210">1-SUM(P77:P79)</f>
        <v>0.7611848341232228</v>
      </c>
      <c r="Q80" s="33">
        <f t="shared" si="210"/>
        <v>0.75618483412322268</v>
      </c>
      <c r="R80" s="33">
        <f t="shared" si="210"/>
        <v>0.75618483412322268</v>
      </c>
      <c r="S80" s="33">
        <f t="shared" ref="S80" si="211">1-SUM(S77:S79)</f>
        <v>0.73368483412322272</v>
      </c>
      <c r="T80" s="33">
        <f t="shared" ref="T80:U80" si="212">1-SUM(T77:T79)</f>
        <v>0.71118483412322275</v>
      </c>
      <c r="U80" s="33">
        <f t="shared" si="212"/>
        <v>0.66118483412322271</v>
      </c>
      <c r="V80" s="33">
        <f t="shared" ref="V80" si="213">1-SUM(V77:V79)</f>
        <v>0.61118483412322278</v>
      </c>
      <c r="W80" s="239"/>
      <c r="X80" s="62">
        <f t="shared" si="204"/>
        <v>0.7611848341232228</v>
      </c>
      <c r="Y80" s="62">
        <f t="shared" si="205"/>
        <v>0.7611848341232228</v>
      </c>
      <c r="Z80" s="62">
        <f t="shared" si="206"/>
        <v>0.75618483412322268</v>
      </c>
      <c r="AA80" s="62">
        <f t="shared" si="207"/>
        <v>0.75618483412322268</v>
      </c>
      <c r="AB80" s="62">
        <f t="shared" si="208"/>
        <v>0.73368483412322272</v>
      </c>
      <c r="AC80" s="33">
        <f>1-SUM(AC77:AC79)</f>
        <v>0.71898181279620854</v>
      </c>
      <c r="AD80" s="33">
        <f>1-SUM(AD77:AD79)</f>
        <v>0.65955608604857829</v>
      </c>
      <c r="AE80" s="33">
        <f>1-SUM(AE77:AE79)</f>
        <v>0.5781243676588419</v>
      </c>
      <c r="AF80" s="239"/>
      <c r="AG80" s="239"/>
      <c r="AH80" s="239"/>
      <c r="AI80" s="239"/>
      <c r="AJ80" s="239"/>
      <c r="AK80" s="239"/>
      <c r="AL80" s="239"/>
      <c r="AM80" s="239"/>
      <c r="AN80" s="239"/>
      <c r="AO80" s="239"/>
      <c r="AP80" s="239"/>
      <c r="AQ80" s="239"/>
      <c r="AR80" s="239"/>
      <c r="AS80" s="239"/>
      <c r="AT80" s="239"/>
      <c r="AU80" s="239"/>
    </row>
    <row r="81" spans="1:47">
      <c r="A81" s="185" t="s">
        <v>16</v>
      </c>
      <c r="C81" s="38" t="str">
        <f>C55</f>
        <v>Middle Income</v>
      </c>
      <c r="D81" s="185" t="s">
        <v>191</v>
      </c>
      <c r="E81" s="186">
        <f t="shared" ref="E81" si="214">E$26*E$14</f>
        <v>8.3197438282491429</v>
      </c>
      <c r="F81" s="186">
        <f t="shared" si="194"/>
        <v>8.826358475322154</v>
      </c>
      <c r="G81" s="186">
        <f t="shared" ref="G81:G84" si="215">IF($D$4,Y81,P81)</f>
        <v>9.2340547486185294</v>
      </c>
      <c r="H81" s="186">
        <f t="shared" ref="H81:H84" si="216">IF($D$4,Z81,Q81)</f>
        <v>9.7394791998722337</v>
      </c>
      <c r="I81" s="186">
        <f t="shared" ref="I81:I84" si="217">IF($D$4,AA81,R81)</f>
        <v>10.234967504004217</v>
      </c>
      <c r="J81" s="186">
        <f t="shared" ref="J81:J84" si="218">IF($D$4,AB81,S81)</f>
        <v>8.8437415285034575</v>
      </c>
      <c r="K81" s="186">
        <f t="shared" ref="K81:K84" si="219">IF($D$4,AC81,T81)</f>
        <v>11.036654564543531</v>
      </c>
      <c r="L81" s="186">
        <f t="shared" ref="L81:L84" si="220">IF($D$4,AD81,U81)</f>
        <v>12.867077590350583</v>
      </c>
      <c r="M81" s="186">
        <f t="shared" ref="M81:M84" si="221">IF($D$4,AE81,V81)</f>
        <v>14.307101542417895</v>
      </c>
      <c r="N81" s="40"/>
      <c r="O81" s="186">
        <f>O$26*O$14</f>
        <v>8.826358475322154</v>
      </c>
      <c r="P81" s="186">
        <f t="shared" ref="P81:V81" si="222">P$26*P$14</f>
        <v>9.2340547486185294</v>
      </c>
      <c r="Q81" s="186">
        <f t="shared" si="222"/>
        <v>9.7394791998722337</v>
      </c>
      <c r="R81" s="186">
        <f t="shared" si="222"/>
        <v>10.234967504004217</v>
      </c>
      <c r="S81" s="186">
        <f t="shared" si="222"/>
        <v>8.8437415285034575</v>
      </c>
      <c r="T81" s="290">
        <f t="shared" si="222"/>
        <v>11.036654564543531</v>
      </c>
      <c r="U81" s="290">
        <f t="shared" si="222"/>
        <v>12.867077590350583</v>
      </c>
      <c r="V81" s="290">
        <f t="shared" si="222"/>
        <v>14.307101542417895</v>
      </c>
      <c r="X81" s="62">
        <f t="shared" si="204"/>
        <v>8.826358475322154</v>
      </c>
      <c r="Y81" s="62">
        <f t="shared" si="205"/>
        <v>9.2340547486185294</v>
      </c>
      <c r="Z81" s="62">
        <f t="shared" si="206"/>
        <v>9.7394791998722337</v>
      </c>
      <c r="AA81" s="62">
        <f t="shared" si="207"/>
        <v>10.234967504004217</v>
      </c>
      <c r="AB81" s="62">
        <f t="shared" si="208"/>
        <v>8.8437415285034575</v>
      </c>
      <c r="AC81" s="186">
        <f>AC$26*AC$14</f>
        <v>10.484821836316353</v>
      </c>
      <c r="AD81" s="186">
        <f>AD$26*AD$14</f>
        <v>11.612537525291399</v>
      </c>
      <c r="AE81" s="186">
        <f>AE$26*AE$14</f>
        <v>12.26655118493054</v>
      </c>
    </row>
    <row r="82" spans="1:47">
      <c r="A82" s="185" t="s">
        <v>16</v>
      </c>
      <c r="C82" s="185" t="str">
        <f>C77</f>
        <v>Priv.veh.</v>
      </c>
      <c r="D82" s="185" t="s">
        <v>48</v>
      </c>
      <c r="E82" s="62">
        <f t="shared" ref="E82" si="223">E$42*1000*E$36*E$31/E$67/E$64</f>
        <v>0.53206565737051803</v>
      </c>
      <c r="F82" s="62">
        <f t="shared" si="194"/>
        <v>0.48950040478087659</v>
      </c>
      <c r="G82" s="62">
        <f t="shared" si="215"/>
        <v>0.48950040478087659</v>
      </c>
      <c r="H82" s="62">
        <f t="shared" si="216"/>
        <v>0.48950040478087659</v>
      </c>
      <c r="I82" s="62">
        <f t="shared" si="217"/>
        <v>0.48950040478087659</v>
      </c>
      <c r="J82" s="62">
        <f t="shared" si="218"/>
        <v>0.48950040478087659</v>
      </c>
      <c r="K82" s="62">
        <f t="shared" si="219"/>
        <v>0.48950040478087659</v>
      </c>
      <c r="L82" s="62">
        <f t="shared" si="220"/>
        <v>0.48950040478087659</v>
      </c>
      <c r="M82" s="62">
        <f t="shared" si="221"/>
        <v>0.48950040478087659</v>
      </c>
      <c r="N82" s="240"/>
      <c r="O82" s="62">
        <f>O$42*1000*O$36*O$31/O$67/O$64</f>
        <v>0.48950040478087659</v>
      </c>
      <c r="P82" s="62">
        <f t="shared" ref="P82:V82" si="224">P$42*1000*P$36*P$31/P$67/P$64</f>
        <v>0.48950040478087659</v>
      </c>
      <c r="Q82" s="62">
        <f t="shared" si="224"/>
        <v>0.48950040478087659</v>
      </c>
      <c r="R82" s="186">
        <f t="shared" si="224"/>
        <v>0.48950040478087659</v>
      </c>
      <c r="S82" s="186">
        <f t="shared" si="224"/>
        <v>0.48950040478087659</v>
      </c>
      <c r="T82" s="288">
        <f t="shared" si="224"/>
        <v>0.48950040478087659</v>
      </c>
      <c r="U82" s="288">
        <f t="shared" si="224"/>
        <v>0.48950040478087659</v>
      </c>
      <c r="V82" s="288">
        <f t="shared" si="224"/>
        <v>0.48950040478087659</v>
      </c>
      <c r="W82" s="239"/>
      <c r="X82" s="62">
        <f t="shared" si="204"/>
        <v>0.48950040478087659</v>
      </c>
      <c r="Y82" s="62">
        <f t="shared" si="205"/>
        <v>0.48950040478087659</v>
      </c>
      <c r="Z82" s="62">
        <f t="shared" si="206"/>
        <v>0.48950040478087659</v>
      </c>
      <c r="AA82" s="62">
        <f t="shared" si="207"/>
        <v>0.48950040478087659</v>
      </c>
      <c r="AB82" s="62">
        <f t="shared" si="208"/>
        <v>0.48950040478087659</v>
      </c>
      <c r="AC82" s="62">
        <f>AC$42*1000*AC$36*AC$31/AC$67/AC$64</f>
        <v>0.44177411531474098</v>
      </c>
      <c r="AD82" s="62">
        <f>AD$42*1000*AD$36*AD$31/AD$67/AD$64</f>
        <v>0.4196854095490038</v>
      </c>
      <c r="AE82" s="62">
        <f>AE$42*1000*AE$36*AE$31/AE$67/AE$64</f>
        <v>0.37876608211797597</v>
      </c>
      <c r="AF82" s="239"/>
      <c r="AG82" s="239"/>
      <c r="AH82" s="239"/>
      <c r="AI82" s="239"/>
      <c r="AJ82" s="239"/>
      <c r="AK82" s="239"/>
      <c r="AL82" s="239"/>
      <c r="AM82" s="239"/>
      <c r="AN82" s="239"/>
      <c r="AO82" s="239"/>
      <c r="AP82" s="239"/>
      <c r="AQ82" s="239"/>
      <c r="AR82" s="239"/>
      <c r="AS82" s="239"/>
      <c r="AT82" s="239"/>
      <c r="AU82" s="239"/>
    </row>
    <row r="83" spans="1:47">
      <c r="A83" s="185" t="s">
        <v>16</v>
      </c>
      <c r="C83" s="185" t="str">
        <f>C78</f>
        <v>BRT</v>
      </c>
      <c r="D83" s="185" t="s">
        <v>48</v>
      </c>
      <c r="E83" s="291">
        <v>0.01</v>
      </c>
      <c r="F83" s="62">
        <f t="shared" si="194"/>
        <v>0.01</v>
      </c>
      <c r="G83" s="62">
        <f t="shared" si="215"/>
        <v>0.01</v>
      </c>
      <c r="H83" s="62">
        <f t="shared" si="216"/>
        <v>0.01</v>
      </c>
      <c r="I83" s="62">
        <f t="shared" si="217"/>
        <v>0.01</v>
      </c>
      <c r="J83" s="62">
        <f t="shared" si="218"/>
        <v>3.0000000000000002E-2</v>
      </c>
      <c r="K83" s="62">
        <f t="shared" si="219"/>
        <v>0.05</v>
      </c>
      <c r="L83" s="62">
        <f t="shared" si="220"/>
        <v>0.1</v>
      </c>
      <c r="M83" s="62">
        <f t="shared" si="221"/>
        <v>0.15</v>
      </c>
      <c r="N83" s="240"/>
      <c r="O83" s="241">
        <f>E83</f>
        <v>0.01</v>
      </c>
      <c r="P83" s="241">
        <f>O83</f>
        <v>0.01</v>
      </c>
      <c r="Q83" s="241">
        <f t="shared" ref="Q83:U84" si="225">P83</f>
        <v>0.01</v>
      </c>
      <c r="R83" s="186">
        <f>Q83</f>
        <v>0.01</v>
      </c>
      <c r="S83" s="186">
        <f>AVERAGE(R83,T83)</f>
        <v>3.0000000000000002E-2</v>
      </c>
      <c r="T83" s="289">
        <v>0.05</v>
      </c>
      <c r="U83" s="34">
        <v>0.1</v>
      </c>
      <c r="V83" s="34">
        <v>0.15</v>
      </c>
      <c r="W83" s="239"/>
      <c r="X83" s="62">
        <f t="shared" si="204"/>
        <v>0.01</v>
      </c>
      <c r="Y83" s="62">
        <f t="shared" si="205"/>
        <v>0.01</v>
      </c>
      <c r="Z83" s="62">
        <f t="shared" si="206"/>
        <v>0.01</v>
      </c>
      <c r="AA83" s="62">
        <f t="shared" si="207"/>
        <v>0.01</v>
      </c>
      <c r="AB83" s="62">
        <f t="shared" si="208"/>
        <v>3.0000000000000002E-2</v>
      </c>
      <c r="AC83" s="70">
        <v>7.0000000000000007E-2</v>
      </c>
      <c r="AD83" s="70">
        <v>0.15</v>
      </c>
      <c r="AE83" s="70">
        <v>0.25</v>
      </c>
      <c r="AF83" s="239"/>
      <c r="AG83" s="239"/>
      <c r="AH83" s="239"/>
      <c r="AI83" s="239"/>
      <c r="AJ83" s="239"/>
      <c r="AK83" s="239"/>
      <c r="AL83" s="239"/>
      <c r="AM83" s="239"/>
      <c r="AN83" s="239"/>
      <c r="AO83" s="239"/>
      <c r="AP83" s="239"/>
      <c r="AQ83" s="239"/>
      <c r="AR83" s="239"/>
      <c r="AS83" s="239"/>
      <c r="AT83" s="239"/>
      <c r="AU83" s="239"/>
    </row>
    <row r="84" spans="1:47">
      <c r="A84" s="185" t="s">
        <v>16</v>
      </c>
      <c r="C84" s="185" t="str">
        <f>C79</f>
        <v>Gautrain</v>
      </c>
      <c r="D84" s="185" t="s">
        <v>48</v>
      </c>
      <c r="E84" s="291">
        <v>2E-3</v>
      </c>
      <c r="F84" s="137">
        <f t="shared" si="194"/>
        <v>2E-3</v>
      </c>
      <c r="G84" s="137">
        <f t="shared" si="215"/>
        <v>2E-3</v>
      </c>
      <c r="H84" s="137">
        <f t="shared" si="216"/>
        <v>2E-3</v>
      </c>
      <c r="I84" s="137">
        <f t="shared" si="217"/>
        <v>2E-3</v>
      </c>
      <c r="J84" s="137">
        <f t="shared" si="218"/>
        <v>2E-3</v>
      </c>
      <c r="K84" s="137">
        <f t="shared" si="219"/>
        <v>2E-3</v>
      </c>
      <c r="L84" s="137">
        <f t="shared" si="220"/>
        <v>2E-3</v>
      </c>
      <c r="M84" s="137">
        <f t="shared" si="221"/>
        <v>2E-3</v>
      </c>
      <c r="N84" s="240"/>
      <c r="O84" s="292">
        <f>E84</f>
        <v>2E-3</v>
      </c>
      <c r="P84" s="292">
        <f>O84</f>
        <v>2E-3</v>
      </c>
      <c r="Q84" s="292">
        <f t="shared" si="225"/>
        <v>2E-3</v>
      </c>
      <c r="R84" s="186">
        <f t="shared" si="225"/>
        <v>2E-3</v>
      </c>
      <c r="S84" s="186">
        <f t="shared" si="225"/>
        <v>2E-3</v>
      </c>
      <c r="T84" s="293">
        <f t="shared" si="225"/>
        <v>2E-3</v>
      </c>
      <c r="U84" s="293">
        <f t="shared" si="225"/>
        <v>2E-3</v>
      </c>
      <c r="V84" s="293">
        <f>U84</f>
        <v>2E-3</v>
      </c>
      <c r="W84" s="239"/>
      <c r="X84" s="62">
        <f t="shared" si="204"/>
        <v>2E-3</v>
      </c>
      <c r="Y84" s="62">
        <f t="shared" si="205"/>
        <v>2E-3</v>
      </c>
      <c r="Z84" s="62">
        <f t="shared" si="206"/>
        <v>2E-3</v>
      </c>
      <c r="AA84" s="62">
        <f t="shared" si="207"/>
        <v>2E-3</v>
      </c>
      <c r="AB84" s="62">
        <f t="shared" si="208"/>
        <v>2E-3</v>
      </c>
      <c r="AC84" s="72">
        <v>0.01</v>
      </c>
      <c r="AD84" s="72">
        <v>0.02</v>
      </c>
      <c r="AE84" s="72">
        <v>0.03</v>
      </c>
      <c r="AF84" s="239"/>
      <c r="AG84" s="239"/>
      <c r="AH84" s="239"/>
      <c r="AI84" s="239"/>
      <c r="AJ84" s="239"/>
      <c r="AK84" s="239"/>
      <c r="AL84" s="239"/>
      <c r="AM84" s="239"/>
      <c r="AN84" s="239"/>
      <c r="AO84" s="239"/>
      <c r="AP84" s="239"/>
      <c r="AQ84" s="239"/>
      <c r="AR84" s="239"/>
      <c r="AS84" s="239"/>
      <c r="AT84" s="239"/>
      <c r="AU84" s="239"/>
    </row>
    <row r="85" spans="1:47">
      <c r="A85" s="185" t="s">
        <v>16</v>
      </c>
      <c r="C85" s="185" t="str">
        <f>C80</f>
        <v>Bus, minibus, metro rail</v>
      </c>
      <c r="D85" s="185" t="s">
        <v>48</v>
      </c>
      <c r="E85" s="33">
        <f t="shared" ref="E85" si="226">1-SUM(E82:E84)</f>
        <v>0.45593434262948196</v>
      </c>
      <c r="F85" s="33">
        <f>1-SUM(F82:F84)</f>
        <v>0.49849959521912346</v>
      </c>
      <c r="G85" s="33">
        <f t="shared" ref="G85:M85" si="227">1-SUM(G82:G84)</f>
        <v>0.49849959521912346</v>
      </c>
      <c r="H85" s="33">
        <f t="shared" si="227"/>
        <v>0.49849959521912346</v>
      </c>
      <c r="I85" s="33">
        <f t="shared" si="227"/>
        <v>0.49849959521912346</v>
      </c>
      <c r="J85" s="33">
        <f t="shared" si="227"/>
        <v>0.47849959521912344</v>
      </c>
      <c r="K85" s="33">
        <f t="shared" si="227"/>
        <v>0.45849959521912342</v>
      </c>
      <c r="L85" s="33">
        <f t="shared" si="227"/>
        <v>0.40849959521912338</v>
      </c>
      <c r="M85" s="33">
        <f t="shared" si="227"/>
        <v>0.35849959521912345</v>
      </c>
      <c r="N85" s="240"/>
      <c r="O85" s="33">
        <f>1-SUM(O82:O84)</f>
        <v>0.49849959521912346</v>
      </c>
      <c r="P85" s="33">
        <f t="shared" ref="P85:R85" si="228">1-SUM(P82:P84)</f>
        <v>0.49849959521912346</v>
      </c>
      <c r="Q85" s="33">
        <f t="shared" si="228"/>
        <v>0.49849959521912346</v>
      </c>
      <c r="R85" s="33">
        <f t="shared" si="228"/>
        <v>0.49849959521912346</v>
      </c>
      <c r="S85" s="33">
        <f t="shared" ref="S85" si="229">1-SUM(S82:S84)</f>
        <v>0.47849959521912344</v>
      </c>
      <c r="T85" s="33">
        <f t="shared" ref="T85:U85" si="230">1-SUM(T82:T84)</f>
        <v>0.45849959521912342</v>
      </c>
      <c r="U85" s="33">
        <f t="shared" si="230"/>
        <v>0.40849959521912338</v>
      </c>
      <c r="V85" s="33">
        <f t="shared" ref="V85" si="231">1-SUM(V82:V84)</f>
        <v>0.35849959521912345</v>
      </c>
      <c r="W85" s="239"/>
      <c r="X85" s="62">
        <f t="shared" si="204"/>
        <v>0.49849959521912346</v>
      </c>
      <c r="Y85" s="62">
        <f t="shared" si="205"/>
        <v>0.49849959521912346</v>
      </c>
      <c r="Z85" s="62">
        <f t="shared" si="206"/>
        <v>0.49849959521912346</v>
      </c>
      <c r="AA85" s="62">
        <f t="shared" si="207"/>
        <v>0.49849959521912346</v>
      </c>
      <c r="AB85" s="62">
        <f t="shared" si="208"/>
        <v>0.47849959521912344</v>
      </c>
      <c r="AC85" s="33">
        <f>1-SUM(AC82:AC84)</f>
        <v>0.47822588468525895</v>
      </c>
      <c r="AD85" s="33">
        <f>1-SUM(AD82:AD84)</f>
        <v>0.41031459045099616</v>
      </c>
      <c r="AE85" s="33">
        <f>1-SUM(AE82:AE84)</f>
        <v>0.34123391788202406</v>
      </c>
      <c r="AF85" s="239"/>
      <c r="AG85" s="239"/>
      <c r="AH85" s="239"/>
      <c r="AI85" s="239"/>
      <c r="AJ85" s="239"/>
      <c r="AK85" s="239"/>
      <c r="AL85" s="239"/>
      <c r="AM85" s="239"/>
      <c r="AN85" s="239"/>
      <c r="AO85" s="239"/>
      <c r="AP85" s="239"/>
      <c r="AQ85" s="239"/>
      <c r="AR85" s="239"/>
      <c r="AS85" s="239"/>
      <c r="AT85" s="239"/>
      <c r="AU85" s="239"/>
    </row>
    <row r="86" spans="1:47">
      <c r="A86" s="185" t="s">
        <v>16</v>
      </c>
      <c r="C86" s="38" t="str">
        <f>C56</f>
        <v>High Income</v>
      </c>
      <c r="D86" s="185" t="s">
        <v>191</v>
      </c>
      <c r="E86" s="186">
        <f t="shared" ref="E86" si="232">E$27*E$15</f>
        <v>8.0383178513969256</v>
      </c>
      <c r="F86" s="186">
        <f t="shared" si="194"/>
        <v>9.5402930821095318</v>
      </c>
      <c r="G86" s="186">
        <f t="shared" ref="G86:G89" si="233">IF($D$4,Y86,P86)</f>
        <v>10.249512727937956</v>
      </c>
      <c r="H86" s="186">
        <f t="shared" ref="H86:H89" si="234">IF($D$4,Z86,Q86)</f>
        <v>10.785581249292237</v>
      </c>
      <c r="I86" s="186">
        <f t="shared" ref="I86:I89" si="235">IF($D$4,AA86,R86)</f>
        <v>9.108764792700967</v>
      </c>
      <c r="J86" s="186">
        <f t="shared" ref="J86:J89" si="236">IF($D$4,AB86,S86)</f>
        <v>9.2160038722507291</v>
      </c>
      <c r="K86" s="186">
        <f t="shared" ref="K86:K89" si="237">IF($D$4,AC86,T86)</f>
        <v>12.034788826360103</v>
      </c>
      <c r="L86" s="186">
        <f t="shared" ref="L86:L89" si="238">IF($D$4,AD86,U86)</f>
        <v>16.609818012773321</v>
      </c>
      <c r="M86" s="186">
        <f t="shared" ref="M86:M89" si="239">IF($D$4,AE86,V86)</f>
        <v>20.114968000588224</v>
      </c>
      <c r="N86" s="40"/>
      <c r="O86" s="186">
        <f>O$27*O$15</f>
        <v>9.5402930821095318</v>
      </c>
      <c r="P86" s="186">
        <f t="shared" ref="P86:V86" si="240">P$27*P$15</f>
        <v>10.249512727937956</v>
      </c>
      <c r="Q86" s="186">
        <f t="shared" si="240"/>
        <v>10.785581249292237</v>
      </c>
      <c r="R86" s="186">
        <f t="shared" si="240"/>
        <v>9.108764792700967</v>
      </c>
      <c r="S86" s="186">
        <f t="shared" si="240"/>
        <v>9.2160038722507291</v>
      </c>
      <c r="T86" s="290">
        <f t="shared" si="240"/>
        <v>12.034788826360103</v>
      </c>
      <c r="U86" s="290">
        <f t="shared" si="240"/>
        <v>16.609818012773321</v>
      </c>
      <c r="V86" s="290">
        <f t="shared" si="240"/>
        <v>20.114968000588224</v>
      </c>
      <c r="X86" s="62">
        <f t="shared" si="204"/>
        <v>9.5402930821095318</v>
      </c>
      <c r="Y86" s="62">
        <f t="shared" si="205"/>
        <v>10.249512727937956</v>
      </c>
      <c r="Z86" s="62">
        <f t="shared" si="206"/>
        <v>10.785581249292237</v>
      </c>
      <c r="AA86" s="62">
        <f t="shared" si="207"/>
        <v>9.108764792700967</v>
      </c>
      <c r="AB86" s="62">
        <f t="shared" si="208"/>
        <v>9.2160038722507291</v>
      </c>
      <c r="AC86" s="186">
        <f>AC$27*AC$15</f>
        <v>11.7339191057011</v>
      </c>
      <c r="AD86" s="186">
        <f>AD$27*AD$15</f>
        <v>15.789708248392637</v>
      </c>
      <c r="AE86" s="186">
        <f>AE$27*AE$15</f>
        <v>18.643746669170199</v>
      </c>
    </row>
    <row r="87" spans="1:47">
      <c r="A87" s="185" t="s">
        <v>16</v>
      </c>
      <c r="C87" s="185" t="str">
        <f>C82</f>
        <v>Priv.veh.</v>
      </c>
      <c r="D87" s="185" t="s">
        <v>48</v>
      </c>
      <c r="E87" s="291">
        <f t="shared" ref="E87" si="241">E$43*1000*E$37*E$32/E$67/E$64</f>
        <v>0.75751090785568587</v>
      </c>
      <c r="F87" s="62">
        <f t="shared" si="194"/>
        <v>0.69691003522723105</v>
      </c>
      <c r="G87" s="62">
        <f t="shared" si="233"/>
        <v>0.69691003522723105</v>
      </c>
      <c r="H87" s="62">
        <f t="shared" si="234"/>
        <v>0.69691003522723105</v>
      </c>
      <c r="I87" s="62">
        <f t="shared" si="235"/>
        <v>0.69677256402828247</v>
      </c>
      <c r="J87" s="62">
        <f t="shared" si="236"/>
        <v>0.72839292956623425</v>
      </c>
      <c r="K87" s="62">
        <f t="shared" si="237"/>
        <v>0.75643060245784544</v>
      </c>
      <c r="L87" s="62">
        <f t="shared" si="238"/>
        <v>0.81843869018065385</v>
      </c>
      <c r="M87" s="62">
        <f t="shared" si="239"/>
        <v>0.85016246923480421</v>
      </c>
      <c r="N87" s="240"/>
      <c r="O87" s="62">
        <f>O$43*1000*O$37*O$32/O$67/O$64</f>
        <v>0.69691003522723105</v>
      </c>
      <c r="P87" s="62">
        <f t="shared" ref="P87:U87" si="242">P$43*1000*P$37*P$32/P$67/P$64</f>
        <v>0.69691003522723105</v>
      </c>
      <c r="Q87" s="62">
        <f t="shared" si="242"/>
        <v>0.69691003522723105</v>
      </c>
      <c r="R87" s="186">
        <f t="shared" si="242"/>
        <v>0.69677256402828247</v>
      </c>
      <c r="S87" s="186">
        <f t="shared" si="242"/>
        <v>0.72839292956623425</v>
      </c>
      <c r="T87" s="288">
        <f t="shared" si="242"/>
        <v>0.75643060245784544</v>
      </c>
      <c r="U87" s="288">
        <f t="shared" si="242"/>
        <v>0.81843869018065385</v>
      </c>
      <c r="V87" s="288">
        <f>V$43*1000*V$37*V$32/V$67/V$64</f>
        <v>0.85016246923480421</v>
      </c>
      <c r="W87" s="239"/>
      <c r="X87" s="62">
        <f t="shared" si="204"/>
        <v>0.69691003522723105</v>
      </c>
      <c r="Y87" s="62">
        <f t="shared" si="205"/>
        <v>0.69691003522723105</v>
      </c>
      <c r="Z87" s="62">
        <f t="shared" si="206"/>
        <v>0.69691003522723105</v>
      </c>
      <c r="AA87" s="62">
        <f t="shared" si="207"/>
        <v>0.69677256402828247</v>
      </c>
      <c r="AB87" s="62">
        <f t="shared" si="208"/>
        <v>0.72839292956623425</v>
      </c>
      <c r="AC87" s="62">
        <f>AC$43*1000*AC$37*AC$32/AC$67/AC$64</f>
        <v>0.66236941867938581</v>
      </c>
      <c r="AD87" s="62">
        <f>AD$43*1000*AD$37*AD$32/AD$67/AD$64</f>
        <v>0.62966492863209111</v>
      </c>
      <c r="AE87" s="62">
        <f>AE$43*1000*AE$37*AE$32/AE$67/AE$64</f>
        <v>0.5985752227808816</v>
      </c>
      <c r="AF87" s="239"/>
      <c r="AG87" s="239"/>
      <c r="AH87" s="239"/>
      <c r="AI87" s="239"/>
      <c r="AJ87" s="239"/>
      <c r="AK87" s="239"/>
      <c r="AL87" s="239"/>
      <c r="AM87" s="239"/>
      <c r="AN87" s="239"/>
      <c r="AO87" s="239"/>
      <c r="AP87" s="239"/>
      <c r="AQ87" s="239"/>
      <c r="AR87" s="239"/>
      <c r="AS87" s="239"/>
      <c r="AT87" s="239"/>
      <c r="AU87" s="239"/>
    </row>
    <row r="88" spans="1:47">
      <c r="A88" s="185" t="s">
        <v>16</v>
      </c>
      <c r="C88" s="185" t="str">
        <f>C83</f>
        <v>BRT</v>
      </c>
      <c r="D88" s="185" t="s">
        <v>48</v>
      </c>
      <c r="E88" s="291">
        <v>0</v>
      </c>
      <c r="F88" s="62">
        <f t="shared" si="194"/>
        <v>5.0000000000000001E-3</v>
      </c>
      <c r="G88" s="62">
        <f t="shared" si="233"/>
        <v>5.0000000000000001E-3</v>
      </c>
      <c r="H88" s="62">
        <f t="shared" si="234"/>
        <v>5.0000000000000001E-3</v>
      </c>
      <c r="I88" s="62">
        <f t="shared" si="235"/>
        <v>5.0000000000000001E-3</v>
      </c>
      <c r="J88" s="62">
        <f t="shared" si="236"/>
        <v>5.0000000000000001E-3</v>
      </c>
      <c r="K88" s="62">
        <f t="shared" si="237"/>
        <v>0.03</v>
      </c>
      <c r="L88" s="62">
        <f t="shared" si="238"/>
        <v>3.5000000000000003E-2</v>
      </c>
      <c r="M88" s="62">
        <f t="shared" si="239"/>
        <v>0.04</v>
      </c>
      <c r="N88" s="240"/>
      <c r="O88" s="230">
        <f>E89</f>
        <v>5.0000000000000001E-3</v>
      </c>
      <c r="P88" s="230">
        <f>O88</f>
        <v>5.0000000000000001E-3</v>
      </c>
      <c r="Q88" s="230">
        <v>5.0000000000000001E-3</v>
      </c>
      <c r="R88" s="186">
        <v>5.0000000000000001E-3</v>
      </c>
      <c r="S88" s="186">
        <v>5.0000000000000001E-3</v>
      </c>
      <c r="T88" s="34">
        <v>0.03</v>
      </c>
      <c r="U88" s="34">
        <v>3.5000000000000003E-2</v>
      </c>
      <c r="V88" s="34">
        <v>0.04</v>
      </c>
      <c r="W88" s="239"/>
      <c r="X88" s="62">
        <f t="shared" si="204"/>
        <v>5.0000000000000001E-3</v>
      </c>
      <c r="Y88" s="62">
        <f t="shared" si="205"/>
        <v>5.0000000000000001E-3</v>
      </c>
      <c r="Z88" s="62">
        <f t="shared" si="206"/>
        <v>5.0000000000000001E-3</v>
      </c>
      <c r="AA88" s="62">
        <f t="shared" si="207"/>
        <v>5.0000000000000001E-3</v>
      </c>
      <c r="AB88" s="62">
        <f t="shared" si="208"/>
        <v>5.0000000000000001E-3</v>
      </c>
      <c r="AC88" s="70">
        <v>0.03</v>
      </c>
      <c r="AD88" s="70">
        <v>0.05</v>
      </c>
      <c r="AE88" s="70">
        <v>0.1</v>
      </c>
      <c r="AF88" s="239"/>
      <c r="AG88" s="239"/>
      <c r="AH88" s="239"/>
      <c r="AI88" s="239"/>
      <c r="AJ88" s="239"/>
      <c r="AK88" s="239"/>
      <c r="AL88" s="239"/>
      <c r="AM88" s="239"/>
      <c r="AN88" s="239"/>
      <c r="AO88" s="239"/>
      <c r="AP88" s="239"/>
      <c r="AQ88" s="239"/>
      <c r="AR88" s="239"/>
      <c r="AS88" s="239"/>
      <c r="AT88" s="239"/>
      <c r="AU88" s="239"/>
    </row>
    <row r="89" spans="1:47">
      <c r="A89" s="185" t="s">
        <v>16</v>
      </c>
      <c r="C89" s="185" t="str">
        <f>C84</f>
        <v>Gautrain</v>
      </c>
      <c r="D89" s="185" t="s">
        <v>48</v>
      </c>
      <c r="E89" s="291">
        <v>5.0000000000000001E-3</v>
      </c>
      <c r="F89" s="62">
        <f t="shared" si="194"/>
        <v>5.0000000000000001E-3</v>
      </c>
      <c r="G89" s="62">
        <f t="shared" si="233"/>
        <v>5.0000000000000001E-3</v>
      </c>
      <c r="H89" s="62">
        <f t="shared" si="234"/>
        <v>5.0000000000000001E-3</v>
      </c>
      <c r="I89" s="62">
        <f t="shared" si="235"/>
        <v>5.0000000000000001E-3</v>
      </c>
      <c r="J89" s="62">
        <f t="shared" si="236"/>
        <v>5.0000000000000001E-3</v>
      </c>
      <c r="K89" s="62">
        <f t="shared" si="237"/>
        <v>5.0000000000000001E-3</v>
      </c>
      <c r="L89" s="62">
        <f t="shared" si="238"/>
        <v>5.0000000000000001E-3</v>
      </c>
      <c r="M89" s="62">
        <f t="shared" si="239"/>
        <v>5.0000000000000001E-3</v>
      </c>
      <c r="N89" s="240"/>
      <c r="O89" s="230">
        <f>E89</f>
        <v>5.0000000000000001E-3</v>
      </c>
      <c r="P89" s="230">
        <f>O89</f>
        <v>5.0000000000000001E-3</v>
      </c>
      <c r="Q89" s="230">
        <v>5.0000000000000001E-3</v>
      </c>
      <c r="R89" s="186">
        <v>5.0000000000000001E-3</v>
      </c>
      <c r="S89" s="186">
        <v>5.0000000000000001E-3</v>
      </c>
      <c r="T89" s="294">
        <v>5.0000000000000001E-3</v>
      </c>
      <c r="U89" s="294">
        <v>5.0000000000000001E-3</v>
      </c>
      <c r="V89" s="294">
        <v>5.0000000000000001E-3</v>
      </c>
      <c r="W89" s="239"/>
      <c r="X89" s="62">
        <f t="shared" si="204"/>
        <v>5.0000000000000001E-3</v>
      </c>
      <c r="Y89" s="62">
        <f t="shared" si="205"/>
        <v>5.0000000000000001E-3</v>
      </c>
      <c r="Z89" s="62">
        <f t="shared" si="206"/>
        <v>5.0000000000000001E-3</v>
      </c>
      <c r="AA89" s="62">
        <f t="shared" si="207"/>
        <v>5.0000000000000001E-3</v>
      </c>
      <c r="AB89" s="62">
        <f t="shared" si="208"/>
        <v>5.0000000000000001E-3</v>
      </c>
      <c r="AC89" s="72">
        <v>0.01</v>
      </c>
      <c r="AD89" s="72">
        <v>0.03</v>
      </c>
      <c r="AE89" s="72">
        <v>0.05</v>
      </c>
      <c r="AF89" s="239"/>
      <c r="AG89" s="239"/>
      <c r="AH89" s="239"/>
      <c r="AI89" s="239"/>
      <c r="AJ89" s="239"/>
      <c r="AK89" s="239"/>
      <c r="AL89" s="239"/>
      <c r="AM89" s="239"/>
      <c r="AN89" s="239"/>
      <c r="AO89" s="239"/>
      <c r="AP89" s="239"/>
      <c r="AQ89" s="239"/>
      <c r="AR89" s="239"/>
      <c r="AS89" s="239"/>
      <c r="AT89" s="239"/>
      <c r="AU89" s="239"/>
    </row>
    <row r="90" spans="1:47">
      <c r="A90" s="185" t="s">
        <v>16</v>
      </c>
      <c r="C90" s="185" t="str">
        <f>C85</f>
        <v>Bus, minibus, metro rail</v>
      </c>
      <c r="D90" s="185" t="s">
        <v>48</v>
      </c>
      <c r="E90" s="33">
        <f>1-SUM(E87:E89)</f>
        <v>0.23748909214431413</v>
      </c>
      <c r="F90" s="33">
        <f>1-SUM(F87:F89)</f>
        <v>0.29308996477276894</v>
      </c>
      <c r="G90" s="33">
        <f t="shared" ref="G90:M90" si="243">1-SUM(G87:G89)</f>
        <v>0.29308996477276894</v>
      </c>
      <c r="H90" s="33">
        <f t="shared" si="243"/>
        <v>0.29308996477276894</v>
      </c>
      <c r="I90" s="33">
        <f t="shared" si="243"/>
        <v>0.29322743597171752</v>
      </c>
      <c r="J90" s="33">
        <f t="shared" si="243"/>
        <v>0.26160707043376574</v>
      </c>
      <c r="K90" s="33">
        <f t="shared" si="243"/>
        <v>0.20856939754215453</v>
      </c>
      <c r="L90" s="33">
        <f t="shared" si="243"/>
        <v>0.14156130981934612</v>
      </c>
      <c r="M90" s="33">
        <f t="shared" si="243"/>
        <v>0.10483753076519575</v>
      </c>
      <c r="N90" s="240"/>
      <c r="O90" s="33">
        <f t="shared" ref="O90:V90" si="244">1-SUM(O87:O89)</f>
        <v>0.29308996477276894</v>
      </c>
      <c r="P90" s="33">
        <f t="shared" si="244"/>
        <v>0.29308996477276894</v>
      </c>
      <c r="Q90" s="33">
        <f t="shared" si="244"/>
        <v>0.29308996477276894</v>
      </c>
      <c r="R90" s="33">
        <f t="shared" si="244"/>
        <v>0.29322743597171752</v>
      </c>
      <c r="S90" s="33">
        <f t="shared" si="244"/>
        <v>0.26160707043376574</v>
      </c>
      <c r="T90" s="33">
        <f t="shared" si="244"/>
        <v>0.20856939754215453</v>
      </c>
      <c r="U90" s="33">
        <f t="shared" si="244"/>
        <v>0.14156130981934612</v>
      </c>
      <c r="V90" s="33">
        <f t="shared" si="244"/>
        <v>0.10483753076519575</v>
      </c>
      <c r="W90" s="239"/>
      <c r="X90" s="62">
        <f t="shared" si="204"/>
        <v>0.29308996477276894</v>
      </c>
      <c r="Y90" s="62">
        <f t="shared" si="205"/>
        <v>0.29308996477276894</v>
      </c>
      <c r="Z90" s="62">
        <f t="shared" si="206"/>
        <v>0.29308996477276894</v>
      </c>
      <c r="AA90" s="62">
        <f t="shared" si="207"/>
        <v>0.29322743597171752</v>
      </c>
      <c r="AB90" s="62">
        <f t="shared" si="208"/>
        <v>0.26160707043376574</v>
      </c>
      <c r="AC90" s="33">
        <f>1-SUM(AC87:AC89)</f>
        <v>0.29763058132061415</v>
      </c>
      <c r="AD90" s="33">
        <f>1-SUM(AD87:AD89)</f>
        <v>0.29033507136790881</v>
      </c>
      <c r="AE90" s="33">
        <f>1-SUM(AE87:AE89)</f>
        <v>0.25142477721911838</v>
      </c>
      <c r="AF90" s="239"/>
      <c r="AG90" s="239"/>
      <c r="AH90" s="239"/>
      <c r="AI90" s="239"/>
      <c r="AJ90" s="239"/>
      <c r="AK90" s="239"/>
      <c r="AL90" s="239"/>
      <c r="AM90" s="239"/>
      <c r="AN90" s="239"/>
      <c r="AO90" s="239"/>
      <c r="AP90" s="239"/>
      <c r="AQ90" s="239"/>
      <c r="AR90" s="239"/>
      <c r="AS90" s="239"/>
      <c r="AT90" s="239"/>
      <c r="AU90" s="239"/>
    </row>
    <row r="91" spans="1:47">
      <c r="A91" s="185" t="s">
        <v>16</v>
      </c>
      <c r="C91" s="227"/>
      <c r="E91" s="231"/>
      <c r="F91" s="231"/>
      <c r="G91" s="231"/>
      <c r="I91" s="231"/>
      <c r="K91" s="231"/>
      <c r="L91" s="231"/>
      <c r="M91" s="231"/>
      <c r="N91" s="40"/>
      <c r="R91" s="231"/>
      <c r="T91" s="231"/>
      <c r="U91" s="231"/>
      <c r="V91" s="231"/>
      <c r="AA91" s="231"/>
      <c r="AC91" s="231"/>
      <c r="AD91" s="231"/>
      <c r="AE91" s="231"/>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5">(1-E$25)*E$13</f>
        <v>25.639462112214339</v>
      </c>
      <c r="F93" s="186">
        <f t="shared" ref="F93:F103" si="246">IF($D$4,X93,O93)</f>
        <v>25.162947131829636</v>
      </c>
      <c r="G93" s="186">
        <f t="shared" ref="G93:G95" si="247">IF($D$4,Y93,P93)</f>
        <v>25.240254653319884</v>
      </c>
      <c r="H93" s="186">
        <f t="shared" ref="H93:H95" si="248">IF($D$4,Z93,Q93)</f>
        <v>25.427775883826147</v>
      </c>
      <c r="I93" s="186">
        <f t="shared" ref="I93:I95" si="249">IF($D$4,AA93,R93)</f>
        <v>26.458300314436251</v>
      </c>
      <c r="J93" s="186">
        <f t="shared" ref="J93:J95" si="250">IF($D$4,AB93,S93)</f>
        <v>30.680820396830132</v>
      </c>
      <c r="K93" s="186">
        <f t="shared" ref="K93:K95" si="251">IF($D$4,AC93,T93)</f>
        <v>28.874838622300015</v>
      </c>
      <c r="L93" s="186">
        <f t="shared" ref="L93:L95" si="252">IF($D$4,AD93,U93)</f>
        <v>24.964008315377466</v>
      </c>
      <c r="M93" s="186">
        <f t="shared" ref="M93:M95" si="253">IF($D$4,AE93,V93)</f>
        <v>21.888985541727266</v>
      </c>
      <c r="N93" s="40"/>
      <c r="O93" s="186">
        <f>(1-O$25)*O$13</f>
        <v>25.162947131829636</v>
      </c>
      <c r="P93" s="186">
        <f>(1-P$25)*P$13</f>
        <v>25.240254653319884</v>
      </c>
      <c r="Q93" s="186">
        <f t="shared" ref="Q93:V93" si="254">(1-Q$25)*Q$13</f>
        <v>25.427775883826147</v>
      </c>
      <c r="R93" s="186">
        <f t="shared" si="254"/>
        <v>26.458300314436251</v>
      </c>
      <c r="S93" s="186">
        <f t="shared" si="254"/>
        <v>30.680820396830132</v>
      </c>
      <c r="T93" s="186">
        <f t="shared" si="254"/>
        <v>28.874838622300015</v>
      </c>
      <c r="U93" s="186">
        <f t="shared" si="254"/>
        <v>24.964008315377466</v>
      </c>
      <c r="V93" s="186">
        <f t="shared" si="254"/>
        <v>21.888985541727266</v>
      </c>
      <c r="X93" s="186">
        <f>O93</f>
        <v>25.162947131829636</v>
      </c>
      <c r="Y93" s="186">
        <f t="shared" ref="Y93:AB93" si="255">P93</f>
        <v>25.240254653319884</v>
      </c>
      <c r="Z93" s="186">
        <f t="shared" si="255"/>
        <v>25.427775883826147</v>
      </c>
      <c r="AA93" s="186">
        <f t="shared" si="255"/>
        <v>26.458300314436251</v>
      </c>
      <c r="AB93" s="186">
        <f t="shared" si="255"/>
        <v>30.680820396830132</v>
      </c>
      <c r="AC93" s="186">
        <f>(1-AC$25)*AC$13</f>
        <v>27.990914991005116</v>
      </c>
      <c r="AD93" s="186">
        <f>(1-AD$25)*AD$13</f>
        <v>24.454538757920783</v>
      </c>
      <c r="AE93" s="186">
        <f>(1-AE$25)*AE$13</f>
        <v>21.44227155107977</v>
      </c>
    </row>
    <row r="94" spans="1:47">
      <c r="A94" s="185" t="s">
        <v>16</v>
      </c>
      <c r="C94" s="185" t="s">
        <v>63</v>
      </c>
      <c r="D94" s="185" t="s">
        <v>48</v>
      </c>
      <c r="E94" s="291">
        <v>0</v>
      </c>
      <c r="F94" s="62">
        <f t="shared" si="246"/>
        <v>0</v>
      </c>
      <c r="G94" s="62">
        <f t="shared" si="247"/>
        <v>5.0000000000000001E-3</v>
      </c>
      <c r="H94" s="62">
        <f t="shared" si="248"/>
        <v>0.01</v>
      </c>
      <c r="I94" s="62">
        <f t="shared" si="249"/>
        <v>0.01</v>
      </c>
      <c r="J94" s="62">
        <f t="shared" si="250"/>
        <v>3.0000000000000002E-2</v>
      </c>
      <c r="K94" s="62">
        <f t="shared" si="251"/>
        <v>0.05</v>
      </c>
      <c r="L94" s="62">
        <f t="shared" si="252"/>
        <v>0.1</v>
      </c>
      <c r="M94" s="62">
        <f t="shared" si="253"/>
        <v>0.15</v>
      </c>
      <c r="N94" s="240"/>
      <c r="O94" s="230">
        <f>E94</f>
        <v>0</v>
      </c>
      <c r="P94" s="230">
        <v>5.0000000000000001E-3</v>
      </c>
      <c r="Q94" s="230">
        <v>0.01</v>
      </c>
      <c r="R94" s="230">
        <f>Q94</f>
        <v>0.01</v>
      </c>
      <c r="S94" s="230">
        <f>AVERAGE(R94,T94)</f>
        <v>3.0000000000000002E-2</v>
      </c>
      <c r="T94" s="34">
        <v>0.05</v>
      </c>
      <c r="U94" s="34">
        <v>0.1</v>
      </c>
      <c r="V94" s="34">
        <v>0.15</v>
      </c>
      <c r="W94" s="239"/>
      <c r="X94" s="186">
        <f t="shared" ref="X94:X103" si="256">O94</f>
        <v>0</v>
      </c>
      <c r="Y94" s="186">
        <f t="shared" ref="Y94:Y103" si="257">P94</f>
        <v>5.0000000000000001E-3</v>
      </c>
      <c r="Z94" s="186">
        <f t="shared" ref="Z94:Z103" si="258">Q94</f>
        <v>0.01</v>
      </c>
      <c r="AA94" s="186">
        <f t="shared" ref="AA94:AA103" si="259">R94</f>
        <v>0.01</v>
      </c>
      <c r="AB94" s="186">
        <f t="shared" ref="AB94:AB103" si="260">S94</f>
        <v>3.0000000000000002E-2</v>
      </c>
      <c r="AC94" s="70">
        <f>AC78</f>
        <v>7.0000000000000007E-2</v>
      </c>
      <c r="AD94" s="70">
        <v>0.2</v>
      </c>
      <c r="AE94" s="70">
        <v>0.4</v>
      </c>
      <c r="AF94" s="239"/>
      <c r="AG94" s="239"/>
      <c r="AH94" s="239"/>
      <c r="AI94" s="239"/>
      <c r="AJ94" s="239"/>
      <c r="AK94" s="239"/>
      <c r="AL94" s="239"/>
      <c r="AM94" s="239"/>
      <c r="AN94" s="239"/>
      <c r="AO94" s="239"/>
      <c r="AP94" s="239"/>
      <c r="AQ94" s="239"/>
      <c r="AR94" s="239"/>
      <c r="AS94" s="239"/>
      <c r="AT94" s="239"/>
      <c r="AU94" s="239"/>
    </row>
    <row r="95" spans="1:47">
      <c r="A95" s="185" t="s">
        <v>16</v>
      </c>
      <c r="C95" s="185" t="s">
        <v>82</v>
      </c>
      <c r="D95" s="185" t="s">
        <v>48</v>
      </c>
      <c r="E95" s="291">
        <v>0</v>
      </c>
      <c r="F95" s="62">
        <f t="shared" si="246"/>
        <v>0</v>
      </c>
      <c r="G95" s="62">
        <f t="shared" si="247"/>
        <v>0</v>
      </c>
      <c r="H95" s="62">
        <f t="shared" si="248"/>
        <v>0</v>
      </c>
      <c r="I95" s="62">
        <f t="shared" si="249"/>
        <v>0</v>
      </c>
      <c r="J95" s="62">
        <f t="shared" si="250"/>
        <v>0</v>
      </c>
      <c r="K95" s="62">
        <f t="shared" si="251"/>
        <v>0</v>
      </c>
      <c r="L95" s="62">
        <f t="shared" si="252"/>
        <v>0</v>
      </c>
      <c r="M95" s="62">
        <f t="shared" si="253"/>
        <v>0</v>
      </c>
      <c r="N95" s="240"/>
      <c r="O95" s="230">
        <f>E95</f>
        <v>0</v>
      </c>
      <c r="P95" s="230">
        <f>O95</f>
        <v>0</v>
      </c>
      <c r="Q95" s="230">
        <f>P95</f>
        <v>0</v>
      </c>
      <c r="R95" s="230">
        <f>Q95</f>
        <v>0</v>
      </c>
      <c r="S95" s="230">
        <f t="shared" ref="S95:V95" si="261">R95</f>
        <v>0</v>
      </c>
      <c r="T95" s="34">
        <f t="shared" si="261"/>
        <v>0</v>
      </c>
      <c r="U95" s="34">
        <f t="shared" si="261"/>
        <v>0</v>
      </c>
      <c r="V95" s="34">
        <f t="shared" si="261"/>
        <v>0</v>
      </c>
      <c r="W95" s="239"/>
      <c r="X95" s="186">
        <f t="shared" si="256"/>
        <v>0</v>
      </c>
      <c r="Y95" s="186">
        <f t="shared" si="257"/>
        <v>0</v>
      </c>
      <c r="Z95" s="186">
        <f t="shared" si="258"/>
        <v>0</v>
      </c>
      <c r="AA95" s="186">
        <f t="shared" si="259"/>
        <v>0</v>
      </c>
      <c r="AB95" s="186">
        <f t="shared" si="260"/>
        <v>0</v>
      </c>
      <c r="AC95" s="34">
        <v>0</v>
      </c>
      <c r="AD95" s="34">
        <v>0</v>
      </c>
      <c r="AE95" s="34">
        <v>0</v>
      </c>
      <c r="AF95" s="239"/>
      <c r="AG95" s="239"/>
      <c r="AH95" s="239"/>
      <c r="AI95" s="239"/>
      <c r="AJ95" s="239"/>
      <c r="AK95" s="239"/>
      <c r="AL95" s="239"/>
      <c r="AM95" s="239"/>
      <c r="AN95" s="239"/>
      <c r="AO95" s="239"/>
      <c r="AP95" s="239"/>
      <c r="AQ95" s="239"/>
      <c r="AR95" s="239"/>
      <c r="AS95" s="239"/>
      <c r="AT95" s="239"/>
      <c r="AU95" s="239"/>
    </row>
    <row r="96" spans="1:47">
      <c r="A96" s="185" t="s">
        <v>16</v>
      </c>
      <c r="C96" s="185" t="s">
        <v>81</v>
      </c>
      <c r="D96" s="185" t="s">
        <v>48</v>
      </c>
      <c r="E96" s="33">
        <f>1-SUM(E94:E95)</f>
        <v>1</v>
      </c>
      <c r="F96" s="33">
        <f>1-SUM(F94:F95)</f>
        <v>1</v>
      </c>
      <c r="G96" s="33">
        <f t="shared" ref="G96:M96" si="262">1-SUM(G94:G95)</f>
        <v>0.995</v>
      </c>
      <c r="H96" s="33">
        <f t="shared" si="262"/>
        <v>0.99</v>
      </c>
      <c r="I96" s="33">
        <f t="shared" si="262"/>
        <v>0.99</v>
      </c>
      <c r="J96" s="33">
        <f t="shared" si="262"/>
        <v>0.97</v>
      </c>
      <c r="K96" s="33">
        <f t="shared" si="262"/>
        <v>0.95</v>
      </c>
      <c r="L96" s="33">
        <f t="shared" si="262"/>
        <v>0.9</v>
      </c>
      <c r="M96" s="33">
        <f t="shared" si="262"/>
        <v>0.85</v>
      </c>
      <c r="N96" s="240"/>
      <c r="O96" s="33">
        <f>1-SUM(O94:O95)</f>
        <v>1</v>
      </c>
      <c r="P96" s="33">
        <f t="shared" ref="P96:V96" si="263">1-SUM(P94:P95)</f>
        <v>0.995</v>
      </c>
      <c r="Q96" s="33">
        <f t="shared" si="263"/>
        <v>0.99</v>
      </c>
      <c r="R96" s="33">
        <f t="shared" si="263"/>
        <v>0.99</v>
      </c>
      <c r="S96" s="33">
        <f t="shared" si="263"/>
        <v>0.97</v>
      </c>
      <c r="T96" s="33">
        <f t="shared" si="263"/>
        <v>0.95</v>
      </c>
      <c r="U96" s="33">
        <f t="shared" si="263"/>
        <v>0.9</v>
      </c>
      <c r="V96" s="33">
        <f t="shared" si="263"/>
        <v>0.85</v>
      </c>
      <c r="W96" s="239"/>
      <c r="X96" s="186">
        <f>O96</f>
        <v>1</v>
      </c>
      <c r="Y96" s="186">
        <f t="shared" si="257"/>
        <v>0.995</v>
      </c>
      <c r="Z96" s="186">
        <f t="shared" si="258"/>
        <v>0.99</v>
      </c>
      <c r="AA96" s="186">
        <f t="shared" si="259"/>
        <v>0.99</v>
      </c>
      <c r="AB96" s="186">
        <f t="shared" si="260"/>
        <v>0.97</v>
      </c>
      <c r="AC96" s="33">
        <f>1-SUM(AC94:AC95)</f>
        <v>0.92999999999999994</v>
      </c>
      <c r="AD96" s="33">
        <f>1-SUM(AD94:AD95)</f>
        <v>0.8</v>
      </c>
      <c r="AE96" s="33">
        <f>1-SUM(AE94:AE95)</f>
        <v>0.6</v>
      </c>
      <c r="AF96" s="239"/>
      <c r="AG96" s="239"/>
      <c r="AH96" s="239"/>
      <c r="AI96" s="239"/>
      <c r="AJ96" s="239"/>
      <c r="AK96" s="239"/>
      <c r="AL96" s="239"/>
      <c r="AM96" s="239"/>
      <c r="AN96" s="239"/>
      <c r="AO96" s="239"/>
      <c r="AP96" s="239"/>
      <c r="AQ96" s="239"/>
      <c r="AR96" s="239"/>
      <c r="AS96" s="239"/>
      <c r="AT96" s="239"/>
      <c r="AU96" s="239"/>
    </row>
    <row r="97" spans="1:47">
      <c r="A97" s="185" t="s">
        <v>16</v>
      </c>
      <c r="C97" s="38" t="str">
        <f>C81</f>
        <v>Middle Income</v>
      </c>
      <c r="D97" s="185" t="s">
        <v>191</v>
      </c>
      <c r="E97" s="186">
        <f t="shared" ref="E97" si="264">(1-E$26)*E$14</f>
        <v>7.3778860363718808</v>
      </c>
      <c r="F97" s="186">
        <f t="shared" si="246"/>
        <v>7.8271480818894563</v>
      </c>
      <c r="G97" s="186">
        <f t="shared" ref="G97:G99" si="265">IF($D$4,Y97,P97)</f>
        <v>8.1886900600956771</v>
      </c>
      <c r="H97" s="186">
        <f t="shared" ref="H97:H99" si="266">IF($D$4,Z97,Q97)</f>
        <v>8.636896648943301</v>
      </c>
      <c r="I97" s="186">
        <f t="shared" ref="I97:I99" si="267">IF($D$4,AA97,R97)</f>
        <v>9.0762919375131723</v>
      </c>
      <c r="J97" s="186">
        <f t="shared" ref="J97:J99" si="268">IF($D$4,AB97,S97)</f>
        <v>7.842563242257782</v>
      </c>
      <c r="K97" s="186">
        <f t="shared" ref="K97:K99" si="269">IF($D$4,AC97,T97)</f>
        <v>9.7872219723310554</v>
      </c>
      <c r="L97" s="186">
        <f t="shared" ref="L97:L99" si="270">IF($D$4,AD97,U97)</f>
        <v>11.410427297103347</v>
      </c>
      <c r="M97" s="186">
        <f t="shared" ref="M97:M99" si="271">IF($D$4,AE97,V97)</f>
        <v>12.687429669691339</v>
      </c>
      <c r="N97" s="40"/>
      <c r="O97" s="186">
        <f>(1-O$26)*O$14</f>
        <v>7.8271480818894563</v>
      </c>
      <c r="P97" s="186">
        <f t="shared" ref="P97:V97" si="272">(1-P$26)*P$14</f>
        <v>8.1886900600956771</v>
      </c>
      <c r="Q97" s="186">
        <f t="shared" si="272"/>
        <v>8.636896648943301</v>
      </c>
      <c r="R97" s="186">
        <f t="shared" si="272"/>
        <v>9.0762919375131723</v>
      </c>
      <c r="S97" s="186">
        <f t="shared" si="272"/>
        <v>7.842563242257782</v>
      </c>
      <c r="T97" s="186">
        <f t="shared" si="272"/>
        <v>9.7872219723310554</v>
      </c>
      <c r="U97" s="186">
        <f t="shared" si="272"/>
        <v>11.410427297103347</v>
      </c>
      <c r="V97" s="186">
        <f t="shared" si="272"/>
        <v>12.687429669691339</v>
      </c>
      <c r="X97" s="186">
        <f t="shared" si="256"/>
        <v>7.8271480818894563</v>
      </c>
      <c r="Y97" s="186">
        <f t="shared" si="257"/>
        <v>8.1886900600956771</v>
      </c>
      <c r="Z97" s="186">
        <f t="shared" si="258"/>
        <v>8.636896648943301</v>
      </c>
      <c r="AA97" s="186">
        <f t="shared" si="259"/>
        <v>9.0762919375131723</v>
      </c>
      <c r="AB97" s="186">
        <f t="shared" si="260"/>
        <v>7.842563242257782</v>
      </c>
      <c r="AC97" s="186">
        <f>(1-AC$26)*AC$14</f>
        <v>10.339054700558233</v>
      </c>
      <c r="AD97" s="186">
        <f>(1-AD$26)*AD$14</f>
        <v>12.664967362162532</v>
      </c>
      <c r="AE97" s="186">
        <f>(1-AE$26)*AE$14</f>
        <v>14.727980027178694</v>
      </c>
    </row>
    <row r="98" spans="1:47">
      <c r="A98" s="185" t="s">
        <v>16</v>
      </c>
      <c r="C98" s="185" t="str">
        <f>C94</f>
        <v>BRT</v>
      </c>
      <c r="D98" s="185" t="s">
        <v>48</v>
      </c>
      <c r="E98" s="291">
        <v>0</v>
      </c>
      <c r="F98" s="62">
        <f t="shared" si="246"/>
        <v>0</v>
      </c>
      <c r="G98" s="62">
        <f t="shared" si="265"/>
        <v>5.0000000000000001E-3</v>
      </c>
      <c r="H98" s="62">
        <f t="shared" si="266"/>
        <v>0.01</v>
      </c>
      <c r="I98" s="62">
        <f t="shared" si="267"/>
        <v>0.01</v>
      </c>
      <c r="J98" s="62">
        <f t="shared" si="268"/>
        <v>3.0000000000000002E-2</v>
      </c>
      <c r="K98" s="62">
        <f t="shared" si="269"/>
        <v>0.05</v>
      </c>
      <c r="L98" s="62">
        <f t="shared" si="270"/>
        <v>0.1</v>
      </c>
      <c r="M98" s="62">
        <f t="shared" si="271"/>
        <v>0.15</v>
      </c>
      <c r="N98" s="240"/>
      <c r="O98" s="230">
        <f>E98</f>
        <v>0</v>
      </c>
      <c r="P98" s="230">
        <v>5.0000000000000001E-3</v>
      </c>
      <c r="Q98" s="230">
        <v>0.01</v>
      </c>
      <c r="R98" s="230">
        <f>Q98</f>
        <v>0.01</v>
      </c>
      <c r="S98" s="230">
        <f>AVERAGE(R98,T98)</f>
        <v>3.0000000000000002E-2</v>
      </c>
      <c r="T98" s="34">
        <v>0.05</v>
      </c>
      <c r="U98" s="34">
        <v>0.1</v>
      </c>
      <c r="V98" s="34">
        <v>0.15</v>
      </c>
      <c r="W98" s="239"/>
      <c r="X98" s="186">
        <f t="shared" si="256"/>
        <v>0</v>
      </c>
      <c r="Y98" s="186">
        <f t="shared" si="257"/>
        <v>5.0000000000000001E-3</v>
      </c>
      <c r="Z98" s="186">
        <f t="shared" si="258"/>
        <v>0.01</v>
      </c>
      <c r="AA98" s="186">
        <f t="shared" si="259"/>
        <v>0.01</v>
      </c>
      <c r="AB98" s="186">
        <f t="shared" si="260"/>
        <v>3.0000000000000002E-2</v>
      </c>
      <c r="AC98" s="70">
        <f>AC83</f>
        <v>7.0000000000000007E-2</v>
      </c>
      <c r="AD98" s="70">
        <v>0.2</v>
      </c>
      <c r="AE98" s="70">
        <v>0.4</v>
      </c>
      <c r="AF98" s="239"/>
      <c r="AG98" s="239"/>
      <c r="AH98" s="239"/>
      <c r="AI98" s="239"/>
      <c r="AJ98" s="239"/>
      <c r="AK98" s="239"/>
      <c r="AL98" s="239"/>
      <c r="AM98" s="239"/>
      <c r="AN98" s="239"/>
      <c r="AO98" s="239"/>
      <c r="AP98" s="239"/>
      <c r="AQ98" s="239"/>
      <c r="AR98" s="239"/>
      <c r="AS98" s="239"/>
      <c r="AT98" s="239"/>
      <c r="AU98" s="239"/>
    </row>
    <row r="99" spans="1:47">
      <c r="A99" s="185" t="s">
        <v>16</v>
      </c>
      <c r="C99" s="185" t="str">
        <f>C95</f>
        <v>Gautrain</v>
      </c>
      <c r="D99" s="185" t="s">
        <v>48</v>
      </c>
      <c r="E99" s="291">
        <v>2E-3</v>
      </c>
      <c r="F99" s="62">
        <f t="shared" si="246"/>
        <v>2E-3</v>
      </c>
      <c r="G99" s="62">
        <f t="shared" si="265"/>
        <v>2E-3</v>
      </c>
      <c r="H99" s="62">
        <f t="shared" si="266"/>
        <v>2E-3</v>
      </c>
      <c r="I99" s="62">
        <f t="shared" si="267"/>
        <v>2E-3</v>
      </c>
      <c r="J99" s="62">
        <f t="shared" si="268"/>
        <v>2E-3</v>
      </c>
      <c r="K99" s="62">
        <f t="shared" si="269"/>
        <v>2E-3</v>
      </c>
      <c r="L99" s="62">
        <f t="shared" si="270"/>
        <v>2E-3</v>
      </c>
      <c r="M99" s="62">
        <f t="shared" si="271"/>
        <v>2E-3</v>
      </c>
      <c r="N99" s="240"/>
      <c r="O99" s="230">
        <f>E99</f>
        <v>2E-3</v>
      </c>
      <c r="P99" s="230">
        <f>O99</f>
        <v>2E-3</v>
      </c>
      <c r="Q99" s="230">
        <f>P99</f>
        <v>2E-3</v>
      </c>
      <c r="R99" s="230">
        <f>Q99</f>
        <v>2E-3</v>
      </c>
      <c r="S99" s="230">
        <f t="shared" ref="S99:V99" si="273">R99</f>
        <v>2E-3</v>
      </c>
      <c r="T99" s="48">
        <f t="shared" si="273"/>
        <v>2E-3</v>
      </c>
      <c r="U99" s="48">
        <f t="shared" si="273"/>
        <v>2E-3</v>
      </c>
      <c r="V99" s="48">
        <f t="shared" si="273"/>
        <v>2E-3</v>
      </c>
      <c r="W99" s="239"/>
      <c r="X99" s="186">
        <f t="shared" si="256"/>
        <v>2E-3</v>
      </c>
      <c r="Y99" s="186">
        <f t="shared" si="257"/>
        <v>2E-3</v>
      </c>
      <c r="Z99" s="186">
        <f t="shared" si="258"/>
        <v>2E-3</v>
      </c>
      <c r="AA99" s="186">
        <f t="shared" si="259"/>
        <v>2E-3</v>
      </c>
      <c r="AB99" s="186">
        <f t="shared" si="260"/>
        <v>2E-3</v>
      </c>
      <c r="AC99" s="70">
        <f>AC84</f>
        <v>0.01</v>
      </c>
      <c r="AD99" s="70">
        <f>AD84</f>
        <v>0.02</v>
      </c>
      <c r="AE99" s="70">
        <f>AE84</f>
        <v>0.03</v>
      </c>
      <c r="AF99" s="239"/>
      <c r="AG99" s="239"/>
      <c r="AH99" s="239"/>
      <c r="AI99" s="239"/>
      <c r="AJ99" s="239"/>
      <c r="AK99" s="239"/>
      <c r="AL99" s="239"/>
      <c r="AM99" s="239"/>
      <c r="AN99" s="239"/>
      <c r="AO99" s="239"/>
      <c r="AP99" s="239"/>
      <c r="AQ99" s="239"/>
      <c r="AR99" s="239"/>
      <c r="AS99" s="239"/>
      <c r="AT99" s="239"/>
      <c r="AU99" s="239"/>
    </row>
    <row r="100" spans="1:47">
      <c r="A100" s="185" t="s">
        <v>16</v>
      </c>
      <c r="C100" s="185" t="str">
        <f>C96</f>
        <v>Bus, minibus, metro rail</v>
      </c>
      <c r="D100" s="185" t="s">
        <v>48</v>
      </c>
      <c r="E100" s="33">
        <f t="shared" ref="E100" si="274">1-SUM(E98:E99)</f>
        <v>0.998</v>
      </c>
      <c r="F100" s="33">
        <f>1-SUM(F98:F99)</f>
        <v>0.998</v>
      </c>
      <c r="G100" s="33">
        <f t="shared" ref="G100:M100" si="275">1-SUM(G98:G99)</f>
        <v>0.99299999999999999</v>
      </c>
      <c r="H100" s="33">
        <f t="shared" si="275"/>
        <v>0.98799999999999999</v>
      </c>
      <c r="I100" s="33">
        <f t="shared" si="275"/>
        <v>0.98799999999999999</v>
      </c>
      <c r="J100" s="33">
        <f t="shared" si="275"/>
        <v>0.96799999999999997</v>
      </c>
      <c r="K100" s="33">
        <f t="shared" si="275"/>
        <v>0.94799999999999995</v>
      </c>
      <c r="L100" s="33">
        <f t="shared" si="275"/>
        <v>0.89800000000000002</v>
      </c>
      <c r="M100" s="33">
        <f t="shared" si="275"/>
        <v>0.84799999999999998</v>
      </c>
      <c r="N100" s="240"/>
      <c r="O100" s="33">
        <f>1-SUM(O98:O99)</f>
        <v>0.998</v>
      </c>
      <c r="P100" s="33">
        <f t="shared" ref="P100:V100" si="276">1-SUM(P98:P99)</f>
        <v>0.99299999999999999</v>
      </c>
      <c r="Q100" s="33">
        <f t="shared" si="276"/>
        <v>0.98799999999999999</v>
      </c>
      <c r="R100" s="33">
        <f t="shared" si="276"/>
        <v>0.98799999999999999</v>
      </c>
      <c r="S100" s="33">
        <f t="shared" si="276"/>
        <v>0.96799999999999997</v>
      </c>
      <c r="T100" s="33">
        <f t="shared" si="276"/>
        <v>0.94799999999999995</v>
      </c>
      <c r="U100" s="33">
        <f t="shared" si="276"/>
        <v>0.89800000000000002</v>
      </c>
      <c r="V100" s="33">
        <f t="shared" si="276"/>
        <v>0.84799999999999998</v>
      </c>
      <c r="W100" s="239"/>
      <c r="X100" s="186">
        <f t="shared" si="256"/>
        <v>0.998</v>
      </c>
      <c r="Y100" s="186">
        <f t="shared" si="257"/>
        <v>0.99299999999999999</v>
      </c>
      <c r="Z100" s="186">
        <f t="shared" si="258"/>
        <v>0.98799999999999999</v>
      </c>
      <c r="AA100" s="186">
        <f t="shared" si="259"/>
        <v>0.98799999999999999</v>
      </c>
      <c r="AB100" s="186">
        <f t="shared" si="260"/>
        <v>0.96799999999999997</v>
      </c>
      <c r="AC100" s="33">
        <f>1-SUM(AC98:AC99)</f>
        <v>0.92</v>
      </c>
      <c r="AD100" s="33">
        <f>1-SUM(AD98:AD99)</f>
        <v>0.78</v>
      </c>
      <c r="AE100" s="33">
        <f>1-SUM(AE98:AE99)</f>
        <v>0.56999999999999995</v>
      </c>
      <c r="AF100" s="239"/>
      <c r="AG100" s="239"/>
      <c r="AH100" s="239"/>
      <c r="AI100" s="239"/>
      <c r="AJ100" s="239"/>
      <c r="AK100" s="239"/>
      <c r="AL100" s="239"/>
      <c r="AM100" s="239"/>
      <c r="AN100" s="239"/>
      <c r="AO100" s="239"/>
      <c r="AP100" s="239"/>
      <c r="AQ100" s="239"/>
      <c r="AR100" s="239"/>
      <c r="AS100" s="239"/>
      <c r="AT100" s="239"/>
      <c r="AU100" s="239"/>
    </row>
    <row r="101" spans="1:47">
      <c r="A101" s="185" t="s">
        <v>16</v>
      </c>
      <c r="C101" s="38" t="str">
        <f>C86</f>
        <v>High Income</v>
      </c>
      <c r="D101" s="185" t="s">
        <v>191</v>
      </c>
      <c r="E101" s="186">
        <f t="shared" ref="E101" si="277">(1-E$27)*E$15</f>
        <v>2.4267687250170886</v>
      </c>
      <c r="F101" s="186">
        <f t="shared" si="246"/>
        <v>2.880215152867692</v>
      </c>
      <c r="G101" s="186">
        <f t="shared" ref="G101:G103" si="278">IF($D$4,Y101,P101)</f>
        <v>3.0943286138531914</v>
      </c>
      <c r="H101" s="186">
        <f t="shared" ref="H101:H103" si="279">IF($D$4,Z101,Q101)</f>
        <v>3.2561677381747867</v>
      </c>
      <c r="I101" s="186">
        <f t="shared" ref="I101:I103" si="280">IF($D$4,AA101,R101)</f>
        <v>2.7499367319273165</v>
      </c>
      <c r="J101" s="186">
        <f t="shared" ref="J101:J103" si="281">IF($D$4,AB101,S101)</f>
        <v>2.7823122175901229</v>
      </c>
      <c r="K101" s="186">
        <f t="shared" ref="K101:K103" si="282">IF($D$4,AC101,T101)</f>
        <v>3.6333035936020313</v>
      </c>
      <c r="L101" s="186">
        <f t="shared" ref="L101:L103" si="283">IF($D$4,AD101,U101)</f>
        <v>5.0145052269386055</v>
      </c>
      <c r="M101" s="186">
        <f t="shared" ref="M101:M103" si="284">IF($D$4,AE101,V101)</f>
        <v>6.0727102549277632</v>
      </c>
      <c r="N101" s="40"/>
      <c r="O101" s="186">
        <f>(1-O$27)*O$15</f>
        <v>2.880215152867692</v>
      </c>
      <c r="P101" s="186">
        <f t="shared" ref="P101:V101" si="285">(1-P$27)*P$15</f>
        <v>3.0943286138531914</v>
      </c>
      <c r="Q101" s="186">
        <f t="shared" si="285"/>
        <v>3.2561677381747867</v>
      </c>
      <c r="R101" s="186">
        <f t="shared" si="285"/>
        <v>2.7499367319273165</v>
      </c>
      <c r="S101" s="186">
        <f t="shared" si="285"/>
        <v>2.7823122175901229</v>
      </c>
      <c r="T101" s="186">
        <f t="shared" si="285"/>
        <v>3.6333035936020313</v>
      </c>
      <c r="U101" s="186">
        <f t="shared" si="285"/>
        <v>5.0145052269386055</v>
      </c>
      <c r="V101" s="186">
        <f t="shared" si="285"/>
        <v>6.0727102549277632</v>
      </c>
      <c r="X101" s="186">
        <f t="shared" si="256"/>
        <v>2.880215152867692</v>
      </c>
      <c r="Y101" s="186">
        <f t="shared" si="257"/>
        <v>3.0943286138531914</v>
      </c>
      <c r="Z101" s="186">
        <f t="shared" si="258"/>
        <v>3.2561677381747867</v>
      </c>
      <c r="AA101" s="186">
        <f t="shared" si="259"/>
        <v>2.7499367319273165</v>
      </c>
      <c r="AB101" s="186">
        <f t="shared" si="260"/>
        <v>2.7823122175901229</v>
      </c>
      <c r="AC101" s="186">
        <f>(1-AC$27)*AC$15</f>
        <v>3.9341733142610344</v>
      </c>
      <c r="AD101" s="186">
        <f>(1-AD$27)*AD$15</f>
        <v>5.83461499131929</v>
      </c>
      <c r="AE101" s="186">
        <f>(1-AE$27)*AE$15</f>
        <v>7.5439315863457876</v>
      </c>
    </row>
    <row r="102" spans="1:47">
      <c r="A102" s="185" t="s">
        <v>16</v>
      </c>
      <c r="C102" s="185" t="str">
        <f>C98</f>
        <v>BRT</v>
      </c>
      <c r="D102" s="185" t="s">
        <v>48</v>
      </c>
      <c r="E102" s="291">
        <v>0.01</v>
      </c>
      <c r="F102" s="62">
        <f t="shared" si="246"/>
        <v>0.01</v>
      </c>
      <c r="G102" s="62">
        <f t="shared" si="278"/>
        <v>5.0000000000000001E-3</v>
      </c>
      <c r="H102" s="62">
        <f t="shared" si="279"/>
        <v>0.01</v>
      </c>
      <c r="I102" s="62">
        <f t="shared" si="280"/>
        <v>0.01</v>
      </c>
      <c r="J102" s="62">
        <f t="shared" si="281"/>
        <v>0.02</v>
      </c>
      <c r="K102" s="62">
        <f t="shared" si="282"/>
        <v>0.03</v>
      </c>
      <c r="L102" s="62">
        <f t="shared" si="283"/>
        <v>0.03</v>
      </c>
      <c r="M102" s="62">
        <f t="shared" si="284"/>
        <v>0.03</v>
      </c>
      <c r="N102" s="240"/>
      <c r="O102" s="230">
        <f>E102</f>
        <v>0.01</v>
      </c>
      <c r="P102" s="230">
        <v>5.0000000000000001E-3</v>
      </c>
      <c r="Q102" s="230">
        <v>0.01</v>
      </c>
      <c r="R102" s="230">
        <f>Q102</f>
        <v>0.01</v>
      </c>
      <c r="S102" s="230">
        <f>AVERAGE(R102,T102)</f>
        <v>0.02</v>
      </c>
      <c r="T102" s="34">
        <v>0.03</v>
      </c>
      <c r="U102" s="34">
        <v>0.03</v>
      </c>
      <c r="V102" s="34">
        <v>0.03</v>
      </c>
      <c r="W102" s="239"/>
      <c r="X102" s="186">
        <f t="shared" si="256"/>
        <v>0.01</v>
      </c>
      <c r="Y102" s="186">
        <f t="shared" si="257"/>
        <v>5.0000000000000001E-3</v>
      </c>
      <c r="Z102" s="186">
        <f t="shared" si="258"/>
        <v>0.01</v>
      </c>
      <c r="AA102" s="186">
        <f t="shared" si="259"/>
        <v>0.01</v>
      </c>
      <c r="AB102" s="186">
        <f t="shared" si="260"/>
        <v>0.02</v>
      </c>
      <c r="AC102" s="70">
        <v>7.0000000000000007E-2</v>
      </c>
      <c r="AD102" s="70">
        <v>0.2</v>
      </c>
      <c r="AE102" s="70">
        <v>0.4</v>
      </c>
      <c r="AF102" s="239"/>
      <c r="AG102" s="239"/>
      <c r="AH102" s="239"/>
      <c r="AI102" s="239"/>
      <c r="AJ102" s="239"/>
      <c r="AK102" s="239"/>
      <c r="AL102" s="239"/>
      <c r="AM102" s="239"/>
      <c r="AN102" s="239"/>
      <c r="AO102" s="239"/>
      <c r="AP102" s="239"/>
      <c r="AQ102" s="239"/>
      <c r="AR102" s="239"/>
      <c r="AS102" s="239"/>
      <c r="AT102" s="239"/>
      <c r="AU102" s="239"/>
    </row>
    <row r="103" spans="1:47">
      <c r="A103" s="185" t="s">
        <v>16</v>
      </c>
      <c r="C103" s="185" t="str">
        <f>C99</f>
        <v>Gautrain</v>
      </c>
      <c r="D103" s="185" t="s">
        <v>48</v>
      </c>
      <c r="E103" s="291">
        <v>5.0000000000000001E-3</v>
      </c>
      <c r="F103" s="136">
        <f t="shared" si="246"/>
        <v>5.0000000000000001E-3</v>
      </c>
      <c r="G103" s="136">
        <f t="shared" si="278"/>
        <v>5.0000000000000001E-3</v>
      </c>
      <c r="H103" s="136">
        <f t="shared" si="279"/>
        <v>5.0000000000000001E-3</v>
      </c>
      <c r="I103" s="136">
        <f t="shared" si="280"/>
        <v>5.0000000000000001E-3</v>
      </c>
      <c r="J103" s="136">
        <f t="shared" si="281"/>
        <v>5.0000000000000001E-3</v>
      </c>
      <c r="K103" s="136">
        <f t="shared" si="282"/>
        <v>5.0000000000000001E-3</v>
      </c>
      <c r="L103" s="136">
        <f t="shared" si="283"/>
        <v>5.0000000000000001E-3</v>
      </c>
      <c r="M103" s="136">
        <f t="shared" si="284"/>
        <v>5.0000000000000001E-3</v>
      </c>
      <c r="N103" s="240"/>
      <c r="O103" s="230">
        <f>E103</f>
        <v>5.0000000000000001E-3</v>
      </c>
      <c r="P103" s="230">
        <f>O103</f>
        <v>5.0000000000000001E-3</v>
      </c>
      <c r="Q103" s="230">
        <f>P103</f>
        <v>5.0000000000000001E-3</v>
      </c>
      <c r="R103" s="230">
        <v>5.0000000000000001E-3</v>
      </c>
      <c r="S103" s="230">
        <f>AVERAGE(R103,T103)</f>
        <v>5.0000000000000001E-3</v>
      </c>
      <c r="T103" s="48">
        <f>R103</f>
        <v>5.0000000000000001E-3</v>
      </c>
      <c r="U103" s="48">
        <f>T103</f>
        <v>5.0000000000000001E-3</v>
      </c>
      <c r="V103" s="48">
        <f>U103</f>
        <v>5.0000000000000001E-3</v>
      </c>
      <c r="W103" s="239"/>
      <c r="X103" s="186">
        <f t="shared" si="256"/>
        <v>5.0000000000000001E-3</v>
      </c>
      <c r="Y103" s="186">
        <f t="shared" si="257"/>
        <v>5.0000000000000001E-3</v>
      </c>
      <c r="Z103" s="186">
        <f t="shared" si="258"/>
        <v>5.0000000000000001E-3</v>
      </c>
      <c r="AA103" s="186">
        <f t="shared" si="259"/>
        <v>5.0000000000000001E-3</v>
      </c>
      <c r="AB103" s="186">
        <f t="shared" si="260"/>
        <v>5.0000000000000001E-3</v>
      </c>
      <c r="AC103" s="70">
        <f>AC89</f>
        <v>0.01</v>
      </c>
      <c r="AD103" s="70">
        <f>AD89</f>
        <v>0.03</v>
      </c>
      <c r="AE103" s="70">
        <f>AE89</f>
        <v>0.05</v>
      </c>
      <c r="AF103" s="239"/>
      <c r="AG103" s="239"/>
      <c r="AH103" s="239"/>
      <c r="AI103" s="239"/>
      <c r="AJ103" s="239"/>
      <c r="AK103" s="239"/>
      <c r="AL103" s="239"/>
      <c r="AM103" s="239"/>
      <c r="AN103" s="239"/>
      <c r="AO103" s="239"/>
      <c r="AP103" s="239"/>
      <c r="AQ103" s="239"/>
      <c r="AR103" s="239"/>
      <c r="AS103" s="239"/>
      <c r="AT103" s="239"/>
      <c r="AU103" s="239"/>
    </row>
    <row r="104" spans="1:47">
      <c r="A104" s="185" t="s">
        <v>16</v>
      </c>
      <c r="C104" s="185" t="str">
        <f>C100</f>
        <v>Bus, minibus, metro rail</v>
      </c>
      <c r="D104" s="185" t="s">
        <v>48</v>
      </c>
      <c r="E104" s="33">
        <f t="shared" ref="E104" si="286">1-SUM(E102:E103)</f>
        <v>0.98499999999999999</v>
      </c>
      <c r="F104" s="33">
        <f>1-SUM(F102:F103)</f>
        <v>0.98499999999999999</v>
      </c>
      <c r="G104" s="33">
        <f t="shared" ref="G104:M104" si="287">1-SUM(G102:G103)</f>
        <v>0.99</v>
      </c>
      <c r="H104" s="33">
        <f t="shared" si="287"/>
        <v>0.98499999999999999</v>
      </c>
      <c r="I104" s="33">
        <f t="shared" si="287"/>
        <v>0.98499999999999999</v>
      </c>
      <c r="J104" s="33">
        <f t="shared" si="287"/>
        <v>0.97499999999999998</v>
      </c>
      <c r="K104" s="33">
        <f t="shared" si="287"/>
        <v>0.96499999999999997</v>
      </c>
      <c r="L104" s="33">
        <f t="shared" si="287"/>
        <v>0.96499999999999997</v>
      </c>
      <c r="M104" s="33">
        <f t="shared" si="287"/>
        <v>0.96499999999999997</v>
      </c>
      <c r="N104" s="240"/>
      <c r="O104" s="33">
        <f>1-SUM(O102:O103)</f>
        <v>0.98499999999999999</v>
      </c>
      <c r="P104" s="33">
        <f t="shared" ref="P104:V104" si="288">1-SUM(P102:P103)</f>
        <v>0.99</v>
      </c>
      <c r="Q104" s="33">
        <f t="shared" si="288"/>
        <v>0.98499999999999999</v>
      </c>
      <c r="R104" s="33">
        <f t="shared" si="288"/>
        <v>0.98499999999999999</v>
      </c>
      <c r="S104" s="33">
        <f t="shared" si="288"/>
        <v>0.97499999999999998</v>
      </c>
      <c r="T104" s="33">
        <f t="shared" si="288"/>
        <v>0.96499999999999997</v>
      </c>
      <c r="U104" s="33">
        <f t="shared" si="288"/>
        <v>0.96499999999999997</v>
      </c>
      <c r="V104" s="33">
        <f t="shared" si="288"/>
        <v>0.96499999999999997</v>
      </c>
      <c r="W104" s="239"/>
      <c r="X104" s="33">
        <f>1-SUM(X102:X103)</f>
        <v>0.98499999999999999</v>
      </c>
      <c r="Y104" s="33">
        <f t="shared" ref="Y104:AB104" si="289">1-SUM(Y102:Y103)</f>
        <v>0.99</v>
      </c>
      <c r="Z104" s="33">
        <f t="shared" si="289"/>
        <v>0.98499999999999999</v>
      </c>
      <c r="AA104" s="33">
        <f t="shared" si="289"/>
        <v>0.98499999999999999</v>
      </c>
      <c r="AB104" s="33">
        <f t="shared" si="289"/>
        <v>0.97499999999999998</v>
      </c>
      <c r="AC104" s="33">
        <f>1-SUM(AC102:AC103)</f>
        <v>0.92</v>
      </c>
      <c r="AD104" s="33">
        <f>1-SUM(AD102:AD103)</f>
        <v>0.77</v>
      </c>
      <c r="AE104" s="33">
        <f>1-SUM(AE102:AE103)</f>
        <v>0.55000000000000004</v>
      </c>
      <c r="AF104" s="239"/>
      <c r="AG104" s="239"/>
      <c r="AH104" s="239"/>
      <c r="AI104" s="239"/>
      <c r="AJ104" s="239"/>
      <c r="AK104" s="239"/>
      <c r="AL104" s="239"/>
      <c r="AM104" s="239"/>
      <c r="AN104" s="239"/>
      <c r="AO104" s="239"/>
      <c r="AP104" s="239"/>
      <c r="AQ104" s="239"/>
      <c r="AR104" s="239"/>
      <c r="AS104" s="239"/>
      <c r="AT104" s="239"/>
      <c r="AU104" s="239"/>
    </row>
    <row r="105" spans="1:47">
      <c r="A105" s="185" t="s">
        <v>16</v>
      </c>
      <c r="C105" s="227"/>
      <c r="E105" s="231"/>
      <c r="F105" s="231"/>
      <c r="G105" s="231"/>
      <c r="I105" s="231"/>
      <c r="K105" s="231"/>
      <c r="L105" s="231"/>
      <c r="M105" s="231"/>
      <c r="N105" s="40"/>
    </row>
    <row r="106" spans="1:47" ht="15.75" thickBot="1">
      <c r="A106" s="185" t="s">
        <v>16</v>
      </c>
      <c r="C106" s="226" t="s">
        <v>194</v>
      </c>
      <c r="F106" s="231"/>
      <c r="G106" s="231"/>
      <c r="I106" s="231"/>
      <c r="K106" s="231"/>
      <c r="L106" s="231"/>
      <c r="M106" s="231"/>
      <c r="N106" s="40"/>
    </row>
    <row r="107" spans="1:47">
      <c r="A107" s="185" t="s">
        <v>16</v>
      </c>
      <c r="C107" s="227" t="str">
        <f>C54</f>
        <v>Low Income</v>
      </c>
      <c r="D107" s="185" t="s">
        <v>173</v>
      </c>
      <c r="E107" s="186">
        <f t="shared" ref="E107" si="290">E25*E13*E30*E41</f>
        <v>1.0500945174312</v>
      </c>
      <c r="F107" s="186">
        <f t="shared" ref="F107:F108" si="291">IF($D$4,X107,O107)</f>
        <v>0.94813201981803652</v>
      </c>
      <c r="G107" s="186">
        <f t="shared" ref="G107:G108" si="292">IF($D$4,Y107,P107)</f>
        <v>0.95104494317767596</v>
      </c>
      <c r="H107" s="186">
        <f t="shared" ref="H107:H108" si="293">IF($D$4,Z107,Q107)</f>
        <v>0.95811068480591965</v>
      </c>
      <c r="I107" s="186">
        <f t="shared" ref="I107:I108" si="294">IF($D$4,AA107,R107)</f>
        <v>0.99694052475857964</v>
      </c>
      <c r="J107" s="186">
        <f t="shared" ref="J107:J108" si="295">IF($D$4,AB107,S107)</f>
        <v>1.1560437678512037</v>
      </c>
      <c r="K107" s="186">
        <f t="shared" ref="K107:K108" si="296">IF($D$4,AC107,T107)</f>
        <v>1.0879949364218424</v>
      </c>
      <c r="L107" s="186">
        <f t="shared" ref="L107:L108" si="297">IF($D$4,AD107,U107)</f>
        <v>0.94063606710332415</v>
      </c>
      <c r="M107" s="186">
        <f t="shared" ref="M107:M108" si="298">IF($D$4,AE107,V107)</f>
        <v>0.82477016562155947</v>
      </c>
      <c r="N107" s="40"/>
      <c r="O107" s="186">
        <f t="shared" ref="O107:V109" si="299">O25*O13*O30*O41</f>
        <v>0.94813201981803652</v>
      </c>
      <c r="P107" s="186">
        <f t="shared" si="299"/>
        <v>0.95104494317767596</v>
      </c>
      <c r="Q107" s="186">
        <f t="shared" si="299"/>
        <v>0.95811068480591965</v>
      </c>
      <c r="R107" s="186">
        <f t="shared" si="299"/>
        <v>0.99694052475857964</v>
      </c>
      <c r="S107" s="186">
        <f t="shared" si="299"/>
        <v>1.1560437678512037</v>
      </c>
      <c r="T107" s="302">
        <f t="shared" si="299"/>
        <v>1.0879949364218424</v>
      </c>
      <c r="U107" s="302">
        <f t="shared" si="299"/>
        <v>0.94063606710332415</v>
      </c>
      <c r="V107" s="302">
        <f t="shared" si="299"/>
        <v>0.82477016562155947</v>
      </c>
      <c r="X107" s="186">
        <f>O107</f>
        <v>0.94813201981803652</v>
      </c>
      <c r="Y107" s="186">
        <f t="shared" ref="Y107:AB107" si="300">P107</f>
        <v>0.95104494317767596</v>
      </c>
      <c r="Z107" s="186">
        <f t="shared" si="300"/>
        <v>0.95811068480591965</v>
      </c>
      <c r="AA107" s="186">
        <f t="shared" si="300"/>
        <v>0.99694052475857964</v>
      </c>
      <c r="AB107" s="186">
        <f t="shared" si="300"/>
        <v>1.1560437678512037</v>
      </c>
      <c r="AC107" s="302">
        <f t="shared" ref="AC107:AE109" si="301">AC25*AC13*AC30*AC41</f>
        <v>2.454788575301782</v>
      </c>
      <c r="AD107" s="302">
        <f t="shared" si="301"/>
        <v>1.5323079112621534</v>
      </c>
      <c r="AE107" s="302">
        <f t="shared" si="301"/>
        <v>1.2125637207556927</v>
      </c>
    </row>
    <row r="108" spans="1:47">
      <c r="A108" s="185" t="s">
        <v>16</v>
      </c>
      <c r="C108" s="227" t="str">
        <f>C55</f>
        <v>Middle Income</v>
      </c>
      <c r="D108" s="185" t="s">
        <v>173</v>
      </c>
      <c r="E108" s="186">
        <f>E26*E14*E31*E42</f>
        <v>34.954725291964877</v>
      </c>
      <c r="F108" s="186">
        <f t="shared" si="291"/>
        <v>34.116567387912205</v>
      </c>
      <c r="G108" s="186">
        <f t="shared" si="292"/>
        <v>35.69243782424283</v>
      </c>
      <c r="H108" s="186">
        <f t="shared" si="293"/>
        <v>37.646057473717377</v>
      </c>
      <c r="I108" s="186">
        <f t="shared" si="294"/>
        <v>39.561270884220072</v>
      </c>
      <c r="J108" s="186">
        <f t="shared" si="295"/>
        <v>34.183758189976921</v>
      </c>
      <c r="K108" s="186">
        <f t="shared" si="296"/>
        <v>42.660035873357735</v>
      </c>
      <c r="L108" s="186">
        <f t="shared" si="297"/>
        <v>49.735179114246009</v>
      </c>
      <c r="M108" s="186">
        <f t="shared" si="298"/>
        <v>55.301310870425212</v>
      </c>
      <c r="N108" s="40"/>
      <c r="O108" s="186">
        <f t="shared" si="299"/>
        <v>34.116567387912205</v>
      </c>
      <c r="P108" s="186">
        <f t="shared" si="299"/>
        <v>35.69243782424283</v>
      </c>
      <c r="Q108" s="186">
        <f t="shared" si="299"/>
        <v>37.646057473717377</v>
      </c>
      <c r="R108" s="186">
        <f t="shared" si="299"/>
        <v>39.561270884220072</v>
      </c>
      <c r="S108" s="186">
        <f t="shared" si="299"/>
        <v>34.183758189976921</v>
      </c>
      <c r="T108" s="302">
        <f t="shared" si="299"/>
        <v>42.660035873357735</v>
      </c>
      <c r="U108" s="302">
        <f t="shared" si="299"/>
        <v>49.735179114246009</v>
      </c>
      <c r="V108" s="302">
        <f t="shared" si="299"/>
        <v>55.301310870425212</v>
      </c>
      <c r="X108" s="186">
        <f t="shared" ref="X108:X111" si="302">O108</f>
        <v>34.116567387912205</v>
      </c>
      <c r="Y108" s="186">
        <f t="shared" ref="Y108:Y111" si="303">P108</f>
        <v>35.69243782424283</v>
      </c>
      <c r="Z108" s="186">
        <f t="shared" ref="Z108:Z111" si="304">Q108</f>
        <v>37.646057473717377</v>
      </c>
      <c r="AA108" s="186">
        <f t="shared" ref="AA108:AA111" si="305">R108</f>
        <v>39.561270884220072</v>
      </c>
      <c r="AB108" s="186">
        <f t="shared" ref="AB108:AB111" si="306">S108</f>
        <v>34.183758189976921</v>
      </c>
      <c r="AC108" s="302">
        <f t="shared" si="301"/>
        <v>36.575648256920083</v>
      </c>
      <c r="AD108" s="302">
        <f t="shared" si="301"/>
        <v>38.48413352175168</v>
      </c>
      <c r="AE108" s="302">
        <f t="shared" si="301"/>
        <v>36.688019508507992</v>
      </c>
    </row>
    <row r="109" spans="1:47">
      <c r="A109" s="185" t="s">
        <v>16</v>
      </c>
      <c r="C109" s="227" t="str">
        <f>C56</f>
        <v>High Income</v>
      </c>
      <c r="D109" s="185" t="s">
        <v>173</v>
      </c>
      <c r="E109" s="186">
        <f>E27*E15*E32*E43</f>
        <v>48.082249446867998</v>
      </c>
      <c r="F109" s="186">
        <f t="shared" ref="F109:F111" si="307">IF($D$4,X109,O109)</f>
        <v>52.501189854698488</v>
      </c>
      <c r="G109" s="186">
        <f t="shared" ref="G109:G111" si="308">IF($D$4,Y109,P109)</f>
        <v>56.404096710269307</v>
      </c>
      <c r="H109" s="186">
        <f t="shared" ref="H109:H111" si="309">IF($D$4,Z109,Q109)</f>
        <v>59.354135558397175</v>
      </c>
      <c r="I109" s="186">
        <f t="shared" ref="I109:I111" si="310">IF($D$4,AA109,R109)</f>
        <v>50.116558538667526</v>
      </c>
      <c r="J109" s="186">
        <f t="shared" ref="J109:J111" si="311">IF($D$4,AB109,S109)</f>
        <v>53.007714726210196</v>
      </c>
      <c r="K109" s="186">
        <f t="shared" ref="K109:K111" si="312">IF($D$4,AC109,T109)</f>
        <v>71.884999805051734</v>
      </c>
      <c r="L109" s="186">
        <f t="shared" ref="L109:L111" si="313">IF($D$4,AD109,U109)</f>
        <v>107.34497939790268</v>
      </c>
      <c r="M109" s="186">
        <f t="shared" ref="M109:M111" si="314">IF($D$4,AE109,V109)</f>
        <v>135.03675285790607</v>
      </c>
      <c r="N109" s="40"/>
      <c r="O109" s="186">
        <f t="shared" si="299"/>
        <v>52.501189854698488</v>
      </c>
      <c r="P109" s="186">
        <f t="shared" si="299"/>
        <v>56.404096710269307</v>
      </c>
      <c r="Q109" s="186">
        <f t="shared" si="299"/>
        <v>59.354135558397175</v>
      </c>
      <c r="R109" s="186">
        <f t="shared" si="299"/>
        <v>50.116558538667526</v>
      </c>
      <c r="S109" s="186">
        <f t="shared" si="299"/>
        <v>53.007714726210196</v>
      </c>
      <c r="T109" s="302">
        <f t="shared" si="299"/>
        <v>71.884999805051734</v>
      </c>
      <c r="U109" s="302">
        <f t="shared" si="299"/>
        <v>107.34497939790268</v>
      </c>
      <c r="V109" s="302">
        <f t="shared" si="299"/>
        <v>135.03675285790607</v>
      </c>
      <c r="X109" s="186">
        <f t="shared" si="302"/>
        <v>52.501189854698488</v>
      </c>
      <c r="Y109" s="186">
        <f t="shared" si="303"/>
        <v>56.404096710269307</v>
      </c>
      <c r="Z109" s="186">
        <f t="shared" si="304"/>
        <v>59.354135558397175</v>
      </c>
      <c r="AA109" s="186">
        <f t="shared" si="305"/>
        <v>50.116558538667526</v>
      </c>
      <c r="AB109" s="186">
        <f t="shared" si="306"/>
        <v>53.007714726210196</v>
      </c>
      <c r="AC109" s="302">
        <f t="shared" si="301"/>
        <v>61.37253667881717</v>
      </c>
      <c r="AD109" s="302">
        <f t="shared" si="301"/>
        <v>78.508073638754723</v>
      </c>
      <c r="AE109" s="302">
        <f t="shared" si="301"/>
        <v>88.121654028954197</v>
      </c>
    </row>
    <row r="110" spans="1:47">
      <c r="A110" s="185" t="s">
        <v>16</v>
      </c>
      <c r="C110" s="227" t="str">
        <f>C57</f>
        <v>Other (gov/company/car rental)</v>
      </c>
      <c r="D110" s="185" t="s">
        <v>173</v>
      </c>
      <c r="E110" s="186">
        <f t="shared" ref="E110" si="315">E50</f>
        <v>6.8311858080285788</v>
      </c>
      <c r="F110" s="186">
        <f t="shared" si="307"/>
        <v>7.0618553137404447</v>
      </c>
      <c r="G110" s="186">
        <f t="shared" si="308"/>
        <v>7.1431116327627917</v>
      </c>
      <c r="H110" s="186">
        <f t="shared" si="309"/>
        <v>7.1987258831010505</v>
      </c>
      <c r="I110" s="186">
        <f t="shared" si="310"/>
        <v>7.0315162847788768</v>
      </c>
      <c r="J110" s="186">
        <f t="shared" si="311"/>
        <v>7.1253935928311254</v>
      </c>
      <c r="K110" s="186">
        <f t="shared" si="312"/>
        <v>7.999752082019457</v>
      </c>
      <c r="L110" s="186">
        <f t="shared" si="313"/>
        <v>9.4845940906481623</v>
      </c>
      <c r="M110" s="186">
        <f t="shared" si="314"/>
        <v>10.46408262783218</v>
      </c>
      <c r="N110" s="42"/>
      <c r="O110" s="186">
        <f>O50</f>
        <v>7.0618553137404447</v>
      </c>
      <c r="P110" s="186">
        <f t="shared" ref="P110:V110" si="316">P50</f>
        <v>7.1431116327627917</v>
      </c>
      <c r="Q110" s="186">
        <f t="shared" si="316"/>
        <v>7.1987258831010505</v>
      </c>
      <c r="R110" s="186">
        <f t="shared" si="316"/>
        <v>7.0315162847788768</v>
      </c>
      <c r="S110" s="186">
        <f t="shared" si="316"/>
        <v>7.1253935928311254</v>
      </c>
      <c r="T110" s="302">
        <f t="shared" si="316"/>
        <v>7.999752082019457</v>
      </c>
      <c r="U110" s="302">
        <f t="shared" si="316"/>
        <v>9.4845940906481623</v>
      </c>
      <c r="V110" s="302">
        <f t="shared" si="316"/>
        <v>10.46408262783218</v>
      </c>
      <c r="X110" s="186">
        <f t="shared" si="302"/>
        <v>7.0618553137404447</v>
      </c>
      <c r="Y110" s="186">
        <f t="shared" si="303"/>
        <v>7.1431116327627917</v>
      </c>
      <c r="Z110" s="186">
        <f t="shared" si="304"/>
        <v>7.1987258831010505</v>
      </c>
      <c r="AA110" s="186">
        <f t="shared" si="305"/>
        <v>7.0315162847788768</v>
      </c>
      <c r="AB110" s="186">
        <f t="shared" si="306"/>
        <v>7.1253935928311254</v>
      </c>
      <c r="AC110" s="302">
        <f>AC50</f>
        <v>7.610708196207141</v>
      </c>
      <c r="AD110" s="302">
        <f>AD50</f>
        <v>8.3037724852690413</v>
      </c>
      <c r="AE110" s="302">
        <f>AE50</f>
        <v>8.3773835329338855</v>
      </c>
    </row>
    <row r="111" spans="1:47">
      <c r="A111" s="185" t="s">
        <v>16</v>
      </c>
      <c r="C111" s="227" t="s">
        <v>5</v>
      </c>
      <c r="D111" s="185" t="s">
        <v>173</v>
      </c>
      <c r="E111" s="186">
        <f t="shared" ref="E111" si="317">SUM(E107:E110)</f>
        <v>90.918255064292651</v>
      </c>
      <c r="F111" s="186">
        <f t="shared" si="307"/>
        <v>94.627744576169164</v>
      </c>
      <c r="G111" s="186">
        <f t="shared" si="308"/>
        <v>100.19069111045262</v>
      </c>
      <c r="H111" s="186">
        <f t="shared" si="309"/>
        <v>105.15702960002152</v>
      </c>
      <c r="I111" s="186">
        <f t="shared" si="310"/>
        <v>97.706286232425057</v>
      </c>
      <c r="J111" s="186">
        <f t="shared" si="311"/>
        <v>95.472910276869442</v>
      </c>
      <c r="K111" s="186">
        <f t="shared" si="312"/>
        <v>123.63278269685077</v>
      </c>
      <c r="L111" s="186">
        <f t="shared" si="313"/>
        <v>167.50538866990019</v>
      </c>
      <c r="M111" s="186">
        <f t="shared" si="314"/>
        <v>201.62691652178501</v>
      </c>
      <c r="N111" s="40"/>
      <c r="O111" s="186">
        <f>SUM(O107:O110)</f>
        <v>94.627744576169164</v>
      </c>
      <c r="P111" s="186">
        <f t="shared" ref="P111:V111" si="318">SUM(P107:P110)</f>
        <v>100.19069111045262</v>
      </c>
      <c r="Q111" s="186">
        <f t="shared" si="318"/>
        <v>105.15702960002152</v>
      </c>
      <c r="R111" s="186">
        <f t="shared" si="318"/>
        <v>97.706286232425057</v>
      </c>
      <c r="S111" s="186">
        <f t="shared" si="318"/>
        <v>95.472910276869442</v>
      </c>
      <c r="T111" s="302">
        <f t="shared" si="318"/>
        <v>123.63278269685077</v>
      </c>
      <c r="U111" s="302">
        <f t="shared" si="318"/>
        <v>167.50538866990019</v>
      </c>
      <c r="V111" s="302">
        <f t="shared" si="318"/>
        <v>201.62691652178501</v>
      </c>
      <c r="X111" s="186">
        <f t="shared" si="302"/>
        <v>94.627744576169164</v>
      </c>
      <c r="Y111" s="186">
        <f t="shared" si="303"/>
        <v>100.19069111045262</v>
      </c>
      <c r="Z111" s="186">
        <f t="shared" si="304"/>
        <v>105.15702960002152</v>
      </c>
      <c r="AA111" s="186">
        <f t="shared" si="305"/>
        <v>97.706286232425057</v>
      </c>
      <c r="AB111" s="186">
        <f t="shared" si="306"/>
        <v>95.472910276869442</v>
      </c>
      <c r="AC111" s="302">
        <f>SUM(AC107:AC110)</f>
        <v>108.01368170724618</v>
      </c>
      <c r="AD111" s="302">
        <f>SUM(AD107:AD110)</f>
        <v>126.82828755703758</v>
      </c>
      <c r="AE111" s="302">
        <f>SUM(AE107:AE110)</f>
        <v>134.39962079115176</v>
      </c>
    </row>
    <row r="112" spans="1:47">
      <c r="A112" s="185" t="s">
        <v>16</v>
      </c>
      <c r="C112" s="227"/>
      <c r="E112" s="232">
        <f>SUM(E149:E151)</f>
        <v>90.918255064292637</v>
      </c>
      <c r="F112" s="232">
        <f t="shared" ref="F112:L112" si="319">SUM(F149:F151)</f>
        <v>96.867586282761309</v>
      </c>
      <c r="G112" s="232">
        <f t="shared" si="319"/>
        <v>100.19069111045262</v>
      </c>
      <c r="H112" s="232">
        <f t="shared" si="319"/>
        <v>105.15702960002152</v>
      </c>
      <c r="I112" s="232">
        <f t="shared" si="319"/>
        <v>97.706286232425057</v>
      </c>
      <c r="J112" s="232">
        <f t="shared" si="319"/>
        <v>95.472910276869442</v>
      </c>
      <c r="K112" s="232">
        <f t="shared" si="319"/>
        <v>123.63278269685075</v>
      </c>
      <c r="L112" s="232">
        <f t="shared" si="319"/>
        <v>167.50538866990019</v>
      </c>
      <c r="M112" s="232">
        <f>SUM(M149:M151)</f>
        <v>201.62691652178501</v>
      </c>
      <c r="N112" s="40"/>
    </row>
    <row r="113" spans="1:47" ht="15.75" thickBot="1">
      <c r="A113" s="185" t="s">
        <v>16</v>
      </c>
      <c r="C113" s="226" t="s">
        <v>182</v>
      </c>
      <c r="F113" s="295">
        <f>F$12</f>
        <v>2015</v>
      </c>
      <c r="G113" s="295">
        <f t="shared" ref="G113:M113" si="320">G$12</f>
        <v>2017</v>
      </c>
      <c r="H113" s="295">
        <f t="shared" si="320"/>
        <v>2019</v>
      </c>
      <c r="I113" s="295">
        <f t="shared" si="320"/>
        <v>2020</v>
      </c>
      <c r="J113" s="295">
        <f t="shared" si="320"/>
        <v>2021</v>
      </c>
      <c r="K113" s="295">
        <f t="shared" si="320"/>
        <v>2030</v>
      </c>
      <c r="L113" s="295">
        <f t="shared" si="320"/>
        <v>2040</v>
      </c>
      <c r="M113" s="295">
        <f t="shared" si="320"/>
        <v>2050</v>
      </c>
      <c r="N113" s="40"/>
      <c r="O113" s="295">
        <f>O$12</f>
        <v>2015</v>
      </c>
      <c r="P113" s="295">
        <f t="shared" si="182"/>
        <v>2017</v>
      </c>
      <c r="Q113" s="295">
        <f t="shared" si="182"/>
        <v>2019</v>
      </c>
      <c r="R113" s="295">
        <f t="shared" si="182"/>
        <v>2020</v>
      </c>
      <c r="S113" s="295">
        <f t="shared" si="182"/>
        <v>2021</v>
      </c>
      <c r="T113" s="295">
        <f t="shared" si="182"/>
        <v>2030</v>
      </c>
      <c r="U113" s="295">
        <f t="shared" si="182"/>
        <v>2040</v>
      </c>
      <c r="V113" s="295">
        <f t="shared" si="182"/>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21">E$64*(1-E$73)*E68*(E75*E78+E93*E94)/1000</f>
        <v>1.2529651937567192E-2</v>
      </c>
      <c r="F115" s="186">
        <f t="shared" si="321"/>
        <v>1.2296785630890161E-2</v>
      </c>
      <c r="G115" s="186">
        <f t="shared" si="321"/>
        <v>0.61672823758459472</v>
      </c>
      <c r="H115" s="186">
        <f t="shared" ref="H115:J115" si="322">H$64*(1-H$73)*H68*(H75*H78+H93*H94)/1000</f>
        <v>1.2301941755901284</v>
      </c>
      <c r="I115" s="186">
        <f t="shared" si="322"/>
        <v>1.2800508818208238</v>
      </c>
      <c r="J115" s="186">
        <f t="shared" si="322"/>
        <v>4.4904916380509432</v>
      </c>
      <c r="K115" s="186">
        <f>K$64*(1-K$73)*K68*(K75*K78+K93*K94)/1000</f>
        <v>7.055367934541966</v>
      </c>
      <c r="L115" s="186">
        <f>L$64*(1-L$73)*L68*(L75*L78+L93*L94)/1000</f>
        <v>12.199566971773681</v>
      </c>
      <c r="M115" s="186">
        <f>M$64*(1-M$73)*M68*(M75*M78+M93*M94)/1000</f>
        <v>16.045268553447638</v>
      </c>
      <c r="N115" s="240"/>
      <c r="O115" s="186">
        <f>O$64*(1-O$73)*O68*(O75*O78+O93*O94)/1000</f>
        <v>1.2296785630890161E-2</v>
      </c>
      <c r="P115" s="186">
        <f t="shared" ref="P115:S115" si="323">P$64*(1-P$73)*P68*(P75*P78+P93*P94)/1000</f>
        <v>0.61672823758459472</v>
      </c>
      <c r="Q115" s="186">
        <f t="shared" si="323"/>
        <v>1.2301941755901284</v>
      </c>
      <c r="R115" s="186">
        <f t="shared" si="323"/>
        <v>1.2800508818208238</v>
      </c>
      <c r="S115" s="186">
        <f t="shared" si="323"/>
        <v>4.4904916380509432</v>
      </c>
      <c r="T115" s="302">
        <f>T$64*(1-T$73)*T68*(T75*T78+T93*T94)/1000</f>
        <v>7.055367934541966</v>
      </c>
      <c r="U115" s="302">
        <f>U$64*(1-U$73)*U68*(U75*U78+U93*U94)/1000</f>
        <v>12.199566971773681</v>
      </c>
      <c r="V115" s="302">
        <f>V$64*(1-V$73)*V68*(V75*V78+V93*V94)/1000</f>
        <v>16.045268553447638</v>
      </c>
      <c r="W115" s="239"/>
      <c r="X115" s="186">
        <f>O115</f>
        <v>1.2296785630890161E-2</v>
      </c>
      <c r="Y115" s="186">
        <f t="shared" ref="Y115:AB117" si="324">P115</f>
        <v>0.61672823758459472</v>
      </c>
      <c r="Z115" s="186">
        <f t="shared" si="324"/>
        <v>1.2301941755901284</v>
      </c>
      <c r="AA115" s="186">
        <f t="shared" si="324"/>
        <v>1.2800508818208238</v>
      </c>
      <c r="AB115" s="186">
        <f t="shared" si="324"/>
        <v>4.4904916380509432</v>
      </c>
      <c r="AC115" s="302">
        <f>AC$64*(1-AC$73)*AC68*(AC75*AC78+AC93*AC94)/1000</f>
        <v>8.7289668399449436</v>
      </c>
      <c r="AD115" s="302">
        <f>AD$64*(1-AD$73)*AD68*(AD75*AD78+AD93*AD94)/1000</f>
        <v>21.34640509200586</v>
      </c>
      <c r="AE115" s="302">
        <f>AE$64*(1-AE$73)*AE68*(AE75*AE78+AE93*AE94)/1000</f>
        <v>37.244924152281861</v>
      </c>
      <c r="AF115" s="239"/>
      <c r="AG115" s="239"/>
      <c r="AH115" s="239"/>
      <c r="AI115" s="239"/>
      <c r="AJ115" s="239"/>
      <c r="AK115" s="239"/>
      <c r="AL115" s="239"/>
      <c r="AM115" s="239"/>
      <c r="AN115" s="239"/>
      <c r="AO115" s="239"/>
      <c r="AP115" s="239"/>
      <c r="AQ115" s="239"/>
      <c r="AR115" s="239"/>
      <c r="AS115" s="239"/>
      <c r="AT115" s="239"/>
      <c r="AU115" s="239"/>
    </row>
    <row r="116" spans="1:47">
      <c r="A116" s="185" t="s">
        <v>16</v>
      </c>
      <c r="C116" s="185" t="s">
        <v>82</v>
      </c>
      <c r="D116" s="185" t="s">
        <v>136</v>
      </c>
      <c r="E116" s="186">
        <f t="shared" ref="E116:G116" si="325">E$64*(1-E$73)*E69*(E75*E79+E93*E95)/1000</f>
        <v>0</v>
      </c>
      <c r="F116" s="186">
        <f t="shared" si="325"/>
        <v>0</v>
      </c>
      <c r="G116" s="186">
        <f t="shared" si="325"/>
        <v>0</v>
      </c>
      <c r="H116" s="186">
        <f t="shared" ref="H116:J116" si="326">H$64*(1-H$73)*H69*(H75*H79+H93*H95)/1000</f>
        <v>1.6568271725119574E-2</v>
      </c>
      <c r="I116" s="186">
        <f t="shared" si="326"/>
        <v>1.7239742516105373E-2</v>
      </c>
      <c r="J116" s="186">
        <f t="shared" si="326"/>
        <v>1.999105904530192E-2</v>
      </c>
      <c r="K116" s="186">
        <f>K$64*(1-K$73)*K69*(K75*K79+K93*K95)/1000</f>
        <v>1.8814314492111912E-2</v>
      </c>
      <c r="L116" s="186">
        <f>L$64*(1-L$73)*L69*(L75*L79+L93*L95)/1000</f>
        <v>1.6266089295698245E-2</v>
      </c>
      <c r="M116" s="186">
        <f>M$64*(1-M$73)*M69*(M75*M79+M93*M95)/1000</f>
        <v>1.4262460936397903E-2</v>
      </c>
      <c r="N116" s="240"/>
      <c r="O116" s="186">
        <f>O$64*(1-O$73)*O69*(O75*O79+O93*O95)/1000</f>
        <v>0</v>
      </c>
      <c r="P116" s="186">
        <f t="shared" ref="P116:S116" si="327">P$64*(1-P$73)*P69*(P75*P79+P93*P95)/1000</f>
        <v>0</v>
      </c>
      <c r="Q116" s="186">
        <f t="shared" si="327"/>
        <v>1.6568271725119574E-2</v>
      </c>
      <c r="R116" s="186">
        <f t="shared" si="327"/>
        <v>1.7239742516105373E-2</v>
      </c>
      <c r="S116" s="186">
        <f t="shared" si="327"/>
        <v>1.999105904530192E-2</v>
      </c>
      <c r="T116" s="302">
        <f>T$64*(1-T$73)*T69*(T75*T79+T93*T95)/1000</f>
        <v>1.8814314492111912E-2</v>
      </c>
      <c r="U116" s="302">
        <f>U$64*(1-U$73)*U69*(U75*U79+U93*U95)/1000</f>
        <v>1.6266089295698245E-2</v>
      </c>
      <c r="V116" s="302">
        <f>V$64*(1-V$73)*V69*(V75*V79+V93*V95)/1000</f>
        <v>1.4262460936397903E-2</v>
      </c>
      <c r="W116" s="239"/>
      <c r="X116" s="186">
        <f t="shared" ref="X116:X117" si="328">O116</f>
        <v>0</v>
      </c>
      <c r="Y116" s="186">
        <f t="shared" si="324"/>
        <v>0</v>
      </c>
      <c r="Z116" s="186">
        <f t="shared" si="324"/>
        <v>1.6568271725119574E-2</v>
      </c>
      <c r="AA116" s="186">
        <f t="shared" si="324"/>
        <v>1.7239742516105373E-2</v>
      </c>
      <c r="AB116" s="186">
        <f t="shared" si="324"/>
        <v>1.999105904530192E-2</v>
      </c>
      <c r="AC116" s="302">
        <f>AC$64*(1-AC$73)*AC69*(AC75*AC79+AC93*AC95)/1000</f>
        <v>0</v>
      </c>
      <c r="AD116" s="302">
        <f>AD$64*(1-AD$73)*AD69*(AD75*AD79+AD93*AD95)/1000</f>
        <v>0</v>
      </c>
      <c r="AE116" s="302">
        <f>AE$64*(1-AE$73)*AE69*(AE75*AE79+AE93*AE95)/1000</f>
        <v>0</v>
      </c>
      <c r="AF116" s="239"/>
      <c r="AG116" s="239"/>
      <c r="AH116" s="239"/>
      <c r="AI116" s="239"/>
      <c r="AJ116" s="239"/>
      <c r="AK116" s="239"/>
      <c r="AL116" s="239"/>
      <c r="AM116" s="239"/>
      <c r="AN116" s="239"/>
      <c r="AO116" s="239"/>
      <c r="AP116" s="239"/>
      <c r="AQ116" s="239"/>
      <c r="AR116" s="239"/>
      <c r="AS116" s="239"/>
      <c r="AT116" s="239"/>
      <c r="AU116" s="239"/>
    </row>
    <row r="117" spans="1:47">
      <c r="A117" s="185" t="s">
        <v>16</v>
      </c>
      <c r="C117" s="185" t="s">
        <v>81</v>
      </c>
      <c r="D117" s="185" t="s">
        <v>136</v>
      </c>
      <c r="E117" s="186">
        <f>E$64*(1-E$73)*E70*(E75*E80+E93*E96)/1000</f>
        <v>83.488662693565644</v>
      </c>
      <c r="F117" s="186">
        <f t="shared" ref="F117:G117" si="329">F$64*(1-F$73)*F70*(F75*F80+F93*F96)/1000</f>
        <v>79.689643879259748</v>
      </c>
      <c r="G117" s="186">
        <f t="shared" si="329"/>
        <v>71.965588674551967</v>
      </c>
      <c r="H117" s="186">
        <f t="shared" ref="H117:J117" si="330">H$64*(1-H$73)*H70*(H75*H80+H93*H96)/1000</f>
        <v>72.134210263454193</v>
      </c>
      <c r="I117" s="186">
        <f t="shared" si="330"/>
        <v>75.057630160612362</v>
      </c>
      <c r="J117" s="186">
        <f t="shared" si="330"/>
        <v>85.26512228834045</v>
      </c>
      <c r="K117" s="186">
        <f>K$64*(1-K$73)*K70*(K75*K80+K93*K96)/1000</f>
        <v>78.579298139727712</v>
      </c>
      <c r="L117" s="186">
        <f>L$64*(1-L$73)*L70*(L75*L80+L93*L96)/1000</f>
        <v>64.342786792413705</v>
      </c>
      <c r="M117" s="186">
        <f>M$64*(1-M$73)*M70*(M75*M80+M93*M96)/1000</f>
        <v>53.266146319204196</v>
      </c>
      <c r="N117" s="240"/>
      <c r="O117" s="186">
        <f>O$64*(1-O$73)*O70*(O75*O80+O93*O96)/1000</f>
        <v>79.689643879259748</v>
      </c>
      <c r="P117" s="186">
        <f t="shared" ref="P117:S117" si="331">P$64*(1-P$73)*P70*(P75*P80+P93*P96)/1000</f>
        <v>71.965588674551967</v>
      </c>
      <c r="Q117" s="186">
        <f t="shared" si="331"/>
        <v>72.134210263454193</v>
      </c>
      <c r="R117" s="186">
        <f t="shared" si="331"/>
        <v>75.057630160612362</v>
      </c>
      <c r="S117" s="186">
        <f t="shared" si="331"/>
        <v>85.26512228834045</v>
      </c>
      <c r="T117" s="302">
        <f>T$64*(1-T$73)*T70*(T75*T80+T93*T96)/1000</f>
        <v>78.579298139727712</v>
      </c>
      <c r="U117" s="302">
        <f>U$64*(1-U$73)*U70*(U75*U80+U93*U96)/1000</f>
        <v>64.342786792413705</v>
      </c>
      <c r="V117" s="302">
        <f>V$64*(1-V$73)*V70*(V75*V80+V93*V96)/1000</f>
        <v>53.266146319204196</v>
      </c>
      <c r="W117" s="239"/>
      <c r="X117" s="186">
        <f t="shared" si="328"/>
        <v>79.689643879259748</v>
      </c>
      <c r="Y117" s="186">
        <f t="shared" si="324"/>
        <v>71.965588674551967</v>
      </c>
      <c r="Z117" s="186">
        <f t="shared" si="324"/>
        <v>72.134210263454193</v>
      </c>
      <c r="AA117" s="186">
        <f t="shared" si="324"/>
        <v>75.057630160612362</v>
      </c>
      <c r="AB117" s="186">
        <f t="shared" si="324"/>
        <v>85.26512228834045</v>
      </c>
      <c r="AC117" s="302">
        <f>AC$64*(1-AC$73)*AC70*(AC75*AC80+AC93*AC96)/1000</f>
        <v>76.436577363927981</v>
      </c>
      <c r="AD117" s="302">
        <f>AD$64*(1-AD$73)*AD70*(AD75*AD80+AD93*AD96)/1000</f>
        <v>57.094966890263073</v>
      </c>
      <c r="AE117" s="302">
        <f>AE$64*(1-AE$73)*AE70*(AE75*AE80+AE93*AE96)/1000</f>
        <v>37.756961490145407</v>
      </c>
      <c r="AF117" s="239"/>
      <c r="AG117" s="239"/>
      <c r="AH117" s="239"/>
      <c r="AI117" s="239"/>
      <c r="AJ117" s="239"/>
      <c r="AK117" s="239"/>
      <c r="AL117" s="239"/>
      <c r="AM117" s="239"/>
      <c r="AN117" s="239"/>
      <c r="AO117" s="239"/>
      <c r="AP117" s="239"/>
      <c r="AQ117" s="239"/>
      <c r="AR117" s="239"/>
      <c r="AS117" s="239"/>
      <c r="AT117" s="239"/>
      <c r="AU117" s="239"/>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32">E$64*(1-E$73)*E68*(E81*E83+E97*E98)/1000</f>
        <v>0.39844293161463668</v>
      </c>
      <c r="F119" s="186">
        <f t="shared" si="332"/>
        <v>0.42270534033127205</v>
      </c>
      <c r="G119" s="186">
        <f t="shared" si="332"/>
        <v>0.63831372590005553</v>
      </c>
      <c r="H119" s="186">
        <f t="shared" ref="H119:J119" si="333">H$64*(1-H$73)*H68*(H81*H83+H97*H98)/1000</f>
        <v>0.88006760986958676</v>
      </c>
      <c r="I119" s="186">
        <f t="shared" si="333"/>
        <v>0.92484035372856965</v>
      </c>
      <c r="J119" s="186">
        <f t="shared" si="333"/>
        <v>2.3973839800581578</v>
      </c>
      <c r="K119" s="186">
        <f>K$64*(1-K$73)*K68*(K81*K83+K97*K98)/1000</f>
        <v>4.9864073859829743</v>
      </c>
      <c r="L119" s="186">
        <f>L$64*(1-L$73)*L68*(L81*L83+L97*L98)/1000</f>
        <v>11.626800559412779</v>
      </c>
      <c r="M119" s="186">
        <f>M$64*(1-M$73)*M68*(M81*M83+M97*M98)/1000</f>
        <v>19.39202764367889</v>
      </c>
      <c r="N119" s="240"/>
      <c r="O119" s="186">
        <f>O$64*(1-O$73)*O68*(O81*O83+O97*O98)/1000</f>
        <v>0.42270534033127205</v>
      </c>
      <c r="P119" s="186">
        <f t="shared" ref="P119:S119" si="334">P$64*(1-P$73)*P68*(P81*P83+P97*P98)/1000</f>
        <v>0.63831372590005553</v>
      </c>
      <c r="Q119" s="186">
        <f t="shared" si="334"/>
        <v>0.88006760986958676</v>
      </c>
      <c r="R119" s="186">
        <f t="shared" si="334"/>
        <v>0.92484035372856965</v>
      </c>
      <c r="S119" s="186">
        <f t="shared" si="334"/>
        <v>2.3973839800581578</v>
      </c>
      <c r="T119" s="302">
        <f>T$64*(1-T$73)*T68*(T81*T83+T97*T98)/1000</f>
        <v>4.9864073859829743</v>
      </c>
      <c r="U119" s="302">
        <f>U$64*(1-U$73)*U68*(U81*U83+U97*U98)/1000</f>
        <v>11.626800559412779</v>
      </c>
      <c r="V119" s="302">
        <f>V$64*(1-V$73)*V68*(V81*V83+V97*V98)/1000</f>
        <v>19.39202764367889</v>
      </c>
      <c r="W119" s="239"/>
      <c r="X119" s="186">
        <f>O119</f>
        <v>0.42270534033127205</v>
      </c>
      <c r="Y119" s="186">
        <f t="shared" ref="Y119:AB119" si="335">P119</f>
        <v>0.63831372590005553</v>
      </c>
      <c r="Z119" s="186">
        <f t="shared" si="335"/>
        <v>0.88006760986958676</v>
      </c>
      <c r="AA119" s="186">
        <f t="shared" si="335"/>
        <v>0.92484035372856965</v>
      </c>
      <c r="AB119" s="186">
        <f t="shared" si="335"/>
        <v>2.3973839800581578</v>
      </c>
      <c r="AC119" s="302">
        <f>AC$64*(1-AC$73)*AC68*(AC81*AC83+AC97*AC98)/1000</f>
        <v>6.1692296031231217</v>
      </c>
      <c r="AD119" s="302">
        <f>AD$64*(1-AD$73)*AD68*(AD81*AD83+AD97*AD98)/1000</f>
        <v>18.092335914914649</v>
      </c>
      <c r="AE119" s="302">
        <f>AE$64*(1-AE$73)*AE68*(AE81*AE83+AE97*AE98)/1000</f>
        <v>37.911775201116377</v>
      </c>
      <c r="AF119" s="239"/>
      <c r="AG119" s="239"/>
      <c r="AH119" s="239"/>
      <c r="AI119" s="239"/>
      <c r="AJ119" s="239"/>
      <c r="AK119" s="239"/>
      <c r="AL119" s="239"/>
      <c r="AM119" s="239"/>
      <c r="AN119" s="239"/>
      <c r="AO119" s="239"/>
      <c r="AP119" s="239"/>
      <c r="AQ119" s="239"/>
      <c r="AR119" s="239"/>
      <c r="AS119" s="239"/>
      <c r="AT119" s="239"/>
      <c r="AU119" s="239"/>
    </row>
    <row r="120" spans="1:47">
      <c r="A120" s="185" t="s">
        <v>16</v>
      </c>
      <c r="C120" s="185" t="str">
        <f>C116</f>
        <v>Gautrain</v>
      </c>
      <c r="D120" s="185" t="s">
        <v>136</v>
      </c>
      <c r="E120" s="186">
        <f t="shared" ref="E120:G120" si="336">E$64*(1-E$73)*E69*(E81*E84+E97*E99)/1000</f>
        <v>0.20047443100107509</v>
      </c>
      <c r="F120" s="186">
        <f t="shared" si="336"/>
        <v>0.21268193224214943</v>
      </c>
      <c r="G120" s="186">
        <f t="shared" si="336"/>
        <v>0.22250587395208909</v>
      </c>
      <c r="H120" s="186">
        <f t="shared" ref="H120:J120" si="337">H$64*(1-H$73)*H69*(H81*H84+H97*H99)/1000</f>
        <v>0.23468469596522318</v>
      </c>
      <c r="I120" s="186">
        <f t="shared" si="337"/>
        <v>0.24662409432761853</v>
      </c>
      <c r="J120" s="186">
        <f t="shared" si="337"/>
        <v>0.21310079822739175</v>
      </c>
      <c r="K120" s="186">
        <f>K$64*(1-K$73)*K69*(K81*K84+K97*K99)/1000</f>
        <v>0.26594172725242532</v>
      </c>
      <c r="L120" s="186">
        <f>L$64*(1-L$73)*L69*(L81*L84+L97*L99)/1000</f>
        <v>0.31004801491767409</v>
      </c>
      <c r="M120" s="186">
        <f>M$64*(1-M$73)*M69*(M81*M84+M97*M99)/1000</f>
        <v>0.34474715810984696</v>
      </c>
      <c r="N120" s="240"/>
      <c r="O120" s="186">
        <f>O$64*(1-O$73)*O69*(O81*O84+O97*O99)/1000</f>
        <v>0.21268193224214943</v>
      </c>
      <c r="P120" s="186">
        <f t="shared" ref="P120:S120" si="338">P$64*(1-P$73)*P69*(P81*P84+P97*P99)/1000</f>
        <v>0.22250587395208909</v>
      </c>
      <c r="Q120" s="186">
        <f t="shared" si="338"/>
        <v>0.23468469596522318</v>
      </c>
      <c r="R120" s="186">
        <f t="shared" si="338"/>
        <v>0.24662409432761853</v>
      </c>
      <c r="S120" s="186">
        <f t="shared" si="338"/>
        <v>0.21310079822739175</v>
      </c>
      <c r="T120" s="302">
        <f>T$64*(1-T$73)*T69*(T81*T84+T97*T99)/1000</f>
        <v>0.26594172725242532</v>
      </c>
      <c r="U120" s="302">
        <f>U$64*(1-U$73)*U69*(U81*U84+U97*U99)/1000</f>
        <v>0.31004801491767409</v>
      </c>
      <c r="V120" s="302">
        <f>V$64*(1-V$73)*V69*(V81*V84+V97*V99)/1000</f>
        <v>0.34474715810984696</v>
      </c>
      <c r="W120" s="239"/>
      <c r="X120" s="186">
        <f t="shared" ref="X120:X121" si="339">O120</f>
        <v>0.21268193224214943</v>
      </c>
      <c r="Y120" s="186">
        <f t="shared" ref="Y120:Y121" si="340">P120</f>
        <v>0.22250587395208909</v>
      </c>
      <c r="Z120" s="186">
        <f t="shared" ref="Z120:Z121" si="341">Q120</f>
        <v>0.23468469596522318</v>
      </c>
      <c r="AA120" s="186">
        <f t="shared" ref="AA120:AA121" si="342">R120</f>
        <v>0.24662409432761853</v>
      </c>
      <c r="AB120" s="186">
        <f t="shared" ref="AB120:AB121" si="343">S120</f>
        <v>0.21310079822739175</v>
      </c>
      <c r="AC120" s="302">
        <f>AC$64*(1-AC$73)*AC69*(AC81*AC84+AC97*AC99)/1000</f>
        <v>1.1750913529758327</v>
      </c>
      <c r="AD120" s="302">
        <f>AD$64*(1-AD$73)*AD69*(AD81*AD84+AD97*AD99)/1000</f>
        <v>2.7399592015980501</v>
      </c>
      <c r="AE120" s="302">
        <f>AE$64*(1-AE$73)*AE69*(AE81*AE84+AE97*AE99)/1000</f>
        <v>4.5699041888979712</v>
      </c>
      <c r="AF120" s="239"/>
      <c r="AG120" s="239"/>
      <c r="AH120" s="239"/>
      <c r="AI120" s="239"/>
      <c r="AJ120" s="239"/>
      <c r="AK120" s="239"/>
      <c r="AL120" s="239"/>
      <c r="AM120" s="239"/>
      <c r="AN120" s="239"/>
      <c r="AO120" s="239"/>
      <c r="AP120" s="239"/>
      <c r="AQ120" s="239"/>
      <c r="AR120" s="239"/>
      <c r="AS120" s="239"/>
      <c r="AT120" s="239"/>
      <c r="AU120" s="239"/>
    </row>
    <row r="121" spans="1:47">
      <c r="A121" s="185" t="s">
        <v>16</v>
      </c>
      <c r="C121" s="185" t="str">
        <f>C117</f>
        <v>Bus, minibus, metro rail</v>
      </c>
      <c r="D121" s="185" t="s">
        <v>136</v>
      </c>
      <c r="E121" s="186">
        <f t="shared" ref="E121:G121" si="344">E$64*(1-E$73)*E70*(E81*E85+E97*E100)/1000</f>
        <v>35.619555224746598</v>
      </c>
      <c r="F121" s="186">
        <f t="shared" si="344"/>
        <v>38.081344183480468</v>
      </c>
      <c r="G121" s="186">
        <f t="shared" si="344"/>
        <v>35.930509643817174</v>
      </c>
      <c r="H121" s="186">
        <f t="shared" ref="H121:J121" si="345">H$64*(1-H$73)*H70*(H81*H85+H97*H100)/1000</f>
        <v>37.775315095275261</v>
      </c>
      <c r="I121" s="186">
        <f t="shared" si="345"/>
        <v>39.697104385081929</v>
      </c>
      <c r="J121" s="186">
        <f t="shared" si="345"/>
        <v>33.359519839470082</v>
      </c>
      <c r="K121" s="186">
        <f>K$64*(1-K$73)*K70*(K81*K85+K97*K100)/1000</f>
        <v>40.456326268245761</v>
      </c>
      <c r="L121" s="186">
        <f>L$64*(1-L$73)*L70*(L81*L85+L97*L100)/1000</f>
        <v>43.741036493860562</v>
      </c>
      <c r="M121" s="186">
        <f>M$64*(1-M$73)*M70*(M81*M85+M97*M100)/1000</f>
        <v>44.8280779756588</v>
      </c>
      <c r="N121" s="240"/>
      <c r="O121" s="186">
        <f>O$64*(1-O$73)*O70*(O81*O85+O97*O100)/1000</f>
        <v>38.081344183480468</v>
      </c>
      <c r="P121" s="186">
        <f t="shared" ref="P121:S121" si="346">P$64*(1-P$73)*P70*(P81*P85+P97*P100)/1000</f>
        <v>35.930509643817174</v>
      </c>
      <c r="Q121" s="186">
        <f t="shared" si="346"/>
        <v>37.775315095275261</v>
      </c>
      <c r="R121" s="186">
        <f t="shared" si="346"/>
        <v>39.697104385081929</v>
      </c>
      <c r="S121" s="186">
        <f t="shared" si="346"/>
        <v>33.359519839470082</v>
      </c>
      <c r="T121" s="302">
        <f>T$64*(1-T$73)*T70*(T81*T85+T97*T100)/1000</f>
        <v>40.456326268245761</v>
      </c>
      <c r="U121" s="302">
        <f>U$64*(1-U$73)*U70*(U81*U85+U97*U100)/1000</f>
        <v>43.741036493860562</v>
      </c>
      <c r="V121" s="302">
        <f>V$64*(1-V$73)*V70*(V81*V85+V97*V100)/1000</f>
        <v>44.8280779756588</v>
      </c>
      <c r="W121" s="239"/>
      <c r="X121" s="186">
        <f t="shared" si="339"/>
        <v>38.081344183480468</v>
      </c>
      <c r="Y121" s="186">
        <f t="shared" si="340"/>
        <v>35.930509643817174</v>
      </c>
      <c r="Z121" s="186">
        <f t="shared" si="341"/>
        <v>37.775315095275261</v>
      </c>
      <c r="AA121" s="186">
        <f t="shared" si="342"/>
        <v>39.697104385081929</v>
      </c>
      <c r="AB121" s="186">
        <f t="shared" si="343"/>
        <v>33.359519839470082</v>
      </c>
      <c r="AC121" s="302">
        <f>AC$64*(1-AC$73)*AC70*(AC81*AC85+AC97*AC100)/1000</f>
        <v>40.985231800012684</v>
      </c>
      <c r="AD121" s="302">
        <f>AD$64*(1-AD$73)*AD70*(AD81*AD85+AD97*AD100)/1000</f>
        <v>41.316545304173289</v>
      </c>
      <c r="AE121" s="302">
        <f>AE$64*(1-AE$73)*AE70*(AE81*AE85+AE97*AE100)/1000</f>
        <v>35.496478725240401</v>
      </c>
      <c r="AF121" s="239"/>
      <c r="AG121" s="239"/>
      <c r="AH121" s="239"/>
      <c r="AI121" s="239"/>
      <c r="AJ121" s="239"/>
      <c r="AK121" s="239"/>
      <c r="AL121" s="239"/>
      <c r="AM121" s="239"/>
      <c r="AN121" s="239"/>
      <c r="AO121" s="239"/>
      <c r="AP121" s="239"/>
      <c r="AQ121" s="239"/>
      <c r="AR121" s="239"/>
      <c r="AS121" s="239"/>
      <c r="AT121" s="239"/>
      <c r="AU121" s="239"/>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7">E$64*(1-E$73)*E68*(E86*E88+E101*E102)/1000</f>
        <v>0.11622098770197462</v>
      </c>
      <c r="F123" s="186">
        <f t="shared" si="347"/>
        <v>0.36638538447406388</v>
      </c>
      <c r="G123" s="186">
        <f t="shared" si="347"/>
        <v>0.31952662083002764</v>
      </c>
      <c r="H123" s="186">
        <f t="shared" ref="H123:J123" si="348">H$64*(1-H$73)*H68*(H86*H88+H101*H102)/1000</f>
        <v>0.41420942719344656</v>
      </c>
      <c r="I123" s="186">
        <f t="shared" si="348"/>
        <v>0.34981297345213413</v>
      </c>
      <c r="J123" s="186">
        <f t="shared" si="348"/>
        <v>0.48717979270478967</v>
      </c>
      <c r="K123" s="186">
        <f>K$64*(1-K$73)*K68*(K86*K88+K101*K102)/1000</f>
        <v>2.2510935933225342</v>
      </c>
      <c r="L123" s="186">
        <f>L$64*(1-L$73)*L68*(L86*L88+L101*L102)/1000</f>
        <v>3.5045800845136759</v>
      </c>
      <c r="M123" s="186">
        <f>M$64*(1-M$73)*M68*(M86*M88+M101*M102)/1000</f>
        <v>4.7258129000216105</v>
      </c>
      <c r="N123" s="240"/>
      <c r="O123" s="186">
        <f>O$64*(1-O$73)*O68*(O86*O88+O101*O102)/1000</f>
        <v>0.36638538447406388</v>
      </c>
      <c r="P123" s="186">
        <f t="shared" ref="P123:S123" si="349">P$64*(1-P$73)*P68*(P86*P88+P101*P102)/1000</f>
        <v>0.31952662083002764</v>
      </c>
      <c r="Q123" s="186">
        <f t="shared" si="349"/>
        <v>0.41420942719344656</v>
      </c>
      <c r="R123" s="186">
        <f t="shared" si="349"/>
        <v>0.34981297345213413</v>
      </c>
      <c r="S123" s="186">
        <f t="shared" si="349"/>
        <v>0.48717979270478967</v>
      </c>
      <c r="T123" s="302">
        <f>T$64*(1-T$73)*T68*(T86*T88+T101*T102)/1000</f>
        <v>2.2510935933225342</v>
      </c>
      <c r="U123" s="302">
        <f>U$64*(1-U$73)*U68*(U86*U88+U101*U102)/1000</f>
        <v>3.5045800845136759</v>
      </c>
      <c r="V123" s="302">
        <f>V$64*(1-V$73)*V68*(V86*V88+V101*V102)/1000</f>
        <v>4.7258129000216105</v>
      </c>
      <c r="W123" s="239"/>
      <c r="X123" s="186">
        <f>O123</f>
        <v>0.36638538447406388</v>
      </c>
      <c r="Y123" s="186">
        <f t="shared" ref="Y123:AB123" si="350">P123</f>
        <v>0.31952662083002764</v>
      </c>
      <c r="Z123" s="186">
        <f t="shared" si="350"/>
        <v>0.41420942719344656</v>
      </c>
      <c r="AA123" s="186">
        <f t="shared" si="350"/>
        <v>0.34981297345213413</v>
      </c>
      <c r="AB123" s="186">
        <f t="shared" si="350"/>
        <v>0.48717979270478967</v>
      </c>
      <c r="AC123" s="302">
        <f>AC$64*(1-AC$73)*AC68*(AC86*AC88+AC101*AC102)/1000</f>
        <v>2.6553547247027929</v>
      </c>
      <c r="AD123" s="302">
        <f>AD$64*(1-AD$73)*AD68*(AD86*AD88+AD101*AD102)/1000</f>
        <v>8.2800094961151984</v>
      </c>
      <c r="AE123" s="302">
        <f>AE$64*(1-AE$73)*AE68*(AE86*AE88+AE101*AE102)/1000</f>
        <v>20.661621466584339</v>
      </c>
      <c r="AF123" s="239"/>
      <c r="AG123" s="239"/>
      <c r="AH123" s="239"/>
      <c r="AI123" s="239"/>
      <c r="AJ123" s="239"/>
      <c r="AK123" s="239"/>
      <c r="AL123" s="239"/>
      <c r="AM123" s="239"/>
      <c r="AN123" s="239"/>
      <c r="AO123" s="239"/>
      <c r="AP123" s="239"/>
      <c r="AQ123" s="239"/>
      <c r="AR123" s="239"/>
      <c r="AS123" s="239"/>
      <c r="AT123" s="239"/>
      <c r="AU123" s="239"/>
    </row>
    <row r="124" spans="1:47">
      <c r="A124" s="185" t="s">
        <v>16</v>
      </c>
      <c r="C124" s="185" t="str">
        <f>C120</f>
        <v>Gautrain</v>
      </c>
      <c r="D124" s="185" t="s">
        <v>136</v>
      </c>
      <c r="E124" s="186">
        <f t="shared" ref="E124:G124" si="351">E$64*(1-E$73)*E69*(E86*E89+E101*E103)/1000</f>
        <v>0.33412405166845843</v>
      </c>
      <c r="F124" s="186">
        <f t="shared" si="351"/>
        <v>0.39655577667223524</v>
      </c>
      <c r="G124" s="186">
        <f t="shared" si="351"/>
        <v>0.42603549444003685</v>
      </c>
      <c r="H124" s="186">
        <f t="shared" ref="H124:J124" si="352">H$64*(1-H$73)*H69*(H86*H89+H101*H103)/1000</f>
        <v>0.44831794079735332</v>
      </c>
      <c r="I124" s="186">
        <f t="shared" si="352"/>
        <v>0.37861869292756944</v>
      </c>
      <c r="J124" s="186">
        <f t="shared" si="352"/>
        <v>0.38307623695839371</v>
      </c>
      <c r="K124" s="186">
        <f>K$64*(1-K$73)*K69*(K86*K89+K101*K103)/1000</f>
        <v>0.50024302073834104</v>
      </c>
      <c r="L124" s="186">
        <f>L$64*(1-L$73)*L69*(L86*L89+L101*L103)/1000</f>
        <v>0.69041058023590252</v>
      </c>
      <c r="M124" s="186">
        <f>M$64*(1-M$73)*M69*(M86*M89+M101*M103)/1000</f>
        <v>0.83610709750298673</v>
      </c>
      <c r="N124" s="240"/>
      <c r="O124" s="186">
        <f>O$64*(1-O$73)*O69*(O86*O89+O101*O103)/1000</f>
        <v>0.39655577667223524</v>
      </c>
      <c r="P124" s="186">
        <f t="shared" ref="P124:S124" si="353">P$64*(1-P$73)*P69*(P86*P89+P101*P103)/1000</f>
        <v>0.42603549444003685</v>
      </c>
      <c r="Q124" s="186">
        <f t="shared" si="353"/>
        <v>0.44831794079735332</v>
      </c>
      <c r="R124" s="186">
        <f t="shared" si="353"/>
        <v>0.37861869292756944</v>
      </c>
      <c r="S124" s="186">
        <f t="shared" si="353"/>
        <v>0.38307623695839371</v>
      </c>
      <c r="T124" s="302">
        <f>T$64*(1-T$73)*T69*(T86*T89+T101*T103)/1000</f>
        <v>0.50024302073834104</v>
      </c>
      <c r="U124" s="302">
        <f>U$64*(1-U$73)*U69*(U86*U89+U101*U103)/1000</f>
        <v>0.69041058023590252</v>
      </c>
      <c r="V124" s="302">
        <f>V$64*(1-V$73)*V69*(V86*V89+V101*V103)/1000</f>
        <v>0.83610709750298673</v>
      </c>
      <c r="W124" s="239"/>
      <c r="X124" s="186">
        <f t="shared" ref="X124:X125" si="354">O124</f>
        <v>0.39655577667223524</v>
      </c>
      <c r="Y124" s="186">
        <f t="shared" ref="Y124:Y125" si="355">P124</f>
        <v>0.42603549444003685</v>
      </c>
      <c r="Z124" s="186">
        <f t="shared" ref="Z124:Z125" si="356">Q124</f>
        <v>0.44831794079735332</v>
      </c>
      <c r="AA124" s="186">
        <f t="shared" ref="AA124:AA125" si="357">R124</f>
        <v>0.37861869292756944</v>
      </c>
      <c r="AB124" s="186">
        <f t="shared" ref="AB124:AB125" si="358">S124</f>
        <v>0.38307623695839371</v>
      </c>
      <c r="AC124" s="302">
        <f>AC$64*(1-AC$73)*AC69*(AC86*AC89+AC101*AC103)/1000</f>
        <v>0.88415045525846314</v>
      </c>
      <c r="AD124" s="302">
        <f>AD$64*(1-AD$73)*AD69*(AD86*AD89+AD101*AD103)/1000</f>
        <v>3.6607816812508314</v>
      </c>
      <c r="AE124" s="302">
        <f>AE$64*(1-AE$73)*AE69*(AE86*AE89+AE101*AE103)/1000</f>
        <v>7.3888534197938345</v>
      </c>
      <c r="AF124" s="239"/>
      <c r="AG124" s="239"/>
      <c r="AH124" s="239"/>
      <c r="AI124" s="239"/>
      <c r="AJ124" s="239"/>
      <c r="AK124" s="239"/>
      <c r="AL124" s="239"/>
      <c r="AM124" s="239"/>
      <c r="AN124" s="239"/>
      <c r="AO124" s="239"/>
      <c r="AP124" s="239"/>
      <c r="AQ124" s="239"/>
      <c r="AR124" s="239"/>
      <c r="AS124" s="239"/>
      <c r="AT124" s="239"/>
      <c r="AU124" s="239"/>
    </row>
    <row r="125" spans="1:47">
      <c r="A125" s="185" t="s">
        <v>16</v>
      </c>
      <c r="C125" s="185" t="str">
        <f>C121</f>
        <v>Bus, minibus, metro rail</v>
      </c>
      <c r="D125" s="185" t="s">
        <v>136</v>
      </c>
      <c r="E125" s="186">
        <f t="shared" ref="E125:G125" si="359">E$64*(1-E$73)*E70*(E86*E90+E101*E104)/1000</f>
        <v>13.726845504698046</v>
      </c>
      <c r="F125" s="186">
        <f t="shared" si="359"/>
        <v>17.567059633334598</v>
      </c>
      <c r="G125" s="186">
        <f t="shared" si="359"/>
        <v>17.11921044085512</v>
      </c>
      <c r="H125" s="186">
        <f t="shared" ref="H125:J125" si="360">H$64*(1-H$73)*H70*(H86*H90+H101*H104)/1000</f>
        <v>17.968640504716966</v>
      </c>
      <c r="I125" s="186">
        <f t="shared" si="360"/>
        <v>15.17861878240698</v>
      </c>
      <c r="J125" s="186">
        <f t="shared" si="360"/>
        <v>14.45659343457808</v>
      </c>
      <c r="K125" s="186">
        <f>K$64*(1-K$73)*K70*(K86*K90+K101*K104)/1000</f>
        <v>16.974783416475496</v>
      </c>
      <c r="L125" s="186">
        <f>L$64*(1-L$73)*L70*(L86*L90+L101*L104)/1000</f>
        <v>20.287445946147272</v>
      </c>
      <c r="M125" s="186">
        <f>M$64*(1-M$73)*M70*(M86*M90+M101*M104)/1000</f>
        <v>22.48444595621315</v>
      </c>
      <c r="N125" s="240"/>
      <c r="O125" s="186">
        <f>O$64*(1-O$73)*O70*(O86*O90+O101*O104)/1000</f>
        <v>17.567059633334598</v>
      </c>
      <c r="P125" s="186">
        <f t="shared" ref="P125:S125" si="361">P$64*(1-P$73)*P70*(P86*P90+P101*P104)/1000</f>
        <v>17.11921044085512</v>
      </c>
      <c r="Q125" s="186">
        <f t="shared" si="361"/>
        <v>17.968640504716966</v>
      </c>
      <c r="R125" s="186">
        <f t="shared" si="361"/>
        <v>15.17861878240698</v>
      </c>
      <c r="S125" s="186">
        <f t="shared" si="361"/>
        <v>14.45659343457808</v>
      </c>
      <c r="T125" s="302">
        <f>T$64*(1-T$73)*T70*(T86*T90+T101*T104)/1000</f>
        <v>16.974783416475496</v>
      </c>
      <c r="U125" s="302">
        <f>U$64*(1-U$73)*U70*(U86*U90+U101*U104)/1000</f>
        <v>20.287445946147272</v>
      </c>
      <c r="V125" s="302">
        <f>V$64*(1-V$73)*V70*(V86*V90+V101*V104)/1000</f>
        <v>22.48444595621315</v>
      </c>
      <c r="W125" s="239"/>
      <c r="X125" s="186">
        <f t="shared" si="354"/>
        <v>17.567059633334598</v>
      </c>
      <c r="Y125" s="186">
        <f t="shared" si="355"/>
        <v>17.11921044085512</v>
      </c>
      <c r="Z125" s="186">
        <f t="shared" si="356"/>
        <v>17.968640504716966</v>
      </c>
      <c r="AA125" s="186">
        <f t="shared" si="357"/>
        <v>15.17861878240698</v>
      </c>
      <c r="AB125" s="186">
        <f t="shared" si="358"/>
        <v>14.45659343457808</v>
      </c>
      <c r="AC125" s="302">
        <f>AC$64*(1-AC$73)*AC70*(AC86*AC90+AC101*AC104)/1000</f>
        <v>20.065979289608244</v>
      </c>
      <c r="AD125" s="302">
        <f>AD$64*(1-AD$73)*AD70*(AD86*AD90+AD101*AD104)/1000</f>
        <v>25.610641552287447</v>
      </c>
      <c r="AE125" s="302">
        <f>AE$64*(1-AE$73)*AE70*(AE86*AE90+AE101*AE104)/1000</f>
        <v>24.932642468729032</v>
      </c>
      <c r="AF125" s="239"/>
      <c r="AG125" s="239"/>
      <c r="AH125" s="239"/>
      <c r="AI125" s="239"/>
      <c r="AJ125" s="239"/>
      <c r="AK125" s="239"/>
      <c r="AL125" s="239"/>
      <c r="AM125" s="239"/>
      <c r="AN125" s="239"/>
      <c r="AO125" s="239"/>
      <c r="AP125" s="239"/>
      <c r="AQ125" s="239"/>
      <c r="AR125" s="239"/>
      <c r="AS125" s="239"/>
      <c r="AT125" s="239"/>
      <c r="AU125" s="239"/>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62">E115+E119+E123</f>
        <v>0.52719357125417843</v>
      </c>
      <c r="F127" s="186">
        <f t="shared" si="362"/>
        <v>0.80138751043622602</v>
      </c>
      <c r="G127" s="186">
        <f t="shared" si="362"/>
        <v>1.5745685843146777</v>
      </c>
      <c r="H127" s="186">
        <f t="shared" ref="H127:J127" si="363">H115+H119+H123</f>
        <v>2.5244712126531619</v>
      </c>
      <c r="I127" s="186">
        <f t="shared" si="363"/>
        <v>2.5547042090015273</v>
      </c>
      <c r="J127" s="186">
        <f t="shared" si="363"/>
        <v>7.375055410813891</v>
      </c>
      <c r="K127" s="186">
        <f t="shared" ref="K127:M129" si="364">K115+K119+K123</f>
        <v>14.292868913847474</v>
      </c>
      <c r="L127" s="186">
        <f t="shared" si="364"/>
        <v>27.330947615700136</v>
      </c>
      <c r="M127" s="186">
        <f t="shared" si="364"/>
        <v>40.163109097148137</v>
      </c>
      <c r="N127" s="240"/>
      <c r="O127" s="186">
        <f t="shared" ref="O127:S129" si="365">O115+O119+O123</f>
        <v>0.80138751043622602</v>
      </c>
      <c r="P127" s="186">
        <f t="shared" si="365"/>
        <v>1.5745685843146777</v>
      </c>
      <c r="Q127" s="186">
        <f t="shared" si="365"/>
        <v>2.5244712126531619</v>
      </c>
      <c r="R127" s="186">
        <f t="shared" si="365"/>
        <v>2.5547042090015273</v>
      </c>
      <c r="S127" s="186">
        <f t="shared" si="365"/>
        <v>7.375055410813891</v>
      </c>
      <c r="T127" s="302">
        <f t="shared" ref="T127:V129" si="366">T115+T119+T123</f>
        <v>14.292868913847474</v>
      </c>
      <c r="U127" s="302">
        <f t="shared" si="366"/>
        <v>27.330947615700136</v>
      </c>
      <c r="V127" s="302">
        <f t="shared" si="366"/>
        <v>40.163109097148137</v>
      </c>
      <c r="W127" s="239"/>
      <c r="X127" s="186">
        <f>O127</f>
        <v>0.80138751043622602</v>
      </c>
      <c r="Y127" s="186">
        <f t="shared" ref="Y127:AB127" si="367">P127</f>
        <v>1.5745685843146777</v>
      </c>
      <c r="Z127" s="186">
        <f t="shared" si="367"/>
        <v>2.5244712126531619</v>
      </c>
      <c r="AA127" s="186">
        <f t="shared" si="367"/>
        <v>2.5547042090015273</v>
      </c>
      <c r="AB127" s="186">
        <f t="shared" si="367"/>
        <v>7.375055410813891</v>
      </c>
      <c r="AC127" s="302">
        <f t="shared" ref="AC127:AE129" si="368">AC115+AC119+AC123</f>
        <v>17.553551167770859</v>
      </c>
      <c r="AD127" s="302">
        <f t="shared" si="368"/>
        <v>47.718750503035707</v>
      </c>
      <c r="AE127" s="302">
        <f t="shared" si="368"/>
        <v>95.818320819982574</v>
      </c>
      <c r="AF127" s="239"/>
      <c r="AG127" s="239"/>
      <c r="AH127" s="239"/>
      <c r="AI127" s="239"/>
      <c r="AJ127" s="239"/>
      <c r="AK127" s="239"/>
      <c r="AL127" s="239"/>
      <c r="AM127" s="239"/>
      <c r="AN127" s="239"/>
      <c r="AO127" s="239"/>
      <c r="AP127" s="239"/>
      <c r="AQ127" s="239"/>
      <c r="AR127" s="239"/>
      <c r="AS127" s="239"/>
      <c r="AT127" s="239"/>
      <c r="AU127" s="239"/>
    </row>
    <row r="128" spans="1:47">
      <c r="A128" s="185" t="s">
        <v>16</v>
      </c>
      <c r="C128" s="185" t="str">
        <f>C124</f>
        <v>Gautrain</v>
      </c>
      <c r="D128" s="185" t="s">
        <v>136</v>
      </c>
      <c r="E128" s="186">
        <f t="shared" si="362"/>
        <v>0.53459848266953358</v>
      </c>
      <c r="F128" s="186">
        <f t="shared" si="362"/>
        <v>0.60923770891438467</v>
      </c>
      <c r="G128" s="186">
        <f t="shared" si="362"/>
        <v>0.64854136839212595</v>
      </c>
      <c r="H128" s="186">
        <f t="shared" ref="H128:J128" si="369">H116+H120+H124</f>
        <v>0.6995709084876961</v>
      </c>
      <c r="I128" s="186">
        <f t="shared" si="369"/>
        <v>0.64248252977129328</v>
      </c>
      <c r="J128" s="186">
        <f t="shared" si="369"/>
        <v>0.61616809423108743</v>
      </c>
      <c r="K128" s="186">
        <f t="shared" si="364"/>
        <v>0.78499906248287821</v>
      </c>
      <c r="L128" s="186">
        <f t="shared" si="364"/>
        <v>1.0167246844492748</v>
      </c>
      <c r="M128" s="186">
        <f t="shared" si="364"/>
        <v>1.1951167165492316</v>
      </c>
      <c r="N128" s="240"/>
      <c r="O128" s="186">
        <f t="shared" si="365"/>
        <v>0.60923770891438467</v>
      </c>
      <c r="P128" s="186">
        <f t="shared" si="365"/>
        <v>0.64854136839212595</v>
      </c>
      <c r="Q128" s="186">
        <f t="shared" si="365"/>
        <v>0.6995709084876961</v>
      </c>
      <c r="R128" s="186">
        <f t="shared" si="365"/>
        <v>0.64248252977129328</v>
      </c>
      <c r="S128" s="186">
        <f t="shared" si="365"/>
        <v>0.61616809423108743</v>
      </c>
      <c r="T128" s="302">
        <f t="shared" si="366"/>
        <v>0.78499906248287821</v>
      </c>
      <c r="U128" s="302">
        <f t="shared" si="366"/>
        <v>1.0167246844492748</v>
      </c>
      <c r="V128" s="302">
        <f t="shared" si="366"/>
        <v>1.1951167165492316</v>
      </c>
      <c r="W128" s="239"/>
      <c r="X128" s="186">
        <f>O128</f>
        <v>0.60923770891438467</v>
      </c>
      <c r="Y128" s="186">
        <f t="shared" ref="Y128" si="370">P128</f>
        <v>0.64854136839212595</v>
      </c>
      <c r="Z128" s="186">
        <f t="shared" ref="Z128" si="371">Q128</f>
        <v>0.6995709084876961</v>
      </c>
      <c r="AA128" s="186">
        <f t="shared" ref="AA128" si="372">R128</f>
        <v>0.64248252977129328</v>
      </c>
      <c r="AB128" s="186">
        <f t="shared" ref="AB128" si="373">S128</f>
        <v>0.61616809423108743</v>
      </c>
      <c r="AC128" s="302">
        <f t="shared" si="368"/>
        <v>2.0592418082342956</v>
      </c>
      <c r="AD128" s="302">
        <f t="shared" si="368"/>
        <v>6.400740882848881</v>
      </c>
      <c r="AE128" s="302">
        <f t="shared" si="368"/>
        <v>11.958757608691805</v>
      </c>
      <c r="AF128" s="239"/>
      <c r="AG128" s="239"/>
      <c r="AH128" s="239"/>
      <c r="AI128" s="239"/>
      <c r="AJ128" s="239"/>
      <c r="AK128" s="239"/>
      <c r="AL128" s="239"/>
      <c r="AM128" s="239"/>
      <c r="AN128" s="239"/>
      <c r="AO128" s="239"/>
      <c r="AP128" s="239"/>
      <c r="AQ128" s="239"/>
      <c r="AR128" s="239"/>
      <c r="AS128" s="239"/>
      <c r="AT128" s="239"/>
      <c r="AU128" s="239"/>
    </row>
    <row r="129" spans="1:47">
      <c r="A129" s="185" t="s">
        <v>16</v>
      </c>
      <c r="C129" s="185" t="str">
        <f>C125</f>
        <v>Bus, minibus, metro rail</v>
      </c>
      <c r="D129" s="185" t="s">
        <v>136</v>
      </c>
      <c r="E129" s="186">
        <f t="shared" si="362"/>
        <v>132.8350634230103</v>
      </c>
      <c r="F129" s="186">
        <f t="shared" si="362"/>
        <v>135.33804769607482</v>
      </c>
      <c r="G129" s="186">
        <f t="shared" si="362"/>
        <v>125.01530875922427</v>
      </c>
      <c r="H129" s="186">
        <f t="shared" ref="H129:J129" si="374">H117+H121+H125</f>
        <v>127.87816586344641</v>
      </c>
      <c r="I129" s="186">
        <f t="shared" si="374"/>
        <v>129.93335332810128</v>
      </c>
      <c r="J129" s="186">
        <f t="shared" si="374"/>
        <v>133.0812355623886</v>
      </c>
      <c r="K129" s="186">
        <f t="shared" si="364"/>
        <v>136.01040782444898</v>
      </c>
      <c r="L129" s="186">
        <f t="shared" si="364"/>
        <v>128.37126923242153</v>
      </c>
      <c r="M129" s="186">
        <f t="shared" si="364"/>
        <v>120.57867025107615</v>
      </c>
      <c r="N129" s="240"/>
      <c r="O129" s="186">
        <f t="shared" si="365"/>
        <v>135.33804769607482</v>
      </c>
      <c r="P129" s="186">
        <f t="shared" si="365"/>
        <v>125.01530875922427</v>
      </c>
      <c r="Q129" s="186">
        <f t="shared" si="365"/>
        <v>127.87816586344641</v>
      </c>
      <c r="R129" s="186">
        <f t="shared" si="365"/>
        <v>129.93335332810128</v>
      </c>
      <c r="S129" s="186">
        <f t="shared" si="365"/>
        <v>133.0812355623886</v>
      </c>
      <c r="T129" s="302">
        <f t="shared" si="366"/>
        <v>136.01040782444898</v>
      </c>
      <c r="U129" s="302">
        <f t="shared" si="366"/>
        <v>128.37126923242153</v>
      </c>
      <c r="V129" s="302">
        <f t="shared" si="366"/>
        <v>120.57867025107615</v>
      </c>
      <c r="W129" s="239"/>
      <c r="X129" s="186">
        <f>X117+X121+X125</f>
        <v>135.33804769607482</v>
      </c>
      <c r="Y129" s="186">
        <f t="shared" ref="Y129:AB129" si="375">Y117+Y121+Y125</f>
        <v>125.01530875922427</v>
      </c>
      <c r="Z129" s="186">
        <f t="shared" si="375"/>
        <v>127.87816586344641</v>
      </c>
      <c r="AA129" s="186">
        <f t="shared" si="375"/>
        <v>129.93335332810128</v>
      </c>
      <c r="AB129" s="186">
        <f t="shared" si="375"/>
        <v>133.0812355623886</v>
      </c>
      <c r="AC129" s="302">
        <f t="shared" si="368"/>
        <v>137.48778845354892</v>
      </c>
      <c r="AD129" s="302">
        <f t="shared" si="368"/>
        <v>124.02215374672382</v>
      </c>
      <c r="AE129" s="302">
        <f t="shared" si="368"/>
        <v>98.186082684114837</v>
      </c>
      <c r="AF129" s="239"/>
      <c r="AG129" s="239"/>
      <c r="AH129" s="239"/>
      <c r="AI129" s="239"/>
      <c r="AJ129" s="239"/>
      <c r="AK129" s="239"/>
      <c r="AL129" s="239"/>
      <c r="AM129" s="239"/>
      <c r="AN129" s="239"/>
      <c r="AO129" s="239"/>
      <c r="AP129" s="239"/>
      <c r="AQ129" s="239"/>
      <c r="AR129" s="239"/>
      <c r="AS129" s="239"/>
      <c r="AT129" s="239"/>
      <c r="AU129" s="239"/>
    </row>
    <row r="130" spans="1:47">
      <c r="A130" s="185" t="s">
        <v>16</v>
      </c>
      <c r="L130" s="185"/>
      <c r="N130" s="40"/>
    </row>
    <row r="131" spans="1:47" ht="15.75" thickBot="1">
      <c r="A131" s="185" t="s">
        <v>16</v>
      </c>
      <c r="C131" s="226" t="s">
        <v>175</v>
      </c>
      <c r="E131" s="231"/>
      <c r="F131" s="295">
        <f>F$12</f>
        <v>2015</v>
      </c>
      <c r="G131" s="295">
        <f t="shared" ref="G131:M131" si="376">G$12</f>
        <v>2017</v>
      </c>
      <c r="H131" s="295">
        <f t="shared" si="376"/>
        <v>2019</v>
      </c>
      <c r="I131" s="295">
        <f t="shared" si="376"/>
        <v>2020</v>
      </c>
      <c r="J131" s="295">
        <f t="shared" si="376"/>
        <v>2021</v>
      </c>
      <c r="K131" s="295">
        <f t="shared" si="376"/>
        <v>2030</v>
      </c>
      <c r="L131" s="295">
        <f t="shared" si="376"/>
        <v>2040</v>
      </c>
      <c r="M131" s="295">
        <f t="shared" si="376"/>
        <v>2050</v>
      </c>
      <c r="N131" s="40"/>
      <c r="O131" s="295">
        <f>O$12</f>
        <v>2015</v>
      </c>
      <c r="P131" s="295">
        <f t="shared" ref="P131:V131" si="377">P$12</f>
        <v>2017</v>
      </c>
      <c r="Q131" s="295">
        <f t="shared" si="377"/>
        <v>2019</v>
      </c>
      <c r="R131" s="295">
        <f t="shared" si="377"/>
        <v>2020</v>
      </c>
      <c r="S131" s="295">
        <f t="shared" si="377"/>
        <v>2021</v>
      </c>
      <c r="T131" s="295">
        <f t="shared" si="377"/>
        <v>2030</v>
      </c>
      <c r="U131" s="295">
        <f t="shared" si="377"/>
        <v>2040</v>
      </c>
      <c r="V131" s="295">
        <f t="shared" si="377"/>
        <v>2050</v>
      </c>
      <c r="X131" s="185" t="s">
        <v>205</v>
      </c>
    </row>
    <row r="132" spans="1:47">
      <c r="A132" s="185" t="s">
        <v>16</v>
      </c>
      <c r="C132" s="227" t="s">
        <v>100</v>
      </c>
      <c r="E132" s="67">
        <f>[2]Calib_1011!M77</f>
        <v>0.8536700316236453</v>
      </c>
      <c r="F132" s="186">
        <f>IF($D$4,X132,O132)</f>
        <v>0.8536700316236453</v>
      </c>
      <c r="G132" s="186">
        <f t="shared" ref="G132:M134" si="378">IF($D$4,Y132,P132)</f>
        <v>0.79999999999999993</v>
      </c>
      <c r="H132" s="186">
        <f t="shared" si="378"/>
        <v>0.79999999999999993</v>
      </c>
      <c r="I132" s="186">
        <f t="shared" si="378"/>
        <v>0.79999999999999993</v>
      </c>
      <c r="J132" s="186">
        <f t="shared" si="378"/>
        <v>0.79999999999999993</v>
      </c>
      <c r="K132" s="186">
        <f t="shared" si="378"/>
        <v>0.79999999999999993</v>
      </c>
      <c r="L132" s="186">
        <f t="shared" si="378"/>
        <v>0.79999999999999993</v>
      </c>
      <c r="M132" s="186">
        <f t="shared" si="378"/>
        <v>0.79999999999999993</v>
      </c>
      <c r="N132" s="40"/>
      <c r="O132" s="230">
        <f>E132</f>
        <v>0.8536700316236453</v>
      </c>
      <c r="P132" s="230">
        <f t="shared" ref="P132" si="379">1-P133-P134</f>
        <v>0.79999999999999993</v>
      </c>
      <c r="Q132" s="230">
        <f t="shared" ref="Q132:V132" si="380">1-Q133-Q134</f>
        <v>0.79999999999999993</v>
      </c>
      <c r="R132" s="230">
        <f t="shared" si="380"/>
        <v>0.79999999999999993</v>
      </c>
      <c r="S132" s="230">
        <f t="shared" si="380"/>
        <v>0.79999999999999993</v>
      </c>
      <c r="T132" s="68">
        <f t="shared" si="380"/>
        <v>0.79999999999999993</v>
      </c>
      <c r="U132" s="68">
        <f t="shared" si="380"/>
        <v>0.79999999999999993</v>
      </c>
      <c r="V132" s="68">
        <f t="shared" si="380"/>
        <v>0.79999999999999993</v>
      </c>
      <c r="X132" s="230">
        <f>O132</f>
        <v>0.8536700316236453</v>
      </c>
      <c r="Y132" s="230">
        <f t="shared" ref="Y132:AB132" si="381">P132</f>
        <v>0.79999999999999993</v>
      </c>
      <c r="Z132" s="230">
        <f t="shared" si="381"/>
        <v>0.79999999999999993</v>
      </c>
      <c r="AA132" s="230">
        <f t="shared" si="381"/>
        <v>0.79999999999999993</v>
      </c>
      <c r="AB132" s="230">
        <f t="shared" si="381"/>
        <v>0.79999999999999993</v>
      </c>
      <c r="AC132" s="68">
        <f>1-AC133-AC134</f>
        <v>0.88</v>
      </c>
      <c r="AD132" s="68">
        <f>1-AD133-AD134</f>
        <v>0.89</v>
      </c>
      <c r="AE132" s="68">
        <f>1-AE133-AE134</f>
        <v>0.89</v>
      </c>
    </row>
    <row r="133" spans="1:47">
      <c r="A133" s="185" t="s">
        <v>16</v>
      </c>
      <c r="C133" s="227" t="s">
        <v>99</v>
      </c>
      <c r="E133" s="67">
        <f>[2]Calib_1011!M78</f>
        <v>0.10932215622366152</v>
      </c>
      <c r="F133" s="186">
        <f t="shared" ref="F133:F134" si="382">IF($D$4,X133,O133)</f>
        <v>0.14000000000000001</v>
      </c>
      <c r="G133" s="186">
        <f t="shared" si="378"/>
        <v>0.17</v>
      </c>
      <c r="H133" s="186">
        <f t="shared" si="378"/>
        <v>0.17</v>
      </c>
      <c r="I133" s="186">
        <f t="shared" si="378"/>
        <v>0.17</v>
      </c>
      <c r="J133" s="186">
        <f t="shared" si="378"/>
        <v>0.17</v>
      </c>
      <c r="K133" s="186">
        <f t="shared" si="378"/>
        <v>0.17</v>
      </c>
      <c r="L133" s="186">
        <f t="shared" si="378"/>
        <v>0.17</v>
      </c>
      <c r="M133" s="186">
        <f t="shared" si="378"/>
        <v>0.17</v>
      </c>
      <c r="N133" s="40"/>
      <c r="O133" s="345">
        <v>0.14000000000000001</v>
      </c>
      <c r="P133" s="345">
        <v>0.17</v>
      </c>
      <c r="Q133" s="230">
        <f t="shared" ref="Q133:V133" si="383">P133</f>
        <v>0.17</v>
      </c>
      <c r="R133" s="230">
        <f t="shared" si="383"/>
        <v>0.17</v>
      </c>
      <c r="S133" s="230">
        <f t="shared" si="383"/>
        <v>0.17</v>
      </c>
      <c r="T133" s="68">
        <f t="shared" si="383"/>
        <v>0.17</v>
      </c>
      <c r="U133" s="68">
        <f t="shared" si="383"/>
        <v>0.17</v>
      </c>
      <c r="V133" s="68">
        <f t="shared" si="383"/>
        <v>0.17</v>
      </c>
      <c r="X133" s="230">
        <f t="shared" ref="X133:X134" si="384">O133</f>
        <v>0.14000000000000001</v>
      </c>
      <c r="Y133" s="230">
        <f t="shared" ref="Y133:Y134" si="385">P133</f>
        <v>0.17</v>
      </c>
      <c r="Z133" s="230">
        <f t="shared" ref="Z133:Z134" si="386">Q133</f>
        <v>0.17</v>
      </c>
      <c r="AA133" s="230">
        <f t="shared" ref="AA133:AA134" si="387">R133</f>
        <v>0.17</v>
      </c>
      <c r="AB133" s="230">
        <f t="shared" ref="AB133:AB134" si="388">S133</f>
        <v>0.17</v>
      </c>
      <c r="AC133" s="76">
        <v>0.09</v>
      </c>
      <c r="AD133" s="76">
        <v>0.08</v>
      </c>
      <c r="AE133" s="68">
        <f>AD133</f>
        <v>0.08</v>
      </c>
    </row>
    <row r="134" spans="1:47">
      <c r="A134" s="185" t="s">
        <v>16</v>
      </c>
      <c r="C134" s="227" t="s">
        <v>176</v>
      </c>
      <c r="E134" s="323">
        <f>[2]Calib_1011!M79</f>
        <v>3.7007812152693054E-2</v>
      </c>
      <c r="F134" s="109">
        <f t="shared" si="382"/>
        <v>0.03</v>
      </c>
      <c r="G134" s="109">
        <f t="shared" si="378"/>
        <v>0.03</v>
      </c>
      <c r="H134" s="109">
        <f t="shared" si="378"/>
        <v>0.03</v>
      </c>
      <c r="I134" s="109">
        <f t="shared" si="378"/>
        <v>0.03</v>
      </c>
      <c r="J134" s="109">
        <f t="shared" si="378"/>
        <v>0.03</v>
      </c>
      <c r="K134" s="109">
        <f t="shared" si="378"/>
        <v>0.03</v>
      </c>
      <c r="L134" s="109">
        <f t="shared" si="378"/>
        <v>0.03</v>
      </c>
      <c r="M134" s="109">
        <f>IF($D$4,AE134,V134)</f>
        <v>0.03</v>
      </c>
      <c r="N134" s="40"/>
      <c r="O134" s="324">
        <v>0.03</v>
      </c>
      <c r="P134" s="324">
        <f>O134</f>
        <v>0.03</v>
      </c>
      <c r="Q134" s="230">
        <f t="shared" ref="Q134:V134" si="389">P134</f>
        <v>0.03</v>
      </c>
      <c r="R134" s="230">
        <f t="shared" si="389"/>
        <v>0.03</v>
      </c>
      <c r="S134" s="230">
        <f t="shared" si="389"/>
        <v>0.03</v>
      </c>
      <c r="T134" s="68">
        <f t="shared" si="389"/>
        <v>0.03</v>
      </c>
      <c r="U134" s="68">
        <f t="shared" si="389"/>
        <v>0.03</v>
      </c>
      <c r="V134" s="68">
        <f t="shared" si="389"/>
        <v>0.03</v>
      </c>
      <c r="X134" s="230">
        <f t="shared" si="384"/>
        <v>0.03</v>
      </c>
      <c r="Y134" s="230">
        <f t="shared" si="385"/>
        <v>0.03</v>
      </c>
      <c r="Z134" s="230">
        <f t="shared" si="386"/>
        <v>0.03</v>
      </c>
      <c r="AA134" s="230">
        <f t="shared" si="387"/>
        <v>0.03</v>
      </c>
      <c r="AB134" s="230">
        <f t="shared" si="388"/>
        <v>0.03</v>
      </c>
      <c r="AC134" s="68">
        <f>AA134</f>
        <v>0.03</v>
      </c>
      <c r="AD134" s="68">
        <f>AC134</f>
        <v>0.03</v>
      </c>
      <c r="AE134" s="68">
        <f>AD134</f>
        <v>0.03</v>
      </c>
    </row>
    <row r="135" spans="1:47">
      <c r="A135" s="185" t="s">
        <v>16</v>
      </c>
      <c r="C135" s="227"/>
      <c r="E135" s="231"/>
      <c r="F135" s="231"/>
      <c r="G135" s="231"/>
      <c r="I135" s="231"/>
      <c r="K135" s="231"/>
      <c r="L135" s="231"/>
      <c r="M135" s="231"/>
      <c r="N135" s="40"/>
      <c r="S135" s="280"/>
    </row>
    <row r="136" spans="1:47" ht="15.75" thickBot="1">
      <c r="A136" s="185" t="s">
        <v>16</v>
      </c>
      <c r="C136" s="226" t="s">
        <v>185</v>
      </c>
      <c r="E136" s="231"/>
      <c r="F136" s="231"/>
      <c r="G136" s="231"/>
      <c r="I136" s="231"/>
      <c r="K136" s="231"/>
      <c r="L136" s="231"/>
      <c r="M136" s="231"/>
      <c r="N136" s="40"/>
      <c r="S136" s="280"/>
      <c r="T136" s="284"/>
      <c r="U136" s="284"/>
      <c r="V136" s="284"/>
      <c r="W136" s="284"/>
    </row>
    <row r="137" spans="1:47">
      <c r="A137" s="185" t="s">
        <v>16</v>
      </c>
      <c r="C137" s="227" t="s">
        <v>62</v>
      </c>
      <c r="E137" s="67">
        <f>[2]Calib_1011!M71</f>
        <v>0.26825764964934912</v>
      </c>
      <c r="F137" s="186">
        <f t="shared" ref="F137:F139" si="390">IF($D$4,X137,O137)</f>
        <v>0.20812882482467454</v>
      </c>
      <c r="G137" s="186">
        <f t="shared" ref="G137:G139" si="391">IF($D$4,Y137,P137)</f>
        <v>0.14799999999999999</v>
      </c>
      <c r="H137" s="186">
        <f t="shared" ref="H137:H139" si="392">IF($D$4,Z137,Q137)</f>
        <v>0.14799999999999999</v>
      </c>
      <c r="I137" s="186">
        <f t="shared" ref="I137:I139" si="393">IF($D$4,AA137,R137)</f>
        <v>0.14799999999999999</v>
      </c>
      <c r="J137" s="186">
        <f t="shared" ref="J137:J139" si="394">IF($D$4,AB137,S137)</f>
        <v>0.14799999999999999</v>
      </c>
      <c r="K137" s="186">
        <f t="shared" ref="K137:K139" si="395">IF($D$4,AC137,T137)</f>
        <v>0.14800000000000002</v>
      </c>
      <c r="L137" s="186">
        <f t="shared" ref="L137:L139" si="396">IF($D$4,AD137,U137)</f>
        <v>0.14800000000000002</v>
      </c>
      <c r="M137" s="186">
        <f t="shared" ref="M137:M138" si="397">IF($D$4,AE137,V137)</f>
        <v>0.14800000000000002</v>
      </c>
      <c r="N137" s="40"/>
      <c r="O137" s="230">
        <f>AVERAGE(E137,P137)</f>
        <v>0.20812882482467454</v>
      </c>
      <c r="P137" s="230">
        <v>0.14799999999999999</v>
      </c>
      <c r="Q137" s="230">
        <f t="shared" ref="Q137:S139" si="398">P137</f>
        <v>0.14799999999999999</v>
      </c>
      <c r="R137" s="230">
        <f t="shared" si="398"/>
        <v>0.14799999999999999</v>
      </c>
      <c r="S137" s="230">
        <f t="shared" si="398"/>
        <v>0.14799999999999999</v>
      </c>
      <c r="T137" s="68">
        <f>1-T138-T139</f>
        <v>0.14800000000000002</v>
      </c>
      <c r="U137" s="68">
        <f>1-U138-U139</f>
        <v>0.14800000000000002</v>
      </c>
      <c r="V137" s="68">
        <f>1-V138-V139</f>
        <v>0.14800000000000002</v>
      </c>
      <c r="X137" s="230">
        <f>O137</f>
        <v>0.20812882482467454</v>
      </c>
      <c r="Y137" s="230">
        <f t="shared" ref="Y137:AB137" si="399">P137</f>
        <v>0.14799999999999999</v>
      </c>
      <c r="Z137" s="230">
        <f t="shared" si="399"/>
        <v>0.14799999999999999</v>
      </c>
      <c r="AA137" s="230">
        <f t="shared" si="399"/>
        <v>0.14799999999999999</v>
      </c>
      <c r="AB137" s="230">
        <f t="shared" si="399"/>
        <v>0.14799999999999999</v>
      </c>
      <c r="AC137" s="68">
        <f>1-AC138-AC139</f>
        <v>0.12199999999999997</v>
      </c>
      <c r="AD137" s="68">
        <f>1-AD138-AD139</f>
        <v>0.10199999999999997</v>
      </c>
      <c r="AE137" s="68">
        <f>1-AE138-AE139</f>
        <v>9.2591348397452117E-2</v>
      </c>
    </row>
    <row r="138" spans="1:47">
      <c r="A138" s="185" t="s">
        <v>16</v>
      </c>
      <c r="C138" s="227" t="s">
        <v>184</v>
      </c>
      <c r="E138" s="67">
        <f>[2]Calib_1011!M72</f>
        <v>0.61864357616651655</v>
      </c>
      <c r="F138" s="186">
        <f t="shared" si="390"/>
        <v>0.70082178808325835</v>
      </c>
      <c r="G138" s="186">
        <f t="shared" si="391"/>
        <v>0.78300000000000003</v>
      </c>
      <c r="H138" s="186">
        <f t="shared" si="392"/>
        <v>0.78300000000000003</v>
      </c>
      <c r="I138" s="186">
        <f t="shared" si="393"/>
        <v>0.78300000000000003</v>
      </c>
      <c r="J138" s="186">
        <f t="shared" si="394"/>
        <v>0.78300000000000003</v>
      </c>
      <c r="K138" s="186">
        <f t="shared" si="395"/>
        <v>0.78300000000000003</v>
      </c>
      <c r="L138" s="186">
        <f t="shared" si="396"/>
        <v>0.78300000000000003</v>
      </c>
      <c r="M138" s="186">
        <f t="shared" si="397"/>
        <v>0.78300000000000003</v>
      </c>
      <c r="N138" s="40"/>
      <c r="O138" s="230">
        <f t="shared" ref="O138" si="400">AVERAGE(E138,P138)</f>
        <v>0.70082178808325835</v>
      </c>
      <c r="P138" s="230">
        <v>0.78300000000000003</v>
      </c>
      <c r="Q138" s="230">
        <f t="shared" si="398"/>
        <v>0.78300000000000003</v>
      </c>
      <c r="R138" s="230">
        <f t="shared" si="398"/>
        <v>0.78300000000000003</v>
      </c>
      <c r="S138" s="230">
        <f t="shared" si="398"/>
        <v>0.78300000000000003</v>
      </c>
      <c r="T138" s="68">
        <f>R138</f>
        <v>0.78300000000000003</v>
      </c>
      <c r="U138" s="68">
        <f>T138</f>
        <v>0.78300000000000003</v>
      </c>
      <c r="V138" s="68">
        <f>U138</f>
        <v>0.78300000000000003</v>
      </c>
      <c r="X138" s="230">
        <f t="shared" ref="X138:X139" si="401">O138</f>
        <v>0.70082178808325835</v>
      </c>
      <c r="Y138" s="230">
        <f t="shared" ref="Y138:Y139" si="402">P138</f>
        <v>0.78300000000000003</v>
      </c>
      <c r="Z138" s="230">
        <f t="shared" ref="Z138:Z139" si="403">Q138</f>
        <v>0.78300000000000003</v>
      </c>
      <c r="AA138" s="230">
        <f t="shared" ref="AA138:AA139" si="404">R138</f>
        <v>0.78300000000000003</v>
      </c>
      <c r="AB138" s="230">
        <f t="shared" ref="AB138:AB139" si="405">S138</f>
        <v>0.78300000000000003</v>
      </c>
      <c r="AC138" s="68">
        <f>AA138</f>
        <v>0.78300000000000003</v>
      </c>
      <c r="AD138" s="68">
        <f>AC138</f>
        <v>0.78300000000000003</v>
      </c>
      <c r="AE138" s="68">
        <f>AD138</f>
        <v>0.78300000000000003</v>
      </c>
    </row>
    <row r="139" spans="1:47">
      <c r="A139" s="185" t="s">
        <v>16</v>
      </c>
      <c r="C139" s="227" t="s">
        <v>186</v>
      </c>
      <c r="E139" s="67">
        <f>[2]Calib_1011!M73</f>
        <v>0.1130987741841344</v>
      </c>
      <c r="F139" s="186">
        <f t="shared" si="390"/>
        <v>9.1049387092067169E-2</v>
      </c>
      <c r="G139" s="186">
        <f t="shared" si="391"/>
        <v>6.899999999999995E-2</v>
      </c>
      <c r="H139" s="186">
        <f t="shared" si="392"/>
        <v>6.899999999999995E-2</v>
      </c>
      <c r="I139" s="186">
        <f t="shared" si="393"/>
        <v>6.899999999999995E-2</v>
      </c>
      <c r="J139" s="186">
        <f t="shared" si="394"/>
        <v>6.899999999999995E-2</v>
      </c>
      <c r="K139" s="186">
        <f t="shared" si="395"/>
        <v>6.899999999999995E-2</v>
      </c>
      <c r="L139" s="186">
        <f t="shared" si="396"/>
        <v>6.899999999999995E-2</v>
      </c>
      <c r="M139" s="186">
        <f>IF($D$4,AE139,V139)</f>
        <v>6.899999999999995E-2</v>
      </c>
      <c r="N139" s="40"/>
      <c r="O139" s="230">
        <f>AVERAGE(E139,P139)</f>
        <v>9.1049387092067169E-2</v>
      </c>
      <c r="P139" s="230">
        <f>1-SUM(R137:R138)</f>
        <v>6.899999999999995E-2</v>
      </c>
      <c r="Q139" s="230">
        <f t="shared" si="398"/>
        <v>6.899999999999995E-2</v>
      </c>
      <c r="R139" s="230">
        <f t="shared" si="398"/>
        <v>6.899999999999995E-2</v>
      </c>
      <c r="S139" s="230">
        <f t="shared" si="398"/>
        <v>6.899999999999995E-2</v>
      </c>
      <c r="T139" s="68">
        <f>R139</f>
        <v>6.899999999999995E-2</v>
      </c>
      <c r="U139" s="68">
        <f>T139</f>
        <v>6.899999999999995E-2</v>
      </c>
      <c r="V139" s="68">
        <f>U139</f>
        <v>6.899999999999995E-2</v>
      </c>
      <c r="X139" s="230">
        <f t="shared" si="401"/>
        <v>9.1049387092067169E-2</v>
      </c>
      <c r="Y139" s="230">
        <f t="shared" si="402"/>
        <v>6.899999999999995E-2</v>
      </c>
      <c r="Z139" s="230">
        <f t="shared" si="403"/>
        <v>6.899999999999995E-2</v>
      </c>
      <c r="AA139" s="230">
        <f t="shared" si="404"/>
        <v>6.899999999999995E-2</v>
      </c>
      <c r="AB139" s="230">
        <f t="shared" si="405"/>
        <v>6.899999999999995E-2</v>
      </c>
      <c r="AC139" s="68">
        <v>9.5000000000000001E-2</v>
      </c>
      <c r="AD139" s="68">
        <v>0.115</v>
      </c>
      <c r="AE139" s="76">
        <f>E139*1.1</f>
        <v>0.12440865160254785</v>
      </c>
    </row>
    <row r="140" spans="1:47">
      <c r="A140" s="185" t="s">
        <v>16</v>
      </c>
      <c r="C140" s="227"/>
      <c r="E140" s="231"/>
      <c r="F140" s="231"/>
      <c r="G140" s="231"/>
      <c r="I140" s="231"/>
      <c r="K140" s="231"/>
      <c r="L140" s="231"/>
      <c r="M140" s="231"/>
      <c r="N140" s="40"/>
    </row>
    <row r="141" spans="1:47" ht="15.75" thickBot="1">
      <c r="A141" s="185" t="s">
        <v>16</v>
      </c>
      <c r="C141" s="226" t="s">
        <v>196</v>
      </c>
      <c r="D141" s="250">
        <f>INDEX($BI$4:$BI$7,MATCH($D$3,$BB$4:$BB$7,0))</f>
        <v>0</v>
      </c>
      <c r="E141" s="231"/>
      <c r="F141" s="231"/>
      <c r="G141" s="231"/>
      <c r="I141" s="231"/>
      <c r="K141" s="231"/>
      <c r="L141" s="231"/>
      <c r="M141" s="231"/>
      <c r="N141" s="40"/>
      <c r="X141" s="185" t="s">
        <v>206</v>
      </c>
    </row>
    <row r="142" spans="1:47">
      <c r="A142" s="185" t="s">
        <v>16</v>
      </c>
      <c r="C142" s="185" t="s">
        <v>62</v>
      </c>
      <c r="D142" s="185" t="s">
        <v>96</v>
      </c>
      <c r="E142" s="242">
        <f>[2]Calib_1011!$K$71</f>
        <v>25</v>
      </c>
      <c r="F142" s="186">
        <f t="shared" ref="F142:F144" si="406">IF($D$4,X142,O142)</f>
        <v>25</v>
      </c>
      <c r="G142" s="186">
        <f t="shared" ref="G142:G144" si="407">IF($D$4,Y142,P142)</f>
        <v>25</v>
      </c>
      <c r="H142" s="186">
        <f t="shared" ref="H142:H144" si="408">IF($D$4,Z142,Q142)</f>
        <v>25</v>
      </c>
      <c r="I142" s="186">
        <f t="shared" ref="I142:I144" si="409">IF($D$4,AA142,R142)</f>
        <v>25</v>
      </c>
      <c r="J142" s="186">
        <f t="shared" ref="J142:J144" si="410">IF($D$4,AB142,S142)</f>
        <v>25</v>
      </c>
      <c r="K142" s="186">
        <f t="shared" ref="K142:K144" si="411">IF($D$4,AC142,T142)</f>
        <v>25</v>
      </c>
      <c r="L142" s="186">
        <f t="shared" ref="L142:L144" si="412">IF($D$4,AD142,U142)</f>
        <v>25</v>
      </c>
      <c r="M142" s="186">
        <f t="shared" ref="M142:M143" si="413">IF($D$4,AE142,V142)</f>
        <v>25</v>
      </c>
      <c r="N142" s="243"/>
      <c r="O142" s="244">
        <f>E142</f>
        <v>25</v>
      </c>
      <c r="P142" s="244">
        <f t="shared" ref="P142:Q143" si="414">O142</f>
        <v>25</v>
      </c>
      <c r="Q142" s="244">
        <f>P142</f>
        <v>25</v>
      </c>
      <c r="R142" s="244">
        <f t="shared" ref="R142:V142" si="415">Q142</f>
        <v>25</v>
      </c>
      <c r="S142" s="244">
        <f t="shared" si="415"/>
        <v>25</v>
      </c>
      <c r="T142" s="60">
        <f t="shared" si="415"/>
        <v>25</v>
      </c>
      <c r="U142" s="60">
        <f t="shared" si="415"/>
        <v>25</v>
      </c>
      <c r="V142" s="60">
        <f t="shared" si="415"/>
        <v>25</v>
      </c>
      <c r="W142" s="245"/>
      <c r="X142" s="244">
        <f>O142</f>
        <v>25</v>
      </c>
      <c r="Y142" s="244">
        <f t="shared" ref="Y142:AB142" si="416">P142</f>
        <v>25</v>
      </c>
      <c r="Z142" s="244">
        <f t="shared" si="416"/>
        <v>25</v>
      </c>
      <c r="AA142" s="244">
        <f t="shared" si="416"/>
        <v>25</v>
      </c>
      <c r="AB142" s="244">
        <f t="shared" si="416"/>
        <v>25</v>
      </c>
      <c r="AC142" s="77">
        <f>AA142*(1+$D$141)</f>
        <v>25</v>
      </c>
      <c r="AD142" s="77">
        <f>AC142*(1+$D$141)</f>
        <v>25</v>
      </c>
      <c r="AE142" s="77">
        <f>AD142*(1+$D$141)</f>
        <v>25</v>
      </c>
      <c r="AF142" s="245"/>
      <c r="AG142" s="245"/>
      <c r="AH142" s="245"/>
      <c r="AI142" s="245"/>
      <c r="AJ142" s="245"/>
      <c r="AK142" s="245"/>
      <c r="AL142" s="245"/>
      <c r="AM142" s="245"/>
      <c r="AN142" s="245"/>
      <c r="AO142" s="245"/>
      <c r="AP142" s="245"/>
      <c r="AQ142" s="245"/>
      <c r="AR142" s="245"/>
      <c r="AS142" s="245"/>
      <c r="AT142" s="245"/>
      <c r="AU142" s="245"/>
    </row>
    <row r="143" spans="1:47">
      <c r="A143" s="185" t="s">
        <v>16</v>
      </c>
      <c r="C143" s="185" t="s">
        <v>184</v>
      </c>
      <c r="D143" s="185" t="s">
        <v>96</v>
      </c>
      <c r="E143" s="242">
        <f>[2]Calib_1011!$K$72</f>
        <v>14</v>
      </c>
      <c r="F143" s="186">
        <f t="shared" si="406"/>
        <v>14</v>
      </c>
      <c r="G143" s="186">
        <f t="shared" si="407"/>
        <v>14</v>
      </c>
      <c r="H143" s="186">
        <f t="shared" si="408"/>
        <v>14</v>
      </c>
      <c r="I143" s="186">
        <f t="shared" si="409"/>
        <v>14</v>
      </c>
      <c r="J143" s="186">
        <f t="shared" si="410"/>
        <v>14</v>
      </c>
      <c r="K143" s="186">
        <f t="shared" si="411"/>
        <v>14</v>
      </c>
      <c r="L143" s="186">
        <f t="shared" si="412"/>
        <v>14</v>
      </c>
      <c r="M143" s="186">
        <f t="shared" si="413"/>
        <v>14</v>
      </c>
      <c r="N143" s="243"/>
      <c r="O143" s="244">
        <f>E143</f>
        <v>14</v>
      </c>
      <c r="P143" s="244">
        <f t="shared" si="414"/>
        <v>14</v>
      </c>
      <c r="Q143" s="244">
        <f t="shared" si="414"/>
        <v>14</v>
      </c>
      <c r="R143" s="244">
        <f t="shared" ref="R143:V143" si="417">Q143</f>
        <v>14</v>
      </c>
      <c r="S143" s="244">
        <f t="shared" si="417"/>
        <v>14</v>
      </c>
      <c r="T143" s="60">
        <f t="shared" si="417"/>
        <v>14</v>
      </c>
      <c r="U143" s="60">
        <f t="shared" si="417"/>
        <v>14</v>
      </c>
      <c r="V143" s="60">
        <f t="shared" si="417"/>
        <v>14</v>
      </c>
      <c r="W143" s="245"/>
      <c r="X143" s="244">
        <f t="shared" ref="X143:X144" si="418">O143</f>
        <v>14</v>
      </c>
      <c r="Y143" s="244">
        <f t="shared" ref="Y143:Y144" si="419">P143</f>
        <v>14</v>
      </c>
      <c r="Z143" s="244">
        <f t="shared" ref="Z143:Z144" si="420">Q143</f>
        <v>14</v>
      </c>
      <c r="AA143" s="244">
        <f t="shared" ref="AA143:AA144" si="421">R143</f>
        <v>14</v>
      </c>
      <c r="AB143" s="244">
        <f t="shared" ref="AB143:AB144" si="422">S143</f>
        <v>14</v>
      </c>
      <c r="AC143" s="77">
        <f>AA143</f>
        <v>14</v>
      </c>
      <c r="AD143" s="77">
        <f>AC143</f>
        <v>14</v>
      </c>
      <c r="AE143" s="77">
        <f>AD143</f>
        <v>14</v>
      </c>
      <c r="AF143" s="245"/>
      <c r="AG143" s="245"/>
      <c r="AH143" s="245"/>
      <c r="AI143" s="245"/>
      <c r="AJ143" s="245"/>
      <c r="AK143" s="245"/>
      <c r="AL143" s="245"/>
      <c r="AM143" s="245"/>
      <c r="AN143" s="245"/>
      <c r="AO143" s="245"/>
      <c r="AP143" s="245"/>
      <c r="AQ143" s="245"/>
      <c r="AR143" s="245"/>
      <c r="AS143" s="245"/>
      <c r="AT143" s="245"/>
      <c r="AU143" s="245"/>
    </row>
    <row r="144" spans="1:47">
      <c r="A144" s="185" t="s">
        <v>16</v>
      </c>
      <c r="C144" s="185" t="s">
        <v>63</v>
      </c>
      <c r="D144" s="185" t="s">
        <v>96</v>
      </c>
      <c r="E144" s="242">
        <f>E142</f>
        <v>25</v>
      </c>
      <c r="F144" s="186">
        <f t="shared" si="406"/>
        <v>25</v>
      </c>
      <c r="G144" s="186">
        <f t="shared" si="407"/>
        <v>25</v>
      </c>
      <c r="H144" s="186">
        <f t="shared" si="408"/>
        <v>25</v>
      </c>
      <c r="I144" s="186">
        <f t="shared" si="409"/>
        <v>25</v>
      </c>
      <c r="J144" s="186">
        <f t="shared" si="410"/>
        <v>25</v>
      </c>
      <c r="K144" s="186">
        <f t="shared" si="411"/>
        <v>25</v>
      </c>
      <c r="L144" s="186">
        <f t="shared" si="412"/>
        <v>25</v>
      </c>
      <c r="M144" s="186">
        <f>IF($D$4,AE144,V144)</f>
        <v>25</v>
      </c>
      <c r="N144" s="243"/>
      <c r="O144" s="244">
        <f>E144</f>
        <v>25</v>
      </c>
      <c r="P144" s="244">
        <f>O144</f>
        <v>25</v>
      </c>
      <c r="Q144" s="244">
        <f t="shared" ref="Q144:V144" si="423">P144</f>
        <v>25</v>
      </c>
      <c r="R144" s="244">
        <f t="shared" si="423"/>
        <v>25</v>
      </c>
      <c r="S144" s="244">
        <f t="shared" si="423"/>
        <v>25</v>
      </c>
      <c r="T144" s="60">
        <f t="shared" si="423"/>
        <v>25</v>
      </c>
      <c r="U144" s="60">
        <f t="shared" si="423"/>
        <v>25</v>
      </c>
      <c r="V144" s="60">
        <f t="shared" si="423"/>
        <v>25</v>
      </c>
      <c r="W144" s="245"/>
      <c r="X144" s="244">
        <f t="shared" si="418"/>
        <v>25</v>
      </c>
      <c r="Y144" s="244">
        <f t="shared" si="419"/>
        <v>25</v>
      </c>
      <c r="Z144" s="244">
        <f t="shared" si="420"/>
        <v>25</v>
      </c>
      <c r="AA144" s="244">
        <f t="shared" si="421"/>
        <v>25</v>
      </c>
      <c r="AB144" s="244">
        <f t="shared" si="422"/>
        <v>25</v>
      </c>
      <c r="AC144" s="77">
        <f>AA144*(1+$D$141)</f>
        <v>25</v>
      </c>
      <c r="AD144" s="77">
        <f>AC144*(1+$D$141)</f>
        <v>25</v>
      </c>
      <c r="AE144" s="77">
        <f>AD144*(1+$D$141)</f>
        <v>25</v>
      </c>
      <c r="AF144" s="245"/>
      <c r="AG144" s="245"/>
      <c r="AH144" s="245"/>
      <c r="AI144" s="245"/>
      <c r="AJ144" s="245"/>
      <c r="AK144" s="245"/>
      <c r="AL144" s="245"/>
      <c r="AM144" s="245"/>
      <c r="AN144" s="245"/>
      <c r="AO144" s="245"/>
      <c r="AP144" s="245"/>
      <c r="AQ144" s="245"/>
      <c r="AR144" s="245"/>
      <c r="AS144" s="245"/>
      <c r="AT144" s="245"/>
      <c r="AU144" s="245"/>
    </row>
    <row r="145" spans="1:47">
      <c r="A145" s="185" t="s">
        <v>16</v>
      </c>
      <c r="C145" s="227"/>
      <c r="E145" s="231"/>
      <c r="F145" s="231"/>
      <c r="G145" s="231"/>
      <c r="I145" s="231"/>
      <c r="K145" s="231"/>
      <c r="L145" s="231"/>
      <c r="M145" s="231"/>
      <c r="N145" s="40"/>
    </row>
    <row r="146" spans="1:47">
      <c r="A146" s="185" t="s">
        <v>16</v>
      </c>
      <c r="L146" s="185"/>
      <c r="N146" s="40"/>
    </row>
    <row r="147" spans="1:47">
      <c r="A147" s="185" t="s">
        <v>16</v>
      </c>
      <c r="E147" s="30"/>
      <c r="F147" s="30"/>
      <c r="G147" s="30"/>
      <c r="I147" s="30"/>
      <c r="K147" s="30"/>
      <c r="L147" s="30"/>
      <c r="M147" s="30"/>
      <c r="N147" s="243"/>
      <c r="O147" s="245" t="str">
        <f>O11</f>
        <v>Reference</v>
      </c>
      <c r="R147" s="245"/>
      <c r="T147" s="245"/>
      <c r="U147" s="245"/>
      <c r="V147" s="245"/>
      <c r="W147" s="245"/>
      <c r="X147" s="245" t="str">
        <f>X11</f>
        <v>Scenario</v>
      </c>
      <c r="AA147" s="245"/>
      <c r="AB147" s="245"/>
      <c r="AD147" s="245"/>
      <c r="AE147" s="245"/>
      <c r="AF147" s="245"/>
      <c r="AN147" s="245"/>
      <c r="AO147" s="245"/>
      <c r="AP147" s="245"/>
      <c r="AQ147" s="245"/>
      <c r="AR147" s="245"/>
      <c r="AS147" s="245"/>
      <c r="AT147" s="245"/>
      <c r="AU147" s="245"/>
    </row>
    <row r="148" spans="1:47" ht="15.75" thickBot="1">
      <c r="A148" s="185" t="s">
        <v>16</v>
      </c>
      <c r="C148" s="226" t="s">
        <v>142</v>
      </c>
      <c r="D148" s="226"/>
      <c r="E148" s="7">
        <v>2012</v>
      </c>
      <c r="F148" s="7">
        <f>F4</f>
        <v>2015</v>
      </c>
      <c r="G148" s="7">
        <f t="shared" ref="G148:M148" si="424">G4</f>
        <v>2017</v>
      </c>
      <c r="H148" s="7">
        <f t="shared" si="424"/>
        <v>2019</v>
      </c>
      <c r="I148" s="7">
        <f t="shared" si="424"/>
        <v>2020</v>
      </c>
      <c r="J148" s="7">
        <f t="shared" si="424"/>
        <v>2021</v>
      </c>
      <c r="K148" s="7">
        <f t="shared" si="424"/>
        <v>2030</v>
      </c>
      <c r="L148" s="7">
        <f t="shared" si="424"/>
        <v>2040</v>
      </c>
      <c r="M148" s="7">
        <f t="shared" si="424"/>
        <v>2050</v>
      </c>
      <c r="N148" s="243"/>
      <c r="O148" s="295">
        <f>O$12</f>
        <v>2015</v>
      </c>
      <c r="P148" s="295">
        <f t="shared" ref="P148:V148" si="425">P$12</f>
        <v>2017</v>
      </c>
      <c r="Q148" s="295">
        <f t="shared" si="425"/>
        <v>2019</v>
      </c>
      <c r="R148" s="295">
        <f t="shared" si="425"/>
        <v>2020</v>
      </c>
      <c r="S148" s="295">
        <f t="shared" si="425"/>
        <v>2021</v>
      </c>
      <c r="T148" s="295">
        <f t="shared" si="425"/>
        <v>2030</v>
      </c>
      <c r="U148" s="295">
        <f t="shared" si="425"/>
        <v>2040</v>
      </c>
      <c r="V148" s="295">
        <f t="shared" si="425"/>
        <v>2050</v>
      </c>
      <c r="W148" s="245"/>
      <c r="X148" s="295">
        <f>X$12</f>
        <v>2015</v>
      </c>
      <c r="Y148" s="295">
        <f t="shared" ref="Y148:AE148" si="426">Y$12</f>
        <v>2017</v>
      </c>
      <c r="Z148" s="295">
        <f t="shared" si="426"/>
        <v>2019</v>
      </c>
      <c r="AA148" s="295">
        <f t="shared" si="426"/>
        <v>2020</v>
      </c>
      <c r="AB148" s="295">
        <f t="shared" si="426"/>
        <v>2021</v>
      </c>
      <c r="AC148" s="295">
        <f t="shared" si="426"/>
        <v>2030</v>
      </c>
      <c r="AD148" s="295">
        <f t="shared" si="426"/>
        <v>2040</v>
      </c>
      <c r="AE148" s="295">
        <f t="shared" si="426"/>
        <v>2050</v>
      </c>
      <c r="AF148" s="245"/>
      <c r="AN148" s="245"/>
      <c r="AO148" s="245"/>
      <c r="AP148" s="245"/>
      <c r="AQ148" s="245"/>
      <c r="AR148" s="245"/>
      <c r="AS148" s="245"/>
      <c r="AT148" s="245"/>
      <c r="AU148" s="245"/>
    </row>
    <row r="149" spans="1:47">
      <c r="A149" s="185" t="s">
        <v>16</v>
      </c>
      <c r="B149" s="185" t="s">
        <v>128</v>
      </c>
      <c r="C149" s="185" t="s">
        <v>102</v>
      </c>
      <c r="D149" s="185" t="s">
        <v>86</v>
      </c>
      <c r="E149" s="297">
        <f t="shared" ref="E149" si="427">E132*E$111</f>
        <v>77.614189675901358</v>
      </c>
      <c r="F149" s="50">
        <f t="shared" ref="F149:F156" si="428">IF($D$4,X149,O149)</f>
        <v>80.780869704812559</v>
      </c>
      <c r="G149" s="50">
        <f t="shared" ref="G149:G156" si="429">IF($D$4,Y149,P149)</f>
        <v>80.152552888362095</v>
      </c>
      <c r="H149" s="50">
        <f t="shared" ref="H149:H156" si="430">IF($D$4,Z149,Q149)</f>
        <v>84.125623680017213</v>
      </c>
      <c r="I149" s="50">
        <f t="shared" ref="I149:I156" si="431">IF($D$4,AA149,R149)</f>
        <v>78.16502898594004</v>
      </c>
      <c r="J149" s="50">
        <f t="shared" ref="J149:J156" si="432">IF($D$4,AB149,S149)</f>
        <v>76.378328221495551</v>
      </c>
      <c r="K149" s="50">
        <f t="shared" ref="K149:K156" si="433">IF($D$4,AC149,T149)</f>
        <v>98.906226157480603</v>
      </c>
      <c r="L149" s="50">
        <f t="shared" ref="L149:L156" si="434">IF($D$4,AD149,U149)</f>
        <v>134.00431093592013</v>
      </c>
      <c r="M149" s="50">
        <f t="shared" ref="M149:M156" si="435">IF($D$4,AE149,V149)</f>
        <v>161.30153321742799</v>
      </c>
      <c r="N149" s="246" t="str">
        <f t="shared" ref="N149:N156" si="436">C149</f>
        <v>Car Priv.Veh. Vehicle km</v>
      </c>
      <c r="O149" s="228">
        <f>O132*O$111</f>
        <v>80.780869704812559</v>
      </c>
      <c r="P149" s="232">
        <f t="shared" ref="P149:S149" si="437">P132*P$111</f>
        <v>80.152552888362095</v>
      </c>
      <c r="Q149" s="232">
        <f>Q132*Q$111</f>
        <v>84.125623680017213</v>
      </c>
      <c r="R149" s="232">
        <f t="shared" si="437"/>
        <v>78.16502898594004</v>
      </c>
      <c r="S149" s="232">
        <f t="shared" si="437"/>
        <v>76.378328221495551</v>
      </c>
      <c r="T149" s="303">
        <f t="shared" ref="T149:V151" si="438">T132*T$111</f>
        <v>98.906226157480603</v>
      </c>
      <c r="U149" s="303">
        <f t="shared" si="438"/>
        <v>134.00431093592013</v>
      </c>
      <c r="V149" s="303">
        <f t="shared" si="438"/>
        <v>161.30153321742799</v>
      </c>
      <c r="W149" s="232"/>
      <c r="X149" s="232">
        <f>O149</f>
        <v>80.780869704812559</v>
      </c>
      <c r="Y149" s="232">
        <f t="shared" ref="Y149:AB149" si="439">P149</f>
        <v>80.152552888362095</v>
      </c>
      <c r="Z149" s="232">
        <f t="shared" si="439"/>
        <v>84.125623680017213</v>
      </c>
      <c r="AA149" s="232">
        <f t="shared" si="439"/>
        <v>78.16502898594004</v>
      </c>
      <c r="AB149" s="232">
        <f t="shared" si="439"/>
        <v>76.378328221495551</v>
      </c>
      <c r="AC149" s="232" t="e">
        <f t="shared" ref="AC149:AE151" si="440">AC161/AC$36</f>
        <v>#N/A</v>
      </c>
      <c r="AD149" s="232" t="e">
        <f t="shared" si="440"/>
        <v>#N/A</v>
      </c>
      <c r="AE149" s="232" t="e">
        <f t="shared" si="440"/>
        <v>#N/A</v>
      </c>
      <c r="AF149" s="232"/>
      <c r="AG149" s="232"/>
      <c r="AH149" s="232"/>
      <c r="AN149" s="232"/>
      <c r="AO149" s="232"/>
      <c r="AP149" s="232"/>
      <c r="AQ149" s="232"/>
      <c r="AR149" s="232"/>
      <c r="AS149" s="232"/>
      <c r="AT149" s="232"/>
      <c r="AU149" s="232"/>
    </row>
    <row r="150" spans="1:47">
      <c r="A150" s="185" t="s">
        <v>16</v>
      </c>
      <c r="B150" s="185" t="s">
        <v>127</v>
      </c>
      <c r="C150" s="185" t="s">
        <v>101</v>
      </c>
      <c r="D150" s="185" t="s">
        <v>86</v>
      </c>
      <c r="E150" s="297">
        <f t="shared" ref="E150" si="441">E133*E$111</f>
        <v>9.939379683721306</v>
      </c>
      <c r="F150" s="346">
        <f t="shared" si="428"/>
        <v>13.247884240663684</v>
      </c>
      <c r="G150" s="50">
        <f t="shared" si="429"/>
        <v>17.032417488776947</v>
      </c>
      <c r="H150" s="50">
        <f t="shared" si="430"/>
        <v>17.87669503200366</v>
      </c>
      <c r="I150" s="50">
        <f t="shared" si="431"/>
        <v>16.610068659512262</v>
      </c>
      <c r="J150" s="50">
        <f t="shared" si="432"/>
        <v>16.230394747067805</v>
      </c>
      <c r="K150" s="50">
        <f t="shared" si="433"/>
        <v>21.017573058464631</v>
      </c>
      <c r="L150" s="50">
        <f t="shared" si="434"/>
        <v>28.475916073883035</v>
      </c>
      <c r="M150" s="50">
        <f t="shared" si="435"/>
        <v>34.276575808703456</v>
      </c>
      <c r="N150" s="246" t="str">
        <f t="shared" si="436"/>
        <v>SUV Priv.Veh. Vehicle km</v>
      </c>
      <c r="O150" s="232">
        <f>O133*O$111</f>
        <v>13.247884240663684</v>
      </c>
      <c r="P150" s="232">
        <f t="shared" ref="P150:S150" si="442">P133*P$111</f>
        <v>17.032417488776947</v>
      </c>
      <c r="Q150" s="232">
        <f t="shared" si="442"/>
        <v>17.87669503200366</v>
      </c>
      <c r="R150" s="232">
        <f t="shared" si="442"/>
        <v>16.610068659512262</v>
      </c>
      <c r="S150" s="232">
        <f t="shared" si="442"/>
        <v>16.230394747067805</v>
      </c>
      <c r="T150" s="303">
        <f t="shared" si="438"/>
        <v>21.017573058464631</v>
      </c>
      <c r="U150" s="303">
        <f t="shared" si="438"/>
        <v>28.475916073883035</v>
      </c>
      <c r="V150" s="303">
        <f t="shared" si="438"/>
        <v>34.276575808703456</v>
      </c>
      <c r="W150" s="232"/>
      <c r="X150" s="232">
        <f t="shared" ref="X150:X156" si="443">O150</f>
        <v>13.247884240663684</v>
      </c>
      <c r="Y150" s="232">
        <f t="shared" ref="Y150:Y156" si="444">P150</f>
        <v>17.032417488776947</v>
      </c>
      <c r="Z150" s="232">
        <f t="shared" ref="Z150:Z156" si="445">Q150</f>
        <v>17.87669503200366</v>
      </c>
      <c r="AA150" s="232">
        <f t="shared" ref="AA150:AA156" si="446">R150</f>
        <v>16.610068659512262</v>
      </c>
      <c r="AB150" s="232">
        <f t="shared" ref="AB150:AB156" si="447">S150</f>
        <v>16.230394747067805</v>
      </c>
      <c r="AC150" s="232" t="e">
        <f t="shared" si="440"/>
        <v>#N/A</v>
      </c>
      <c r="AD150" s="232" t="e">
        <f t="shared" si="440"/>
        <v>#N/A</v>
      </c>
      <c r="AE150" s="232" t="e">
        <f t="shared" si="440"/>
        <v>#N/A</v>
      </c>
      <c r="AF150" s="239"/>
      <c r="AN150" s="232"/>
      <c r="AO150" s="232"/>
      <c r="AP150" s="232"/>
      <c r="AQ150" s="232"/>
      <c r="AR150" s="232"/>
      <c r="AS150" s="232"/>
      <c r="AT150" s="232"/>
      <c r="AU150" s="232"/>
    </row>
    <row r="151" spans="1:47">
      <c r="A151" s="185" t="s">
        <v>16</v>
      </c>
      <c r="B151" s="185" t="s">
        <v>183</v>
      </c>
      <c r="C151" s="185" t="s">
        <v>187</v>
      </c>
      <c r="D151" s="185" t="s">
        <v>86</v>
      </c>
      <c r="E151" s="297">
        <f>E134*E$111</f>
        <v>3.3646857046699763</v>
      </c>
      <c r="F151" s="50">
        <f t="shared" si="428"/>
        <v>2.838832337285075</v>
      </c>
      <c r="G151" s="50">
        <f t="shared" si="429"/>
        <v>3.0057207333135785</v>
      </c>
      <c r="H151" s="50">
        <f t="shared" si="430"/>
        <v>3.1547108880006456</v>
      </c>
      <c r="I151" s="50">
        <f t="shared" si="431"/>
        <v>2.9311885869727514</v>
      </c>
      <c r="J151" s="50">
        <f t="shared" si="432"/>
        <v>2.8641873083060831</v>
      </c>
      <c r="K151" s="50">
        <f t="shared" si="433"/>
        <v>3.7089834809055229</v>
      </c>
      <c r="L151" s="50">
        <f t="shared" si="434"/>
        <v>5.0251616600970053</v>
      </c>
      <c r="M151" s="50">
        <f t="shared" si="435"/>
        <v>6.0488074956535502</v>
      </c>
      <c r="N151" s="246" t="str">
        <f t="shared" si="436"/>
        <v>Motorbikes Priv.Veh. Vehicle km</v>
      </c>
      <c r="O151" s="232">
        <f>O134*O$111</f>
        <v>2.838832337285075</v>
      </c>
      <c r="P151" s="232">
        <f t="shared" ref="P151:S151" si="448">P134*P$111</f>
        <v>3.0057207333135785</v>
      </c>
      <c r="Q151" s="232">
        <f t="shared" si="448"/>
        <v>3.1547108880006456</v>
      </c>
      <c r="R151" s="232">
        <f t="shared" si="448"/>
        <v>2.9311885869727514</v>
      </c>
      <c r="S151" s="232">
        <f t="shared" si="448"/>
        <v>2.8641873083060831</v>
      </c>
      <c r="T151" s="303">
        <f t="shared" si="438"/>
        <v>3.7089834809055229</v>
      </c>
      <c r="U151" s="303">
        <f t="shared" si="438"/>
        <v>5.0251616600970053</v>
      </c>
      <c r="V151" s="303">
        <f t="shared" si="438"/>
        <v>6.0488074956535502</v>
      </c>
      <c r="W151" s="232"/>
      <c r="X151" s="232">
        <f t="shared" si="443"/>
        <v>2.838832337285075</v>
      </c>
      <c r="Y151" s="232">
        <f t="shared" si="444"/>
        <v>3.0057207333135785</v>
      </c>
      <c r="Z151" s="232">
        <f t="shared" si="445"/>
        <v>3.1547108880006456</v>
      </c>
      <c r="AA151" s="232">
        <f t="shared" si="446"/>
        <v>2.9311885869727514</v>
      </c>
      <c r="AB151" s="232">
        <f t="shared" si="447"/>
        <v>2.8641873083060831</v>
      </c>
      <c r="AC151" s="232" t="e">
        <f t="shared" si="440"/>
        <v>#N/A</v>
      </c>
      <c r="AD151" s="232" t="e">
        <f t="shared" si="440"/>
        <v>#N/A</v>
      </c>
      <c r="AE151" s="232" t="e">
        <f t="shared" si="440"/>
        <v>#N/A</v>
      </c>
      <c r="AF151" s="232"/>
      <c r="AG151" s="232"/>
      <c r="AH151" s="232"/>
      <c r="AJ151" s="245"/>
      <c r="AK151" s="232"/>
      <c r="AL151" s="232"/>
      <c r="AM151" s="232"/>
      <c r="AN151" s="232"/>
      <c r="AO151" s="232"/>
      <c r="AP151" s="232"/>
      <c r="AQ151" s="232"/>
      <c r="AR151" s="232"/>
      <c r="AS151" s="232"/>
      <c r="AT151" s="232"/>
      <c r="AU151" s="232"/>
    </row>
    <row r="152" spans="1:47">
      <c r="A152" s="185" t="s">
        <v>16</v>
      </c>
      <c r="B152" s="185" t="s">
        <v>129</v>
      </c>
      <c r="C152" s="185" t="s">
        <v>87</v>
      </c>
      <c r="D152" s="185" t="s">
        <v>86</v>
      </c>
      <c r="E152" s="297">
        <v>0.61799148971758899</v>
      </c>
      <c r="F152" s="50">
        <f t="shared" si="428"/>
        <v>1.1267099528419922</v>
      </c>
      <c r="G152" s="50">
        <f t="shared" si="429"/>
        <v>0.74009062785460766</v>
      </c>
      <c r="H152" s="50">
        <f t="shared" si="430"/>
        <v>0.7570387419116027</v>
      </c>
      <c r="I152" s="50">
        <f t="shared" si="431"/>
        <v>0.76920545170235954</v>
      </c>
      <c r="J152" s="50">
        <f t="shared" si="432"/>
        <v>0.78784091452934046</v>
      </c>
      <c r="K152" s="50">
        <f t="shared" si="433"/>
        <v>0.80518161432073809</v>
      </c>
      <c r="L152" s="50">
        <f t="shared" si="434"/>
        <v>0.75995791385593547</v>
      </c>
      <c r="M152" s="50">
        <f t="shared" si="435"/>
        <v>0.71382572788637089</v>
      </c>
      <c r="N152" s="246" t="str">
        <f t="shared" si="436"/>
        <v>Bus vehicle km</v>
      </c>
      <c r="O152" s="232">
        <f>O137*O$129/O142</f>
        <v>1.1267099528419922</v>
      </c>
      <c r="P152" s="232">
        <f t="shared" ref="P152:S152" si="449">P137*P$129/P142</f>
        <v>0.74009062785460766</v>
      </c>
      <c r="Q152" s="232">
        <f t="shared" si="449"/>
        <v>0.7570387419116027</v>
      </c>
      <c r="R152" s="232">
        <f t="shared" si="449"/>
        <v>0.76920545170235954</v>
      </c>
      <c r="S152" s="232">
        <f t="shared" si="449"/>
        <v>0.78784091452934046</v>
      </c>
      <c r="T152" s="303">
        <f t="shared" ref="T152:V153" si="450">T137*T$129/T142</f>
        <v>0.80518161432073809</v>
      </c>
      <c r="U152" s="303">
        <f t="shared" si="450"/>
        <v>0.75995791385593547</v>
      </c>
      <c r="V152" s="303">
        <f t="shared" si="450"/>
        <v>0.71382572788637089</v>
      </c>
      <c r="W152" s="232"/>
      <c r="X152" s="232">
        <f t="shared" si="443"/>
        <v>1.1267099528419922</v>
      </c>
      <c r="Y152" s="232">
        <f t="shared" si="444"/>
        <v>0.74009062785460766</v>
      </c>
      <c r="Z152" s="232">
        <f t="shared" si="445"/>
        <v>0.7570387419116027</v>
      </c>
      <c r="AA152" s="232">
        <f t="shared" si="446"/>
        <v>0.76920545170235954</v>
      </c>
      <c r="AB152" s="232">
        <f t="shared" si="447"/>
        <v>0.78784091452934046</v>
      </c>
      <c r="AC152" s="232" t="e">
        <f>AC164/AC142</f>
        <v>#N/A</v>
      </c>
      <c r="AD152" s="232" t="e">
        <f t="shared" ref="AD152:AE152" si="451">AD164/AD142</f>
        <v>#N/A</v>
      </c>
      <c r="AE152" s="232" t="e">
        <f t="shared" si="451"/>
        <v>#N/A</v>
      </c>
      <c r="AF152" s="232"/>
      <c r="AG152" s="232"/>
      <c r="AH152" s="232"/>
      <c r="AJ152" s="245"/>
      <c r="AK152" s="232"/>
      <c r="AL152" s="232"/>
      <c r="AM152" s="232"/>
      <c r="AN152" s="232"/>
      <c r="AO152" s="232"/>
      <c r="AP152" s="232"/>
      <c r="AQ152" s="232"/>
      <c r="AR152" s="232"/>
      <c r="AS152" s="232"/>
      <c r="AT152" s="232"/>
      <c r="AU152" s="232"/>
    </row>
    <row r="153" spans="1:47">
      <c r="A153" s="185" t="s">
        <v>16</v>
      </c>
      <c r="B153" s="185" t="s">
        <v>130</v>
      </c>
      <c r="C153" s="185" t="s">
        <v>88</v>
      </c>
      <c r="D153" s="185" t="s">
        <v>86</v>
      </c>
      <c r="E153" s="297">
        <f t="shared" ref="E153" si="452">E138*E$129/E143</f>
        <v>5.8698256197369378</v>
      </c>
      <c r="F153" s="50">
        <f t="shared" si="428"/>
        <v>6.7748466130043186</v>
      </c>
      <c r="G153" s="327">
        <f t="shared" si="429"/>
        <v>6.9919276256051859</v>
      </c>
      <c r="H153" s="327">
        <f t="shared" si="430"/>
        <v>7.1520431336484673</v>
      </c>
      <c r="I153" s="50">
        <f t="shared" si="431"/>
        <v>7.2669868325645215</v>
      </c>
      <c r="J153" s="50">
        <f t="shared" si="432"/>
        <v>7.4430433889535914</v>
      </c>
      <c r="K153" s="50">
        <f t="shared" si="433"/>
        <v>7.6068678090388246</v>
      </c>
      <c r="L153" s="50">
        <f t="shared" si="434"/>
        <v>7.179621700641861</v>
      </c>
      <c r="M153" s="50">
        <f t="shared" si="435"/>
        <v>6.7437927718994732</v>
      </c>
      <c r="N153" s="246" t="str">
        <f t="shared" si="436"/>
        <v>Minibus vehicle km</v>
      </c>
      <c r="O153" s="232">
        <f>O138*O$129/O143</f>
        <v>6.7748466130043186</v>
      </c>
      <c r="P153" s="232">
        <f t="shared" ref="P153:S153" si="453">P138*P$129/P143</f>
        <v>6.9919276256051859</v>
      </c>
      <c r="Q153" s="232">
        <f t="shared" si="453"/>
        <v>7.1520431336484673</v>
      </c>
      <c r="R153" s="232">
        <f t="shared" si="453"/>
        <v>7.2669868325645215</v>
      </c>
      <c r="S153" s="232">
        <f t="shared" si="453"/>
        <v>7.4430433889535914</v>
      </c>
      <c r="T153" s="303">
        <f t="shared" si="450"/>
        <v>7.6068678090388246</v>
      </c>
      <c r="U153" s="303">
        <f t="shared" si="450"/>
        <v>7.179621700641861</v>
      </c>
      <c r="V153" s="303">
        <f t="shared" si="450"/>
        <v>6.7437927718994732</v>
      </c>
      <c r="W153" s="232"/>
      <c r="X153" s="232">
        <f t="shared" si="443"/>
        <v>6.7748466130043186</v>
      </c>
      <c r="Y153" s="232">
        <f t="shared" si="444"/>
        <v>6.9919276256051859</v>
      </c>
      <c r="Z153" s="232">
        <f t="shared" si="445"/>
        <v>7.1520431336484673</v>
      </c>
      <c r="AA153" s="232">
        <f t="shared" si="446"/>
        <v>7.2669868325645215</v>
      </c>
      <c r="AB153" s="232">
        <f t="shared" si="447"/>
        <v>7.4430433889535914</v>
      </c>
      <c r="AC153" s="232" t="e">
        <f>AC165/AC143</f>
        <v>#N/A</v>
      </c>
      <c r="AD153" s="232" t="e">
        <f t="shared" ref="AD153:AE153" si="454">AD165/AD143</f>
        <v>#N/A</v>
      </c>
      <c r="AE153" s="232" t="e">
        <f t="shared" si="454"/>
        <v>#N/A</v>
      </c>
      <c r="AF153" s="232"/>
      <c r="AG153" s="232"/>
      <c r="AH153" s="232"/>
      <c r="AJ153" s="232"/>
      <c r="AK153" s="232"/>
      <c r="AL153" s="232"/>
      <c r="AM153" s="232"/>
      <c r="AN153" s="232"/>
      <c r="AO153" s="232"/>
      <c r="AP153" s="232"/>
      <c r="AQ153" s="232"/>
      <c r="AR153" s="232"/>
      <c r="AS153" s="232"/>
      <c r="AT153" s="232"/>
      <c r="AU153" s="232"/>
    </row>
    <row r="154" spans="1:47">
      <c r="A154" s="185" t="s">
        <v>16</v>
      </c>
      <c r="B154" s="185" t="s">
        <v>131</v>
      </c>
      <c r="C154" s="185" t="s">
        <v>89</v>
      </c>
      <c r="D154" s="185" t="s">
        <v>86</v>
      </c>
      <c r="E154" s="297">
        <f t="shared" ref="E154" si="455">E$127/E144</f>
        <v>2.1087742850167138E-2</v>
      </c>
      <c r="F154" s="50">
        <f t="shared" si="428"/>
        <v>3.2055500417449041E-2</v>
      </c>
      <c r="G154" s="50">
        <f t="shared" si="429"/>
        <v>6.2982743372587108E-2</v>
      </c>
      <c r="H154" s="50">
        <f t="shared" si="430"/>
        <v>0.10097884850612647</v>
      </c>
      <c r="I154" s="50">
        <f t="shared" si="431"/>
        <v>0.10218816836006109</v>
      </c>
      <c r="J154" s="50">
        <f t="shared" si="432"/>
        <v>0.29500221643255564</v>
      </c>
      <c r="K154" s="50">
        <f t="shared" si="433"/>
        <v>0.57171475655389903</v>
      </c>
      <c r="L154" s="50">
        <f t="shared" si="434"/>
        <v>1.0932379046280054</v>
      </c>
      <c r="M154" s="50">
        <f t="shared" si="435"/>
        <v>1.6065243638859255</v>
      </c>
      <c r="N154" s="246" t="str">
        <f t="shared" si="436"/>
        <v>BRT vehicle km</v>
      </c>
      <c r="O154" s="232">
        <f>O$127/O144</f>
        <v>3.2055500417449041E-2</v>
      </c>
      <c r="P154" s="232">
        <f t="shared" ref="P154:S154" si="456">P$127/P144</f>
        <v>6.2982743372587108E-2</v>
      </c>
      <c r="Q154" s="232">
        <f t="shared" si="456"/>
        <v>0.10097884850612647</v>
      </c>
      <c r="R154" s="232">
        <f t="shared" si="456"/>
        <v>0.10218816836006109</v>
      </c>
      <c r="S154" s="232">
        <f t="shared" si="456"/>
        <v>0.29500221643255564</v>
      </c>
      <c r="T154" s="303">
        <f>T$127/T144</f>
        <v>0.57171475655389903</v>
      </c>
      <c r="U154" s="303">
        <f>U$127/U144</f>
        <v>1.0932379046280054</v>
      </c>
      <c r="V154" s="303">
        <f>V$127/V144</f>
        <v>1.6065243638859255</v>
      </c>
      <c r="W154" s="232"/>
      <c r="X154" s="232">
        <f t="shared" si="443"/>
        <v>3.2055500417449041E-2</v>
      </c>
      <c r="Y154" s="232">
        <f t="shared" si="444"/>
        <v>6.2982743372587108E-2</v>
      </c>
      <c r="Z154" s="232">
        <f t="shared" si="445"/>
        <v>0.10097884850612647</v>
      </c>
      <c r="AA154" s="232">
        <f t="shared" si="446"/>
        <v>0.10218816836006109</v>
      </c>
      <c r="AB154" s="232">
        <f t="shared" si="447"/>
        <v>0.29500221643255564</v>
      </c>
      <c r="AC154" s="232" t="e">
        <f>AC166/AC144</f>
        <v>#N/A</v>
      </c>
      <c r="AD154" s="232" t="e">
        <f t="shared" ref="AD154" si="457">AD166/AD144</f>
        <v>#N/A</v>
      </c>
      <c r="AE154" s="232" t="e">
        <f>AE166/AE144</f>
        <v>#N/A</v>
      </c>
      <c r="AF154" s="232"/>
      <c r="AG154" s="232"/>
      <c r="AH154" s="232"/>
      <c r="AJ154" s="232"/>
      <c r="AK154" s="232"/>
      <c r="AL154" s="232"/>
      <c r="AM154" s="232"/>
      <c r="AN154" s="232"/>
      <c r="AO154" s="232"/>
      <c r="AP154" s="232"/>
      <c r="AQ154" s="232"/>
      <c r="AR154" s="232"/>
      <c r="AS154" s="232"/>
      <c r="AT154" s="232"/>
      <c r="AU154" s="232"/>
    </row>
    <row r="155" spans="1:47">
      <c r="A155" s="185" t="s">
        <v>16</v>
      </c>
      <c r="B155" s="185" t="s">
        <v>132</v>
      </c>
      <c r="C155" s="185" t="s">
        <v>90</v>
      </c>
      <c r="D155" s="185" t="str">
        <f>D154</f>
        <v>billion</v>
      </c>
      <c r="E155" s="297">
        <f>E139*E$129</f>
        <v>15.023482841814213</v>
      </c>
      <c r="F155" s="50">
        <f t="shared" si="428"/>
        <v>12.322446292964566</v>
      </c>
      <c r="G155" s="50">
        <f t="shared" si="429"/>
        <v>8.6260563043864682</v>
      </c>
      <c r="H155" s="50">
        <f t="shared" si="430"/>
        <v>8.8235934445777957</v>
      </c>
      <c r="I155" s="50">
        <f t="shared" si="431"/>
        <v>8.9654013796389815</v>
      </c>
      <c r="J155" s="50">
        <f t="shared" si="432"/>
        <v>9.1826052538048071</v>
      </c>
      <c r="K155" s="50">
        <f t="shared" si="433"/>
        <v>9.3847181398869726</v>
      </c>
      <c r="L155" s="50">
        <f t="shared" si="434"/>
        <v>8.8576175770370789</v>
      </c>
      <c r="M155" s="50">
        <f t="shared" si="435"/>
        <v>8.3199282473242473</v>
      </c>
      <c r="N155" s="246" t="str">
        <f t="shared" si="436"/>
        <v>Metro Rail pkm</v>
      </c>
      <c r="O155" s="232">
        <f>O139*O$129</f>
        <v>12.322446292964566</v>
      </c>
      <c r="P155" s="232">
        <f t="shared" ref="P155:S155" si="458">P139*P$129</f>
        <v>8.6260563043864682</v>
      </c>
      <c r="Q155" s="232">
        <f t="shared" si="458"/>
        <v>8.8235934445777957</v>
      </c>
      <c r="R155" s="232">
        <f t="shared" si="458"/>
        <v>8.9654013796389815</v>
      </c>
      <c r="S155" s="232">
        <f t="shared" si="458"/>
        <v>9.1826052538048071</v>
      </c>
      <c r="T155" s="303">
        <f>T139*T$129</f>
        <v>9.3847181398869726</v>
      </c>
      <c r="U155" s="303">
        <f>U139*U$129</f>
        <v>8.8576175770370789</v>
      </c>
      <c r="V155" s="303">
        <f>V139*V$129</f>
        <v>8.3199282473242473</v>
      </c>
      <c r="W155" s="232"/>
      <c r="X155" s="232">
        <f t="shared" si="443"/>
        <v>12.322446292964566</v>
      </c>
      <c r="Y155" s="232">
        <f t="shared" si="444"/>
        <v>8.6260563043864682</v>
      </c>
      <c r="Z155" s="232">
        <f t="shared" si="445"/>
        <v>8.8235934445777957</v>
      </c>
      <c r="AA155" s="232">
        <f t="shared" si="446"/>
        <v>8.9654013796389815</v>
      </c>
      <c r="AB155" s="232">
        <f t="shared" si="447"/>
        <v>9.1826052538048071</v>
      </c>
      <c r="AC155" s="232" t="e">
        <f t="shared" ref="AC155:AE156" si="459">AC167</f>
        <v>#N/A</v>
      </c>
      <c r="AD155" s="232" t="e">
        <f t="shared" si="459"/>
        <v>#N/A</v>
      </c>
      <c r="AE155" s="232" t="e">
        <f t="shared" si="459"/>
        <v>#N/A</v>
      </c>
      <c r="AF155" s="232"/>
      <c r="AG155" s="232"/>
      <c r="AH155" s="232"/>
      <c r="AJ155" s="232"/>
      <c r="AK155" s="232"/>
      <c r="AL155" s="232"/>
      <c r="AM155" s="232"/>
      <c r="AN155" s="232"/>
      <c r="AO155" s="232"/>
      <c r="AP155" s="232"/>
      <c r="AQ155" s="232"/>
      <c r="AR155" s="232"/>
      <c r="AS155" s="232"/>
      <c r="AT155" s="232"/>
      <c r="AU155" s="232"/>
    </row>
    <row r="156" spans="1:47">
      <c r="A156" s="185" t="s">
        <v>16</v>
      </c>
      <c r="B156" s="185" t="s">
        <v>133</v>
      </c>
      <c r="C156" s="185" t="s">
        <v>91</v>
      </c>
      <c r="D156" s="185" t="s">
        <v>86</v>
      </c>
      <c r="E156" s="297">
        <f t="shared" ref="E156" si="460">E128</f>
        <v>0.53459848266953358</v>
      </c>
      <c r="F156" s="50">
        <f t="shared" si="428"/>
        <v>0.60923770891438467</v>
      </c>
      <c r="G156" s="50">
        <f t="shared" si="429"/>
        <v>0.64854136839212595</v>
      </c>
      <c r="H156" s="50">
        <f t="shared" si="430"/>
        <v>0.6995709084876961</v>
      </c>
      <c r="I156" s="50">
        <f t="shared" si="431"/>
        <v>0.64248252977129328</v>
      </c>
      <c r="J156" s="50">
        <f t="shared" si="432"/>
        <v>0.61616809423108743</v>
      </c>
      <c r="K156" s="50">
        <f t="shared" si="433"/>
        <v>0.78499906248287821</v>
      </c>
      <c r="L156" s="50">
        <f t="shared" si="434"/>
        <v>1.0167246844492748</v>
      </c>
      <c r="M156" s="50">
        <f t="shared" si="435"/>
        <v>1.1951167165492316</v>
      </c>
      <c r="N156" s="246" t="str">
        <f t="shared" si="436"/>
        <v>Gautrain pkm</v>
      </c>
      <c r="O156" s="232">
        <f>O128</f>
        <v>0.60923770891438467</v>
      </c>
      <c r="P156" s="232">
        <f t="shared" ref="P156:S156" si="461">P128</f>
        <v>0.64854136839212595</v>
      </c>
      <c r="Q156" s="232">
        <f t="shared" si="461"/>
        <v>0.6995709084876961</v>
      </c>
      <c r="R156" s="232">
        <f t="shared" si="461"/>
        <v>0.64248252977129328</v>
      </c>
      <c r="S156" s="232">
        <f t="shared" si="461"/>
        <v>0.61616809423108743</v>
      </c>
      <c r="T156" s="303">
        <f>T128</f>
        <v>0.78499906248287821</v>
      </c>
      <c r="U156" s="303">
        <f>U128</f>
        <v>1.0167246844492748</v>
      </c>
      <c r="V156" s="303">
        <f>V128</f>
        <v>1.1951167165492316</v>
      </c>
      <c r="W156" s="232"/>
      <c r="X156" s="232">
        <f t="shared" si="443"/>
        <v>0.60923770891438467</v>
      </c>
      <c r="Y156" s="232">
        <f t="shared" si="444"/>
        <v>0.64854136839212595</v>
      </c>
      <c r="Z156" s="232">
        <f t="shared" si="445"/>
        <v>0.6995709084876961</v>
      </c>
      <c r="AA156" s="232">
        <f t="shared" si="446"/>
        <v>0.64248252977129328</v>
      </c>
      <c r="AB156" s="232">
        <f t="shared" si="447"/>
        <v>0.61616809423108743</v>
      </c>
      <c r="AC156" s="232" t="e">
        <f t="shared" si="459"/>
        <v>#N/A</v>
      </c>
      <c r="AD156" s="232" t="e">
        <f t="shared" si="459"/>
        <v>#N/A</v>
      </c>
      <c r="AE156" s="232" t="e">
        <f t="shared" si="459"/>
        <v>#N/A</v>
      </c>
      <c r="AF156" s="232"/>
      <c r="AG156" s="232"/>
      <c r="AH156" s="232"/>
      <c r="AJ156" s="232"/>
      <c r="AK156" s="232"/>
      <c r="AL156" s="232"/>
      <c r="AM156" s="232"/>
      <c r="AN156" s="232"/>
      <c r="AO156" s="232"/>
      <c r="AP156" s="232"/>
      <c r="AQ156" s="232"/>
      <c r="AR156" s="232"/>
      <c r="AS156" s="232"/>
      <c r="AT156" s="232"/>
      <c r="AU156" s="232"/>
    </row>
    <row r="157" spans="1:47">
      <c r="A157" s="185" t="s">
        <v>16</v>
      </c>
      <c r="L157" s="185"/>
      <c r="N157" s="40"/>
      <c r="AI157" s="185" t="s">
        <v>624</v>
      </c>
    </row>
    <row r="158" spans="1:47">
      <c r="A158" s="185" t="s">
        <v>16</v>
      </c>
      <c r="L158" s="185"/>
      <c r="N158" s="40"/>
      <c r="X158" s="271"/>
      <c r="AA158" s="271"/>
      <c r="AB158" s="271"/>
      <c r="AD158" s="271"/>
      <c r="AI158" s="185" t="s">
        <v>614</v>
      </c>
      <c r="AM158" s="185" t="s">
        <v>619</v>
      </c>
      <c r="AQ158" s="185" t="s">
        <v>620</v>
      </c>
    </row>
    <row r="159" spans="1:47" ht="15.75" thickBot="1">
      <c r="A159" s="185" t="s">
        <v>16</v>
      </c>
      <c r="E159" s="245"/>
      <c r="L159" s="185"/>
      <c r="N159" s="40"/>
      <c r="O159" s="185" t="s">
        <v>41</v>
      </c>
      <c r="T159" s="10"/>
      <c r="X159" s="185" t="s">
        <v>197</v>
      </c>
      <c r="AB159" s="10"/>
      <c r="AI159" s="249">
        <v>1</v>
      </c>
      <c r="AJ159" s="249">
        <v>1</v>
      </c>
      <c r="AK159" s="249">
        <v>1</v>
      </c>
      <c r="AL159" s="249"/>
      <c r="AM159" s="249">
        <v>2</v>
      </c>
      <c r="AN159" s="249">
        <v>2</v>
      </c>
      <c r="AO159" s="249">
        <v>2</v>
      </c>
      <c r="AQ159" s="249">
        <v>3</v>
      </c>
      <c r="AR159" s="249">
        <v>3</v>
      </c>
      <c r="AS159" s="249">
        <v>3</v>
      </c>
    </row>
    <row r="160" spans="1:47" ht="15.75" thickBot="1">
      <c r="A160" s="185" t="s">
        <v>16</v>
      </c>
      <c r="C160" s="226" t="s">
        <v>141</v>
      </c>
      <c r="D160" s="226"/>
      <c r="E160" s="7">
        <v>2012</v>
      </c>
      <c r="F160" s="7">
        <f>F4</f>
        <v>2015</v>
      </c>
      <c r="G160" s="7">
        <f t="shared" ref="G160:M160" si="462">G4</f>
        <v>2017</v>
      </c>
      <c r="H160" s="7">
        <f t="shared" si="462"/>
        <v>2019</v>
      </c>
      <c r="I160" s="7">
        <f t="shared" si="462"/>
        <v>2020</v>
      </c>
      <c r="J160" s="7">
        <f t="shared" si="462"/>
        <v>2021</v>
      </c>
      <c r="K160" s="7">
        <f t="shared" si="462"/>
        <v>2030</v>
      </c>
      <c r="L160" s="7">
        <f t="shared" si="462"/>
        <v>2040</v>
      </c>
      <c r="M160" s="7">
        <f t="shared" si="462"/>
        <v>2050</v>
      </c>
      <c r="O160" s="295">
        <f>O$12</f>
        <v>2015</v>
      </c>
      <c r="P160" s="295">
        <f t="shared" ref="P160:V160" si="463">P$12</f>
        <v>2017</v>
      </c>
      <c r="Q160" s="295">
        <f t="shared" si="463"/>
        <v>2019</v>
      </c>
      <c r="R160" s="295">
        <f t="shared" si="463"/>
        <v>2020</v>
      </c>
      <c r="S160" s="295">
        <f t="shared" si="463"/>
        <v>2021</v>
      </c>
      <c r="T160" s="295">
        <f t="shared" si="463"/>
        <v>2030</v>
      </c>
      <c r="U160" s="295">
        <f t="shared" si="463"/>
        <v>2040</v>
      </c>
      <c r="V160" s="295">
        <f t="shared" si="463"/>
        <v>2050</v>
      </c>
      <c r="X160" s="295">
        <f>X$12</f>
        <v>2015</v>
      </c>
      <c r="Y160" s="295">
        <f t="shared" ref="Y160:AE160" si="464">Y$12</f>
        <v>2017</v>
      </c>
      <c r="Z160" s="295">
        <f t="shared" si="464"/>
        <v>2019</v>
      </c>
      <c r="AA160" s="295">
        <f t="shared" si="464"/>
        <v>2020</v>
      </c>
      <c r="AB160" s="295">
        <f t="shared" si="464"/>
        <v>2021</v>
      </c>
      <c r="AC160" s="295">
        <f t="shared" si="464"/>
        <v>2030</v>
      </c>
      <c r="AD160" s="295">
        <f t="shared" si="464"/>
        <v>2040</v>
      </c>
      <c r="AE160" s="295">
        <f t="shared" si="464"/>
        <v>2050</v>
      </c>
      <c r="AI160" s="249">
        <v>2030</v>
      </c>
      <c r="AJ160" s="249">
        <v>2040</v>
      </c>
      <c r="AK160" s="249">
        <v>2050</v>
      </c>
      <c r="AL160" s="249"/>
      <c r="AM160" s="249">
        <v>2030</v>
      </c>
      <c r="AN160" s="249">
        <v>2040</v>
      </c>
      <c r="AO160" s="249">
        <v>2050</v>
      </c>
      <c r="AQ160" s="249">
        <v>2030</v>
      </c>
      <c r="AR160" s="249">
        <v>2040</v>
      </c>
      <c r="AS160" s="249">
        <v>2050</v>
      </c>
    </row>
    <row r="161" spans="1:46">
      <c r="A161" s="185" t="s">
        <v>16</v>
      </c>
      <c r="B161" s="185" t="s">
        <v>128</v>
      </c>
      <c r="C161" s="185" t="s">
        <v>100</v>
      </c>
      <c r="D161" s="185" t="s">
        <v>86</v>
      </c>
      <c r="E161" s="297">
        <f>SUMPRODUCT(E$35:E$38,E$41:E$44,E$54:E$57)*E132</f>
        <v>108.6598655462619</v>
      </c>
      <c r="F161" s="50">
        <f t="shared" ref="F161:F168" si="465">IF($D$4,X161,O161)</f>
        <v>113.09321758673757</v>
      </c>
      <c r="G161" s="50">
        <f t="shared" ref="G161:G168" si="466">IF($D$4,Y161,P161)</f>
        <v>112.21357404370687</v>
      </c>
      <c r="H161" s="50">
        <f t="shared" ref="H161:H168" si="467">IF($D$4,Z161,Q161)</f>
        <v>117.77587315202406</v>
      </c>
      <c r="I161" s="50">
        <f t="shared" ref="I161:I168" si="468">IF($D$4,AA161,R161)</f>
        <v>109.43104058031604</v>
      </c>
      <c r="J161" s="50">
        <f t="shared" ref="J161:J168" si="469">IF($D$4,AB161,S161)</f>
        <v>106.92965951009377</v>
      </c>
      <c r="K161" s="50">
        <f t="shared" ref="K161:K168" si="470">IF($D$4,AC161,T161)</f>
        <v>138.46871662047283</v>
      </c>
      <c r="L161" s="50">
        <f t="shared" ref="L161:L168" si="471">IF($D$4,AD161,U161)</f>
        <v>187.60603531028815</v>
      </c>
      <c r="M161" s="50">
        <f t="shared" ref="M161:M168" si="472">IF($D$4,AE161,V161)</f>
        <v>225.82214650439911</v>
      </c>
      <c r="N161" s="185" t="str">
        <f t="shared" ref="N161:N168" si="473">C161</f>
        <v>Car</v>
      </c>
      <c r="O161" s="10">
        <f>SUMPRODUCT(O$35:O$38,O$41:O$44,O$54:O$57)*O132</f>
        <v>113.09321758673757</v>
      </c>
      <c r="P161" s="10">
        <f t="shared" ref="P161:S161" si="474">SUMPRODUCT(P$35:P$38,P$41:P$44,P$54:P$57)*P132</f>
        <v>112.21357404370687</v>
      </c>
      <c r="Q161" s="10">
        <f t="shared" si="474"/>
        <v>117.77587315202406</v>
      </c>
      <c r="R161" s="10">
        <f t="shared" si="474"/>
        <v>109.43104058031604</v>
      </c>
      <c r="S161" s="10">
        <f t="shared" si="474"/>
        <v>106.92965951009377</v>
      </c>
      <c r="T161" s="305">
        <f t="shared" ref="T161:V163" si="475">SUMPRODUCT(T$35:T$38,T$41:T$44,T$54:T$57)*T132</f>
        <v>138.46871662047283</v>
      </c>
      <c r="U161" s="305">
        <f t="shared" si="475"/>
        <v>187.60603531028815</v>
      </c>
      <c r="V161" s="305">
        <f t="shared" si="475"/>
        <v>225.82214650439911</v>
      </c>
      <c r="X161" s="10">
        <f>O161</f>
        <v>113.09321758673757</v>
      </c>
      <c r="Y161" s="10">
        <f t="shared" ref="Y161:AB161" si="476">P161</f>
        <v>112.21357404370687</v>
      </c>
      <c r="Z161" s="10">
        <f t="shared" si="476"/>
        <v>117.77587315202406</v>
      </c>
      <c r="AA161" s="10">
        <f t="shared" si="476"/>
        <v>109.43104058031604</v>
      </c>
      <c r="AB161" s="10">
        <f t="shared" si="476"/>
        <v>106.92965951009377</v>
      </c>
      <c r="AC161" s="309" t="e" cm="1">
        <f t="array" ref="AC161">T161*INDEX($AI$161:$AS$168,MATCH($C161,$C$161:$C$168,0),MATCH(AC$160&amp;$D$3,$AI$160:$AS$160&amp;$AI$159:$AS$159,0))</f>
        <v>#N/A</v>
      </c>
      <c r="AD161" s="309" t="e">
        <f t="array" ref="AD161">U161*INDEX($AI$161:$AS$168,MATCH($C161,$C$161:$C$168,0),MATCH(AD$160&amp;$D$3,$AI$160:$AS$160&amp;$AI$159:$AS$159,0))</f>
        <v>#N/A</v>
      </c>
      <c r="AE161" s="309" t="e" cm="1">
        <f t="array" ref="AE161">V161*INDEX($AI$161:$AS$168,MATCH($C161,$C$161:$C$168,0),MATCH(AE$160&amp;$D$3,$AI$160:$AS$160&amp;$AI$159:$AS$159,0))</f>
        <v>#N/A</v>
      </c>
      <c r="AI161" s="232">
        <v>0.8</v>
      </c>
      <c r="AJ161" s="232">
        <f>AVERAGE(AI161,AK161)</f>
        <v>0.8</v>
      </c>
      <c r="AK161" s="232">
        <v>0.8</v>
      </c>
      <c r="AL161" s="245"/>
      <c r="AM161" s="232">
        <f>AVERAGE(1,1,AO161)</f>
        <v>0.93333333333333324</v>
      </c>
      <c r="AN161" s="232">
        <f>AVERAGE(AM161,AO161)</f>
        <v>0.8666666666666667</v>
      </c>
      <c r="AO161" s="232">
        <v>0.8</v>
      </c>
      <c r="AQ161" s="232">
        <v>0.8</v>
      </c>
      <c r="AR161" s="232">
        <f>AVERAGE(AS161,AQ161)</f>
        <v>0.75</v>
      </c>
      <c r="AS161" s="232">
        <v>0.7</v>
      </c>
    </row>
    <row r="162" spans="1:46">
      <c r="A162" s="185" t="s">
        <v>16</v>
      </c>
      <c r="B162" s="185" t="s">
        <v>127</v>
      </c>
      <c r="C162" s="185" t="s">
        <v>99</v>
      </c>
      <c r="D162" s="185" t="s">
        <v>86</v>
      </c>
      <c r="E162" s="297">
        <f t="shared" ref="E162:E163" si="477">SUMPRODUCT(E$35:E$38,E$41:E$44,E$54:E$57)*E133</f>
        <v>13.915131557209829</v>
      </c>
      <c r="F162" s="50">
        <f t="shared" si="465"/>
        <v>18.547037936929154</v>
      </c>
      <c r="G162" s="50">
        <f t="shared" si="466"/>
        <v>23.845384484287713</v>
      </c>
      <c r="H162" s="50">
        <f t="shared" si="467"/>
        <v>25.027373044805117</v>
      </c>
      <c r="I162" s="50">
        <f t="shared" si="468"/>
        <v>23.254096123317161</v>
      </c>
      <c r="J162" s="50">
        <f t="shared" si="469"/>
        <v>22.722552645894929</v>
      </c>
      <c r="K162" s="50">
        <f t="shared" si="470"/>
        <v>29.424602281850479</v>
      </c>
      <c r="L162" s="50">
        <f t="shared" si="471"/>
        <v>39.866282503436238</v>
      </c>
      <c r="M162" s="50">
        <f t="shared" si="472"/>
        <v>47.987206132184824</v>
      </c>
      <c r="N162" s="185" t="str">
        <f t="shared" si="473"/>
        <v>SUV</v>
      </c>
      <c r="O162" s="10">
        <f>SUMPRODUCT(O$35:O$38,O$41:O$44,O$54:O$57)*O133</f>
        <v>18.547037936929154</v>
      </c>
      <c r="P162" s="10">
        <f t="shared" ref="P162:S162" si="478">SUMPRODUCT(P$35:P$38,P$41:P$44,P$54:P$57)*P133</f>
        <v>23.845384484287713</v>
      </c>
      <c r="Q162" s="10">
        <f t="shared" si="478"/>
        <v>25.027373044805117</v>
      </c>
      <c r="R162" s="10">
        <f t="shared" si="478"/>
        <v>23.254096123317161</v>
      </c>
      <c r="S162" s="10">
        <f t="shared" si="478"/>
        <v>22.722552645894929</v>
      </c>
      <c r="T162" s="305">
        <f t="shared" si="475"/>
        <v>29.424602281850479</v>
      </c>
      <c r="U162" s="305">
        <f t="shared" si="475"/>
        <v>39.866282503436238</v>
      </c>
      <c r="V162" s="305">
        <f>SUMPRODUCT(V$35:V$38,V$41:V$44,V$54:V$57)*V133</f>
        <v>47.987206132184824</v>
      </c>
      <c r="X162" s="10">
        <f t="shared" ref="X162:X168" si="479">O162</f>
        <v>18.547037936929154</v>
      </c>
      <c r="Y162" s="10">
        <f t="shared" ref="Y162:Y168" si="480">P162</f>
        <v>23.845384484287713</v>
      </c>
      <c r="Z162" s="10">
        <f t="shared" ref="Z162:Z168" si="481">Q162</f>
        <v>25.027373044805117</v>
      </c>
      <c r="AA162" s="10">
        <f t="shared" ref="AA162:AA168" si="482">R162</f>
        <v>23.254096123317161</v>
      </c>
      <c r="AB162" s="10">
        <f t="shared" ref="AB162:AB168" si="483">S162</f>
        <v>22.722552645894929</v>
      </c>
      <c r="AC162" s="309" t="e">
        <f t="array" ref="AC162">T162*INDEX($AI$161:$AS$168,MATCH($C162,$C$161:$C$168,0),MATCH(AC$160&amp;$D$3,$AI$160:$AS$160&amp;$AI$159:$AS$159,0))</f>
        <v>#N/A</v>
      </c>
      <c r="AD162" s="309" t="e">
        <f t="array" ref="AD162">U162*INDEX($AI$161:$AS$168,MATCH($C162,$C$161:$C$168,0),MATCH(AD$160&amp;$D$3,$AI$160:$AS$160&amp;$AI$159:$AS$159,0))</f>
        <v>#N/A</v>
      </c>
      <c r="AE162" s="309" t="e">
        <f t="array" ref="AE162">V162*INDEX($AI$161:$AS$168,MATCH($C162,$C$161:$C$168,0),MATCH(AE$160&amp;$D$3,$AI$160:$AS$160&amp;$AI$159:$AS$159,0))</f>
        <v>#N/A</v>
      </c>
      <c r="AI162" s="232">
        <f>AI161</f>
        <v>0.8</v>
      </c>
      <c r="AJ162" s="232">
        <f t="shared" ref="AJ162:AK162" si="484">AJ161</f>
        <v>0.8</v>
      </c>
      <c r="AK162" s="232">
        <f t="shared" si="484"/>
        <v>0.8</v>
      </c>
      <c r="AL162" s="245"/>
      <c r="AM162" s="232">
        <f>AM161</f>
        <v>0.93333333333333324</v>
      </c>
      <c r="AN162" s="232">
        <f t="shared" ref="AN162:AO162" si="485">AN161</f>
        <v>0.8666666666666667</v>
      </c>
      <c r="AO162" s="232">
        <f t="shared" si="485"/>
        <v>0.8</v>
      </c>
      <c r="AQ162" s="232">
        <f>AQ161</f>
        <v>0.8</v>
      </c>
      <c r="AR162" s="232">
        <f t="shared" ref="AR162:AS162" si="486">AR161</f>
        <v>0.75</v>
      </c>
      <c r="AS162" s="232">
        <f t="shared" si="486"/>
        <v>0.7</v>
      </c>
    </row>
    <row r="163" spans="1:46">
      <c r="A163" s="185" t="s">
        <v>16</v>
      </c>
      <c r="B163" s="185" t="s">
        <v>183</v>
      </c>
      <c r="C163" s="185" t="s">
        <v>212</v>
      </c>
      <c r="D163" s="185" t="s">
        <v>86</v>
      </c>
      <c r="E163" s="297">
        <f t="shared" si="477"/>
        <v>4.7105599865379668</v>
      </c>
      <c r="F163" s="50">
        <f t="shared" si="465"/>
        <v>3.9743652721991038</v>
      </c>
      <c r="G163" s="50">
        <f t="shared" si="466"/>
        <v>4.208009026639008</v>
      </c>
      <c r="H163" s="50">
        <f t="shared" si="467"/>
        <v>4.4165952432009021</v>
      </c>
      <c r="I163" s="50">
        <f t="shared" si="468"/>
        <v>4.1036640217618512</v>
      </c>
      <c r="J163" s="50">
        <f t="shared" si="469"/>
        <v>4.0098622316285164</v>
      </c>
      <c r="K163" s="50">
        <f t="shared" si="470"/>
        <v>5.1925768732677309</v>
      </c>
      <c r="L163" s="50">
        <f t="shared" si="471"/>
        <v>7.035226324135806</v>
      </c>
      <c r="M163" s="50">
        <f t="shared" si="472"/>
        <v>8.4683304939149675</v>
      </c>
      <c r="N163" s="185" t="str">
        <f t="shared" si="473"/>
        <v>Motorbike</v>
      </c>
      <c r="O163" s="10">
        <f>SUMPRODUCT(O$35:O$38,O$41:O$44,O$54:O$57)*O134</f>
        <v>3.9743652721991038</v>
      </c>
      <c r="P163" s="10">
        <f t="shared" ref="P163:S163" si="487">SUMPRODUCT(P$35:P$38,P$41:P$44,P$54:P$57)*P134</f>
        <v>4.208009026639008</v>
      </c>
      <c r="Q163" s="10">
        <f t="shared" si="487"/>
        <v>4.4165952432009021</v>
      </c>
      <c r="R163" s="10">
        <f t="shared" si="487"/>
        <v>4.1036640217618512</v>
      </c>
      <c r="S163" s="10">
        <f t="shared" si="487"/>
        <v>4.0098622316285164</v>
      </c>
      <c r="T163" s="305">
        <f t="shared" si="475"/>
        <v>5.1925768732677309</v>
      </c>
      <c r="U163" s="305">
        <f t="shared" si="475"/>
        <v>7.035226324135806</v>
      </c>
      <c r="V163" s="305">
        <f t="shared" si="475"/>
        <v>8.4683304939149675</v>
      </c>
      <c r="X163" s="10">
        <f t="shared" si="479"/>
        <v>3.9743652721991038</v>
      </c>
      <c r="Y163" s="10">
        <f t="shared" si="480"/>
        <v>4.208009026639008</v>
      </c>
      <c r="Z163" s="10">
        <f t="shared" si="481"/>
        <v>4.4165952432009021</v>
      </c>
      <c r="AA163" s="10">
        <f t="shared" si="482"/>
        <v>4.1036640217618512</v>
      </c>
      <c r="AB163" s="10">
        <f t="shared" si="483"/>
        <v>4.0098622316285164</v>
      </c>
      <c r="AC163" s="309" t="e">
        <f t="array" ref="AC163">T163*INDEX($AI$161:$AS$168,MATCH($C163,$C$161:$C$168,0),MATCH(AC$160&amp;$D$3,$AI$160:$AS$160&amp;$AI$159:$AS$159,0))</f>
        <v>#N/A</v>
      </c>
      <c r="AD163" s="309" t="e">
        <f t="array" ref="AD163">U163*INDEX($AI$161:$AS$168,MATCH($C163,$C$161:$C$168,0),MATCH(AD$160&amp;$D$3,$AI$160:$AS$160&amp;$AI$159:$AS$159,0))</f>
        <v>#N/A</v>
      </c>
      <c r="AE163" s="309" t="e">
        <f t="array" ref="AE163">V163*INDEX($AI$161:$AS$168,MATCH($C163,$C$161:$C$168,0),MATCH(AE$160&amp;$D$3,$AI$160:$AS$160&amp;$AI$159:$AS$159,0))</f>
        <v>#N/A</v>
      </c>
      <c r="AI163" s="245">
        <v>1</v>
      </c>
      <c r="AJ163" s="245">
        <v>1</v>
      </c>
      <c r="AK163" s="245">
        <v>1</v>
      </c>
      <c r="AL163" s="245"/>
      <c r="AM163" s="245">
        <v>1</v>
      </c>
      <c r="AN163" s="245">
        <v>1</v>
      </c>
      <c r="AO163" s="245">
        <v>1</v>
      </c>
      <c r="AP163" s="245"/>
      <c r="AQ163" s="245">
        <v>1</v>
      </c>
      <c r="AR163" s="245">
        <v>1</v>
      </c>
      <c r="AS163" s="245">
        <v>1</v>
      </c>
    </row>
    <row r="164" spans="1:46">
      <c r="A164" s="185" t="s">
        <v>16</v>
      </c>
      <c r="B164" s="185" t="s">
        <v>129</v>
      </c>
      <c r="C164" s="185" t="s">
        <v>62</v>
      </c>
      <c r="D164" s="185" t="s">
        <v>86</v>
      </c>
      <c r="E164" s="297">
        <f t="shared" ref="E164:E166" si="488">E152*E142</f>
        <v>15.449787242939724</v>
      </c>
      <c r="F164" s="50">
        <f t="shared" si="465"/>
        <v>28.167748821049805</v>
      </c>
      <c r="G164" s="50">
        <f t="shared" si="466"/>
        <v>18.502265696365193</v>
      </c>
      <c r="H164" s="50">
        <f t="shared" si="467"/>
        <v>18.925968547790067</v>
      </c>
      <c r="I164" s="50">
        <f t="shared" si="468"/>
        <v>19.230136292558988</v>
      </c>
      <c r="J164" s="50">
        <f t="shared" si="469"/>
        <v>19.696022863233512</v>
      </c>
      <c r="K164" s="50">
        <f t="shared" si="470"/>
        <v>20.129540358018453</v>
      </c>
      <c r="L164" s="50">
        <f t="shared" si="471"/>
        <v>18.998947846398387</v>
      </c>
      <c r="M164" s="50">
        <f t="shared" si="472"/>
        <v>17.845643197159273</v>
      </c>
      <c r="N164" s="185" t="str">
        <f t="shared" si="473"/>
        <v>Bus</v>
      </c>
      <c r="O164" s="10">
        <f>O152*O142</f>
        <v>28.167748821049805</v>
      </c>
      <c r="P164" s="10">
        <f t="shared" ref="P164:S164" si="489">P152*P142</f>
        <v>18.502265696365193</v>
      </c>
      <c r="Q164" s="10">
        <f t="shared" si="489"/>
        <v>18.925968547790067</v>
      </c>
      <c r="R164" s="10">
        <f t="shared" si="489"/>
        <v>19.230136292558988</v>
      </c>
      <c r="S164" s="10">
        <f t="shared" si="489"/>
        <v>19.696022863233512</v>
      </c>
      <c r="T164" s="305">
        <f t="shared" ref="T164:V166" si="490">T152*T142</f>
        <v>20.129540358018453</v>
      </c>
      <c r="U164" s="305">
        <f t="shared" si="490"/>
        <v>18.998947846398387</v>
      </c>
      <c r="V164" s="305">
        <f t="shared" si="490"/>
        <v>17.845643197159273</v>
      </c>
      <c r="X164" s="10">
        <f t="shared" si="479"/>
        <v>28.167748821049805</v>
      </c>
      <c r="Y164" s="10">
        <f t="shared" si="480"/>
        <v>18.502265696365193</v>
      </c>
      <c r="Z164" s="10">
        <f t="shared" si="481"/>
        <v>18.925968547790067</v>
      </c>
      <c r="AA164" s="10">
        <f t="shared" si="482"/>
        <v>19.230136292558988</v>
      </c>
      <c r="AB164" s="10">
        <f t="shared" si="483"/>
        <v>19.696022863233512</v>
      </c>
      <c r="AC164" s="309" t="e">
        <f t="array" ref="AC164">T164+INDEX($AI$161:$AS$168,MATCH($C164,$C$161:$C$168,0),MATCH(AC$160&amp;$D$3,$AI$160:$AS$160&amp;$AI$159:$AS$159,0))</f>
        <v>#N/A</v>
      </c>
      <c r="AD164" s="309" t="e">
        <f t="array" ref="AD164">U164+INDEX($AI$161:$AS$168,MATCH($C164,$C$161:$C$168,0),MATCH(AD$160&amp;$D$3,$AI$160:$AS$160&amp;$AI$159:$AS$159,0))</f>
        <v>#N/A</v>
      </c>
      <c r="AE164" s="309" t="e">
        <f t="array" ref="AE164">V164+INDEX($AI$161:$AS$168,MATCH($C164,$C$161:$C$168,0),MATCH(AE$160&amp;$D$3,$AI$160:$AS$160&amp;$AI$159:$AS$159,0))</f>
        <v>#N/A</v>
      </c>
      <c r="AI164" s="10">
        <f t="shared" ref="AI164:AK168" si="491">SUM(T$161:T$162)*(1-AI$161) *AI175</f>
        <v>4.4736963484079233</v>
      </c>
      <c r="AJ164" s="10">
        <f t="shared" si="491"/>
        <v>6.0612422472819629</v>
      </c>
      <c r="AK164" s="10">
        <f t="shared" si="491"/>
        <v>7.2959419056029651</v>
      </c>
      <c r="AL164" s="10"/>
      <c r="AM164" s="10">
        <f t="shared" ref="AM164:AO168" si="492">SUM(T$161:T$162)*(1-AM$161) *AM175</f>
        <v>1.4912321161359769</v>
      </c>
      <c r="AN164" s="10">
        <f t="shared" si="492"/>
        <v>4.0408281648546422</v>
      </c>
      <c r="AO164" s="10">
        <f t="shared" si="492"/>
        <v>7.2959419056029651</v>
      </c>
      <c r="AP164" s="10"/>
      <c r="AQ164" s="10">
        <f t="shared" ref="AQ164:AS168" si="493">SUM(T$161:T$162)*(1-AQ$161) *AQ175</f>
        <v>4.4736963484079233</v>
      </c>
      <c r="AR164" s="10">
        <f t="shared" si="493"/>
        <v>7.5765528091024557</v>
      </c>
      <c r="AS164" s="10">
        <f t="shared" si="493"/>
        <v>10.943912858404451</v>
      </c>
    </row>
    <row r="165" spans="1:46">
      <c r="A165" s="185" t="s">
        <v>16</v>
      </c>
      <c r="B165" s="185" t="s">
        <v>130</v>
      </c>
      <c r="C165" s="185" t="s">
        <v>61</v>
      </c>
      <c r="D165" s="185" t="s">
        <v>86</v>
      </c>
      <c r="E165" s="297">
        <f t="shared" si="488"/>
        <v>82.177558676317133</v>
      </c>
      <c r="F165" s="50">
        <f t="shared" si="465"/>
        <v>94.847852582060455</v>
      </c>
      <c r="G165" s="50">
        <f t="shared" si="466"/>
        <v>97.886986758472602</v>
      </c>
      <c r="H165" s="50">
        <f t="shared" si="467"/>
        <v>100.12860387107854</v>
      </c>
      <c r="I165" s="50">
        <f t="shared" si="468"/>
        <v>101.7378156559033</v>
      </c>
      <c r="J165" s="50">
        <f t="shared" si="469"/>
        <v>104.20260744535028</v>
      </c>
      <c r="K165" s="50">
        <f t="shared" si="470"/>
        <v>106.49614932654355</v>
      </c>
      <c r="L165" s="50">
        <f t="shared" si="471"/>
        <v>100.51470380898606</v>
      </c>
      <c r="M165" s="50">
        <f t="shared" si="472"/>
        <v>94.413098806592629</v>
      </c>
      <c r="N165" s="185" t="str">
        <f t="shared" si="473"/>
        <v>Minibus</v>
      </c>
      <c r="O165" s="10">
        <f>O153*O143</f>
        <v>94.847852582060455</v>
      </c>
      <c r="P165" s="10">
        <f t="shared" ref="P165:S165" si="494">P153*P143</f>
        <v>97.886986758472602</v>
      </c>
      <c r="Q165" s="10">
        <f t="shared" si="494"/>
        <v>100.12860387107854</v>
      </c>
      <c r="R165" s="10">
        <f t="shared" si="494"/>
        <v>101.7378156559033</v>
      </c>
      <c r="S165" s="10">
        <f t="shared" si="494"/>
        <v>104.20260744535028</v>
      </c>
      <c r="T165" s="305">
        <f t="shared" si="490"/>
        <v>106.49614932654355</v>
      </c>
      <c r="U165" s="305">
        <f t="shared" si="490"/>
        <v>100.51470380898606</v>
      </c>
      <c r="V165" s="305">
        <f t="shared" si="490"/>
        <v>94.413098806592629</v>
      </c>
      <c r="X165" s="10">
        <f t="shared" si="479"/>
        <v>94.847852582060455</v>
      </c>
      <c r="Y165" s="10">
        <f t="shared" si="480"/>
        <v>97.886986758472602</v>
      </c>
      <c r="Z165" s="10">
        <f t="shared" si="481"/>
        <v>100.12860387107854</v>
      </c>
      <c r="AA165" s="10">
        <f t="shared" si="482"/>
        <v>101.7378156559033</v>
      </c>
      <c r="AB165" s="10">
        <f t="shared" si="483"/>
        <v>104.20260744535028</v>
      </c>
      <c r="AC165" s="309" t="e">
        <f t="array" ref="AC165">T165+INDEX($AI$161:$AS$168,MATCH($C165,$C$161:$C$168,0),MATCH(AC$160&amp;$D$3,$AI$160:$AS$160&amp;$AI$159:$AS$159,0))</f>
        <v>#N/A</v>
      </c>
      <c r="AD165" s="309" t="e">
        <f t="array" ref="AD165">U165+INDEX($AI$161:$AS$168,MATCH($C165,$C$161:$C$168,0),MATCH(AD$160&amp;$D$3,$AI$160:$AS$160&amp;$AI$159:$AS$159,0))</f>
        <v>#N/A</v>
      </c>
      <c r="AE165" s="309" t="e" cm="1">
        <f t="array" ref="AE165">V165+INDEX($AI$161:$AS$168,MATCH($C165,$C$161:$C$168,0),MATCH(AE$160&amp;$D$3,$AI$160:$AS$160&amp;$AI$159:$AS$159,0))</f>
        <v>#N/A</v>
      </c>
      <c r="AI165" s="10">
        <f t="shared" si="491"/>
        <v>23.668271897320292</v>
      </c>
      <c r="AJ165" s="10">
        <f t="shared" si="491"/>
        <v>32.067247835282267</v>
      </c>
      <c r="AK165" s="10">
        <f t="shared" si="491"/>
        <v>38.599476433021081</v>
      </c>
      <c r="AL165" s="10"/>
      <c r="AM165" s="10">
        <f t="shared" si="492"/>
        <v>7.8894239657734442</v>
      </c>
      <c r="AN165" s="10">
        <f t="shared" si="492"/>
        <v>21.378165223521513</v>
      </c>
      <c r="AO165" s="10">
        <f t="shared" si="492"/>
        <v>38.599476433021081</v>
      </c>
      <c r="AP165" s="10"/>
      <c r="AQ165" s="10">
        <f t="shared" si="493"/>
        <v>23.668271897320292</v>
      </c>
      <c r="AR165" s="10">
        <f t="shared" si="493"/>
        <v>40.084059794102849</v>
      </c>
      <c r="AS165" s="10">
        <f t="shared" si="493"/>
        <v>57.899214649531643</v>
      </c>
    </row>
    <row r="166" spans="1:46">
      <c r="A166" s="185" t="s">
        <v>16</v>
      </c>
      <c r="B166" s="185" t="s">
        <v>131</v>
      </c>
      <c r="C166" s="185" t="s">
        <v>63</v>
      </c>
      <c r="D166" s="185" t="s">
        <v>86</v>
      </c>
      <c r="E166" s="297">
        <f t="shared" si="488"/>
        <v>0.52719357125417843</v>
      </c>
      <c r="F166" s="50">
        <f t="shared" si="465"/>
        <v>0.80138751043622602</v>
      </c>
      <c r="G166" s="50">
        <f t="shared" si="466"/>
        <v>1.5745685843146777</v>
      </c>
      <c r="H166" s="50">
        <f t="shared" si="467"/>
        <v>2.5244712126531619</v>
      </c>
      <c r="I166" s="50">
        <f t="shared" si="468"/>
        <v>2.5547042090015273</v>
      </c>
      <c r="J166" s="50">
        <f t="shared" si="469"/>
        <v>7.375055410813891</v>
      </c>
      <c r="K166" s="50">
        <f t="shared" si="470"/>
        <v>14.292868913847476</v>
      </c>
      <c r="L166" s="50">
        <f t="shared" si="471"/>
        <v>27.330947615700136</v>
      </c>
      <c r="M166" s="50">
        <f t="shared" si="472"/>
        <v>40.163109097148137</v>
      </c>
      <c r="N166" s="185" t="str">
        <f t="shared" si="473"/>
        <v>BRT</v>
      </c>
      <c r="O166" s="10">
        <f>O154*O144</f>
        <v>0.80138751043622602</v>
      </c>
      <c r="P166" s="10">
        <f t="shared" ref="P166:S166" si="495">P154*P144</f>
        <v>1.5745685843146777</v>
      </c>
      <c r="Q166" s="10">
        <f t="shared" si="495"/>
        <v>2.5244712126531619</v>
      </c>
      <c r="R166" s="10">
        <f t="shared" si="495"/>
        <v>2.5547042090015273</v>
      </c>
      <c r="S166" s="10">
        <f t="shared" si="495"/>
        <v>7.375055410813891</v>
      </c>
      <c r="T166" s="305">
        <f t="shared" si="490"/>
        <v>14.292868913847476</v>
      </c>
      <c r="U166" s="305">
        <f t="shared" si="490"/>
        <v>27.330947615700136</v>
      </c>
      <c r="V166" s="305">
        <f t="shared" si="490"/>
        <v>40.163109097148137</v>
      </c>
      <c r="X166" s="10">
        <f t="shared" si="479"/>
        <v>0.80138751043622602</v>
      </c>
      <c r="Y166" s="10">
        <f t="shared" si="480"/>
        <v>1.5745685843146777</v>
      </c>
      <c r="Z166" s="10">
        <f t="shared" si="481"/>
        <v>2.5244712126531619</v>
      </c>
      <c r="AA166" s="10">
        <f t="shared" si="482"/>
        <v>2.5547042090015273</v>
      </c>
      <c r="AB166" s="10">
        <f t="shared" si="483"/>
        <v>7.375055410813891</v>
      </c>
      <c r="AC166" s="309" t="e">
        <f t="array" ref="AC166">T166+INDEX($AI$161:$AS$168,MATCH($C166,$C$161:$C$168,0),MATCH(AC$160&amp;$D$3,$AI$160:$AS$160&amp;$AI$159:$AS$159,0))</f>
        <v>#N/A</v>
      </c>
      <c r="AD166" s="309" t="e">
        <f t="array" ref="AD166">U166+INDEX($AI$161:$AS$168,MATCH($C166,$C$161:$C$168,0),MATCH(AD$160&amp;$D$3,$AI$160:$AS$160&amp;$AI$159:$AS$159,0))</f>
        <v>#N/A</v>
      </c>
      <c r="AE166" s="309" t="e">
        <f t="array" ref="AE166">V166+INDEX($AI$161:$AS$168,MATCH($C166,$C$161:$C$168,0),MATCH(AE$160&amp;$D$3,$AI$160:$AS$160&amp;$AI$159:$AS$159,0))</f>
        <v>#N/A</v>
      </c>
      <c r="AI166" s="10">
        <f t="shared" si="491"/>
        <v>3.1765233746473389</v>
      </c>
      <c r="AJ166" s="10">
        <f t="shared" si="491"/>
        <v>4.3037515688213892</v>
      </c>
      <c r="AK166" s="10">
        <f t="shared" si="491"/>
        <v>5.1804432393952098</v>
      </c>
      <c r="AL166" s="10"/>
      <c r="AM166" s="10">
        <f t="shared" si="492"/>
        <v>1.0588411248824481</v>
      </c>
      <c r="AN166" s="10">
        <f t="shared" si="492"/>
        <v>2.869167712547593</v>
      </c>
      <c r="AO166" s="10">
        <f t="shared" si="492"/>
        <v>5.1804432393952098</v>
      </c>
      <c r="AP166" s="10"/>
      <c r="AQ166" s="10">
        <f t="shared" si="493"/>
        <v>3.1765233746473389</v>
      </c>
      <c r="AR166" s="10">
        <f t="shared" si="493"/>
        <v>5.3796894610267376</v>
      </c>
      <c r="AS166" s="10">
        <f t="shared" si="493"/>
        <v>7.7706648590928182</v>
      </c>
    </row>
    <row r="167" spans="1:46">
      <c r="A167" s="185" t="s">
        <v>16</v>
      </c>
      <c r="B167" s="185" t="s">
        <v>132</v>
      </c>
      <c r="C167" s="185" t="s">
        <v>85</v>
      </c>
      <c r="D167" s="185" t="str">
        <f>D166</f>
        <v>billion</v>
      </c>
      <c r="E167" s="297">
        <f t="shared" ref="E167:E168" si="496">E155</f>
        <v>15.023482841814213</v>
      </c>
      <c r="F167" s="50">
        <f t="shared" si="465"/>
        <v>12.322446292964566</v>
      </c>
      <c r="G167" s="50">
        <f t="shared" si="466"/>
        <v>8.6260563043864682</v>
      </c>
      <c r="H167" s="50">
        <f t="shared" si="467"/>
        <v>8.8235934445777957</v>
      </c>
      <c r="I167" s="50">
        <f t="shared" si="468"/>
        <v>8.9654013796389815</v>
      </c>
      <c r="J167" s="50">
        <f t="shared" si="469"/>
        <v>9.1826052538048071</v>
      </c>
      <c r="K167" s="50">
        <f t="shared" si="470"/>
        <v>9.3847181398869726</v>
      </c>
      <c r="L167" s="50">
        <f t="shared" si="471"/>
        <v>8.8576175770370789</v>
      </c>
      <c r="M167" s="50">
        <f t="shared" si="472"/>
        <v>8.3199282473242473</v>
      </c>
      <c r="N167" s="185" t="str">
        <f t="shared" si="473"/>
        <v>Metro Rail</v>
      </c>
      <c r="O167" s="10">
        <f>O155</f>
        <v>12.322446292964566</v>
      </c>
      <c r="P167" s="10">
        <f t="shared" ref="P167:S167" si="497">P155</f>
        <v>8.6260563043864682</v>
      </c>
      <c r="Q167" s="10">
        <f t="shared" si="497"/>
        <v>8.8235934445777957</v>
      </c>
      <c r="R167" s="10">
        <f t="shared" si="497"/>
        <v>8.9654013796389815</v>
      </c>
      <c r="S167" s="10">
        <f t="shared" si="497"/>
        <v>9.1826052538048071</v>
      </c>
      <c r="T167" s="305">
        <f t="shared" ref="T167:V168" si="498">T155</f>
        <v>9.3847181398869726</v>
      </c>
      <c r="U167" s="305">
        <f t="shared" si="498"/>
        <v>8.8576175770370789</v>
      </c>
      <c r="V167" s="305">
        <f t="shared" si="498"/>
        <v>8.3199282473242473</v>
      </c>
      <c r="X167" s="10">
        <f t="shared" si="479"/>
        <v>12.322446292964566</v>
      </c>
      <c r="Y167" s="10">
        <f t="shared" si="480"/>
        <v>8.6260563043864682</v>
      </c>
      <c r="Z167" s="10">
        <f t="shared" si="481"/>
        <v>8.8235934445777957</v>
      </c>
      <c r="AA167" s="10">
        <f t="shared" si="482"/>
        <v>8.9654013796389815</v>
      </c>
      <c r="AB167" s="10">
        <f t="shared" si="483"/>
        <v>9.1826052538048071</v>
      </c>
      <c r="AC167" s="309" t="e">
        <f t="array" ref="AC167">T167+INDEX($AI$161:$AS$168,MATCH($C167,$C$161:$C$168,0),MATCH(AC$160&amp;$D$3,$AI$160:$AS$160&amp;$AI$159:$AS$159,0))</f>
        <v>#N/A</v>
      </c>
      <c r="AD167" s="309" t="e">
        <f t="array" ref="AD167">U167+INDEX($AI$161:$AS$168,MATCH($C167,$C$161:$C$168,0),MATCH(AD$160&amp;$D$3,$AI$160:$AS$160&amp;$AI$159:$AS$159,0))</f>
        <v>#N/A</v>
      </c>
      <c r="AE167" s="309" t="e">
        <f t="array" ref="AE167">V167+INDEX($AI$161:$AS$168,MATCH($C167,$C$161:$C$168,0),MATCH(AE$160&amp;$D$3,$AI$160:$AS$160&amp;$AI$159:$AS$159,0))</f>
        <v>#N/A</v>
      </c>
      <c r="AI167" s="10">
        <f t="shared" si="491"/>
        <v>2.0857097840550436</v>
      </c>
      <c r="AJ167" s="10">
        <f t="shared" si="491"/>
        <v>2.825849426097669</v>
      </c>
      <c r="AK167" s="10">
        <f t="shared" si="491"/>
        <v>3.4014864289635414</v>
      </c>
      <c r="AL167" s="10"/>
      <c r="AM167" s="10">
        <f t="shared" si="492"/>
        <v>0.69523659468501564</v>
      </c>
      <c r="AN167" s="10">
        <f t="shared" si="492"/>
        <v>1.8838996173984461</v>
      </c>
      <c r="AO167" s="10">
        <f t="shared" si="492"/>
        <v>3.4014864289635414</v>
      </c>
      <c r="AP167" s="10"/>
      <c r="AQ167" s="10">
        <f t="shared" si="493"/>
        <v>2.0857097840550436</v>
      </c>
      <c r="AR167" s="10">
        <f t="shared" si="493"/>
        <v>3.5323117826220876</v>
      </c>
      <c r="AS167" s="10">
        <f t="shared" si="493"/>
        <v>5.1022296434453134</v>
      </c>
    </row>
    <row r="168" spans="1:46">
      <c r="A168" s="185" t="s">
        <v>16</v>
      </c>
      <c r="B168" s="185" t="s">
        <v>133</v>
      </c>
      <c r="C168" s="185" t="s">
        <v>82</v>
      </c>
      <c r="D168" s="185" t="s">
        <v>86</v>
      </c>
      <c r="E168" s="297">
        <f t="shared" si="496"/>
        <v>0.53459848266953358</v>
      </c>
      <c r="F168" s="50">
        <f t="shared" si="465"/>
        <v>0.60923770891438467</v>
      </c>
      <c r="G168" s="50">
        <f t="shared" si="466"/>
        <v>0.64854136839212595</v>
      </c>
      <c r="H168" s="50">
        <f t="shared" si="467"/>
        <v>0.6995709084876961</v>
      </c>
      <c r="I168" s="50">
        <f t="shared" si="468"/>
        <v>0.64248252977129328</v>
      </c>
      <c r="J168" s="50">
        <f t="shared" si="469"/>
        <v>0.61616809423108743</v>
      </c>
      <c r="K168" s="50">
        <f t="shared" si="470"/>
        <v>0.78499906248287821</v>
      </c>
      <c r="L168" s="50">
        <f t="shared" si="471"/>
        <v>1.0167246844492748</v>
      </c>
      <c r="M168" s="50">
        <f t="shared" si="472"/>
        <v>1.1951167165492316</v>
      </c>
      <c r="N168" s="185" t="str">
        <f t="shared" si="473"/>
        <v>Gautrain</v>
      </c>
      <c r="O168" s="10">
        <f>O156</f>
        <v>0.60923770891438467</v>
      </c>
      <c r="P168" s="10">
        <f t="shared" ref="P168:S168" si="499">P156</f>
        <v>0.64854136839212595</v>
      </c>
      <c r="Q168" s="10">
        <f t="shared" si="499"/>
        <v>0.6995709084876961</v>
      </c>
      <c r="R168" s="10">
        <f t="shared" si="499"/>
        <v>0.64248252977129328</v>
      </c>
      <c r="S168" s="10">
        <f t="shared" si="499"/>
        <v>0.61616809423108743</v>
      </c>
      <c r="T168" s="305">
        <f t="shared" si="498"/>
        <v>0.78499906248287821</v>
      </c>
      <c r="U168" s="305">
        <f t="shared" si="498"/>
        <v>1.0167246844492748</v>
      </c>
      <c r="V168" s="305">
        <f t="shared" si="498"/>
        <v>1.1951167165492316</v>
      </c>
      <c r="X168" s="10">
        <f t="shared" si="479"/>
        <v>0.60923770891438467</v>
      </c>
      <c r="Y168" s="10">
        <f t="shared" si="480"/>
        <v>0.64854136839212595</v>
      </c>
      <c r="Z168" s="10">
        <f t="shared" si="481"/>
        <v>0.6995709084876961</v>
      </c>
      <c r="AA168" s="10">
        <f t="shared" si="482"/>
        <v>0.64248252977129328</v>
      </c>
      <c r="AB168" s="10">
        <f t="shared" si="483"/>
        <v>0.61616809423108743</v>
      </c>
      <c r="AC168" s="309" t="e">
        <f t="array" ref="AC168">T168+INDEX($AI$161:$AS$168,MATCH($C168,$C$161:$C$168,0),MATCH(AC$160&amp;$D$3,$AI$160:$AS$160&amp;$AI$159:$AS$159,0))</f>
        <v>#N/A</v>
      </c>
      <c r="AD168" s="309" t="e">
        <f t="array" ref="AD168">U168+INDEX($AI$161:$AS$168,MATCH($C168,$C$161:$C$168,0),MATCH(AD$160&amp;$D$3,$AI$160:$AS$160&amp;$AI$159:$AS$159,0))</f>
        <v>#N/A</v>
      </c>
      <c r="AE168" s="309" t="e">
        <f t="array" ref="AE168">V168+INDEX($AI$161:$AS$168,MATCH($C168,$C$161:$C$168,0),MATCH(AE$160&amp;$D$3,$AI$160:$AS$160&amp;$AI$159:$AS$159,0))</f>
        <v>#N/A</v>
      </c>
      <c r="AI168" s="10">
        <f t="shared" si="491"/>
        <v>0.17446237603405468</v>
      </c>
      <c r="AJ168" s="10">
        <f t="shared" si="491"/>
        <v>0.23637248526157292</v>
      </c>
      <c r="AK168" s="10">
        <f t="shared" si="491"/>
        <v>0.28452252033397474</v>
      </c>
      <c r="AL168" s="10"/>
      <c r="AM168" s="10">
        <f t="shared" si="492"/>
        <v>5.8154125344684997E-2</v>
      </c>
      <c r="AN168" s="10">
        <f t="shared" si="492"/>
        <v>0.15758165684104863</v>
      </c>
      <c r="AO168" s="10">
        <f t="shared" si="492"/>
        <v>0.28452252033397474</v>
      </c>
      <c r="AP168" s="10"/>
      <c r="AQ168" s="10">
        <f t="shared" si="493"/>
        <v>0.17446237603405468</v>
      </c>
      <c r="AR168" s="10">
        <f t="shared" si="493"/>
        <v>0.29546560657696624</v>
      </c>
      <c r="AS168" s="10">
        <f t="shared" si="493"/>
        <v>0.42678378050096227</v>
      </c>
    </row>
    <row r="169" spans="1:46">
      <c r="A169" s="185" t="s">
        <v>16</v>
      </c>
      <c r="C169" s="5" t="s">
        <v>5</v>
      </c>
      <c r="E169" s="10">
        <f t="shared" ref="E169:M169" si="500">SUM(E161:E168)</f>
        <v>240.9981779050045</v>
      </c>
      <c r="F169" s="10">
        <f t="shared" si="500"/>
        <v>272.36329371129125</v>
      </c>
      <c r="G169" s="10">
        <f t="shared" si="500"/>
        <v>267.50538626656464</v>
      </c>
      <c r="H169" s="10">
        <f t="shared" si="500"/>
        <v>278.32204942461738</v>
      </c>
      <c r="I169" s="10">
        <f t="shared" si="500"/>
        <v>269.91934079226917</v>
      </c>
      <c r="J169" s="10">
        <f t="shared" si="500"/>
        <v>274.73453345505084</v>
      </c>
      <c r="K169" s="10">
        <f t="shared" si="500"/>
        <v>324.17417157637038</v>
      </c>
      <c r="L169" s="10">
        <f t="shared" si="500"/>
        <v>391.22648567043115</v>
      </c>
      <c r="M169" s="10">
        <f t="shared" si="500"/>
        <v>444.21457919527245</v>
      </c>
      <c r="N169" s="39"/>
      <c r="O169" s="10">
        <f>SUM(O161:O168)</f>
        <v>272.36329371129125</v>
      </c>
      <c r="P169" s="10">
        <f t="shared" ref="P169:S169" si="501">SUM(P161:P168)</f>
        <v>267.50538626656464</v>
      </c>
      <c r="Q169" s="10">
        <f t="shared" si="501"/>
        <v>278.32204942461738</v>
      </c>
      <c r="R169" s="10">
        <f t="shared" si="501"/>
        <v>269.91934079226917</v>
      </c>
      <c r="S169" s="10">
        <f t="shared" si="501"/>
        <v>274.73453345505084</v>
      </c>
      <c r="T169" s="10">
        <f>SUM(T161:T168)</f>
        <v>324.17417157637038</v>
      </c>
      <c r="U169" s="10">
        <f>SUM(U161:U168)</f>
        <v>391.22648567043115</v>
      </c>
      <c r="V169" s="10">
        <f>SUM(V161:V168)</f>
        <v>444.21457919527245</v>
      </c>
      <c r="W169" s="280"/>
      <c r="X169" s="10">
        <f>SUM(X161:X168)</f>
        <v>272.36329371129125</v>
      </c>
      <c r="Y169" s="10">
        <f t="shared" ref="Y169:AB169" si="502">SUM(Y161:Y168)</f>
        <v>267.50538626656464</v>
      </c>
      <c r="Z169" s="10">
        <f t="shared" si="502"/>
        <v>278.32204942461738</v>
      </c>
      <c r="AA169" s="10">
        <f t="shared" si="502"/>
        <v>269.91934079226917</v>
      </c>
      <c r="AB169" s="10">
        <f t="shared" si="502"/>
        <v>274.73453345505084</v>
      </c>
      <c r="AC169" s="10" t="e">
        <f>SUM(AC161:AC168)</f>
        <v>#N/A</v>
      </c>
      <c r="AD169" s="10" t="e">
        <f>SUM(AD161:AD168)</f>
        <v>#N/A</v>
      </c>
      <c r="AE169" s="10" t="e">
        <f>SUM(AE161:AE168)</f>
        <v>#N/A</v>
      </c>
      <c r="AQ169" s="185" t="s">
        <v>620</v>
      </c>
    </row>
    <row r="170" spans="1:46" ht="15.75" thickBot="1">
      <c r="A170" s="185" t="s">
        <v>16</v>
      </c>
      <c r="L170" s="185"/>
      <c r="N170" s="40"/>
      <c r="W170" s="280"/>
      <c r="AE170" s="126"/>
      <c r="AI170" s="249">
        <v>1</v>
      </c>
      <c r="AJ170" s="249">
        <v>1</v>
      </c>
      <c r="AK170" s="249">
        <v>1</v>
      </c>
      <c r="AL170" s="249"/>
      <c r="AM170" s="249">
        <v>2</v>
      </c>
      <c r="AN170" s="249">
        <v>2</v>
      </c>
      <c r="AO170" s="249">
        <v>2</v>
      </c>
      <c r="AQ170" s="249">
        <v>2</v>
      </c>
      <c r="AR170" s="249">
        <v>2</v>
      </c>
      <c r="AS170" s="249">
        <v>2</v>
      </c>
    </row>
    <row r="171" spans="1:46" ht="15.75" thickBot="1">
      <c r="A171" s="185" t="s">
        <v>16</v>
      </c>
      <c r="C171" s="226" t="s">
        <v>143</v>
      </c>
      <c r="D171" s="226"/>
      <c r="E171" s="249">
        <v>2012</v>
      </c>
      <c r="F171" s="249">
        <f>F4</f>
        <v>2015</v>
      </c>
      <c r="G171" s="249">
        <f>G4</f>
        <v>2017</v>
      </c>
      <c r="H171" s="279">
        <f t="shared" ref="H171:J171" si="503">H4</f>
        <v>2019</v>
      </c>
      <c r="I171" s="279">
        <f t="shared" si="503"/>
        <v>2020</v>
      </c>
      <c r="J171" s="279">
        <f t="shared" si="503"/>
        <v>2021</v>
      </c>
      <c r="K171" s="249">
        <v>2030</v>
      </c>
      <c r="L171" s="249">
        <v>2040</v>
      </c>
      <c r="M171" s="249">
        <v>2050</v>
      </c>
      <c r="N171" s="249"/>
      <c r="O171" s="296">
        <f>O160</f>
        <v>2015</v>
      </c>
      <c r="P171" s="296">
        <f t="shared" ref="P171:V171" si="504">P160</f>
        <v>2017</v>
      </c>
      <c r="Q171" s="296">
        <f t="shared" si="504"/>
        <v>2019</v>
      </c>
      <c r="R171" s="296">
        <f t="shared" si="504"/>
        <v>2020</v>
      </c>
      <c r="S171" s="296">
        <f t="shared" si="504"/>
        <v>2021</v>
      </c>
      <c r="T171" s="296">
        <f t="shared" si="504"/>
        <v>2030</v>
      </c>
      <c r="U171" s="296">
        <f t="shared" si="504"/>
        <v>2040</v>
      </c>
      <c r="V171" s="296">
        <f t="shared" si="504"/>
        <v>2050</v>
      </c>
      <c r="W171" s="280"/>
      <c r="X171" s="296">
        <f>X160</f>
        <v>2015</v>
      </c>
      <c r="Y171" s="296">
        <f t="shared" ref="Y171:AE171" si="505">Y160</f>
        <v>2017</v>
      </c>
      <c r="Z171" s="296">
        <f t="shared" si="505"/>
        <v>2019</v>
      </c>
      <c r="AA171" s="296">
        <f t="shared" si="505"/>
        <v>2020</v>
      </c>
      <c r="AB171" s="296">
        <f t="shared" si="505"/>
        <v>2021</v>
      </c>
      <c r="AC171" s="296">
        <f t="shared" si="505"/>
        <v>2030</v>
      </c>
      <c r="AD171" s="296">
        <f t="shared" si="505"/>
        <v>2040</v>
      </c>
      <c r="AE171" s="296">
        <f t="shared" si="505"/>
        <v>2050</v>
      </c>
      <c r="AF171" s="249"/>
      <c r="AI171" s="249">
        <v>2030</v>
      </c>
      <c r="AJ171" s="249">
        <v>2040</v>
      </c>
      <c r="AK171" s="249">
        <v>2050</v>
      </c>
      <c r="AL171" s="249"/>
      <c r="AM171" s="249">
        <v>2030</v>
      </c>
      <c r="AN171" s="249">
        <v>2040</v>
      </c>
      <c r="AO171" s="249">
        <v>2050</v>
      </c>
      <c r="AP171" s="249"/>
      <c r="AQ171" s="249">
        <v>2030</v>
      </c>
      <c r="AR171" s="249">
        <v>2040</v>
      </c>
      <c r="AS171" s="249">
        <v>2050</v>
      </c>
      <c r="AT171" s="249"/>
    </row>
    <row r="172" spans="1:46">
      <c r="A172" s="185" t="s">
        <v>16</v>
      </c>
      <c r="B172" s="185" t="str">
        <f t="shared" ref="B172:C179" si="506">B161</f>
        <v>TPPRCAR</v>
      </c>
      <c r="C172" s="185" t="str">
        <f t="shared" si="506"/>
        <v>Car</v>
      </c>
      <c r="E172" s="239">
        <f t="shared" ref="E172:G179" si="507">E161/E$169</f>
        <v>0.45087422025693868</v>
      </c>
      <c r="F172" s="239">
        <f>F161/F$169</f>
        <v>0.41522929189796737</v>
      </c>
      <c r="G172" s="239">
        <f t="shared" si="507"/>
        <v>0.41948154992246744</v>
      </c>
      <c r="H172" s="239">
        <f>H161/H$169</f>
        <v>0.42316400513543673</v>
      </c>
      <c r="I172" s="239">
        <f t="shared" ref="I172:J172" si="508">I161/I$169</f>
        <v>0.40542126495683217</v>
      </c>
      <c r="J172" s="239">
        <f t="shared" si="508"/>
        <v>0.38921084351992641</v>
      </c>
      <c r="K172" s="239">
        <f t="shared" ref="K172:M179" si="509">K161/K$169</f>
        <v>0.4271429643735567</v>
      </c>
      <c r="L172" s="239">
        <f t="shared" si="509"/>
        <v>0.47953306379243277</v>
      </c>
      <c r="M172" s="239">
        <f t="shared" si="509"/>
        <v>0.50836275322951496</v>
      </c>
      <c r="N172" s="40" t="str">
        <f>C172</f>
        <v>Car</v>
      </c>
      <c r="O172" s="239">
        <f t="shared" ref="O172:O179" si="510">O161/O$169</f>
        <v>0.41522929189796737</v>
      </c>
      <c r="P172" s="239">
        <f t="shared" ref="P172:S172" si="511">P161/P$169</f>
        <v>0.41948154992246744</v>
      </c>
      <c r="Q172" s="239">
        <f t="shared" si="511"/>
        <v>0.42316400513543673</v>
      </c>
      <c r="R172" s="239">
        <f t="shared" si="511"/>
        <v>0.40542126495683217</v>
      </c>
      <c r="S172" s="239">
        <f t="shared" si="511"/>
        <v>0.38921084351992641</v>
      </c>
      <c r="T172" s="306">
        <f t="shared" ref="T172:V179" si="512">T161/T$169</f>
        <v>0.4271429643735567</v>
      </c>
      <c r="U172" s="306">
        <f t="shared" si="512"/>
        <v>0.47953306379243277</v>
      </c>
      <c r="V172" s="306">
        <f t="shared" si="512"/>
        <v>0.50836275322951496</v>
      </c>
      <c r="W172" s="280"/>
      <c r="X172" s="239">
        <f>O172</f>
        <v>0.41522929189796737</v>
      </c>
      <c r="Y172" s="239">
        <f t="shared" ref="Y172:AB172" si="513">P172</f>
        <v>0.41948154992246744</v>
      </c>
      <c r="Z172" s="239">
        <f t="shared" si="513"/>
        <v>0.42316400513543673</v>
      </c>
      <c r="AA172" s="239">
        <f t="shared" si="513"/>
        <v>0.40542126495683217</v>
      </c>
      <c r="AB172" s="239">
        <f t="shared" si="513"/>
        <v>0.38921084351992641</v>
      </c>
      <c r="AC172" s="239" t="e">
        <f t="shared" ref="AC172:AE179" si="514">AC161/AC$169</f>
        <v>#N/A</v>
      </c>
      <c r="AD172" s="239" t="e">
        <f t="shared" si="514"/>
        <v>#N/A</v>
      </c>
      <c r="AE172" s="239" t="e">
        <f t="shared" si="514"/>
        <v>#N/A</v>
      </c>
      <c r="AI172" s="190"/>
      <c r="AJ172" s="190"/>
      <c r="AK172" s="190"/>
      <c r="AM172" s="190"/>
      <c r="AN172" s="190"/>
      <c r="AO172" s="190"/>
      <c r="AQ172" s="232"/>
      <c r="AR172" s="232"/>
      <c r="AS172" s="232"/>
    </row>
    <row r="173" spans="1:46">
      <c r="A173" s="185" t="s">
        <v>16</v>
      </c>
      <c r="B173" s="185" t="str">
        <f t="shared" si="506"/>
        <v>TPPRSUV</v>
      </c>
      <c r="C173" s="185" t="str">
        <f t="shared" si="506"/>
        <v>SUV</v>
      </c>
      <c r="E173" s="239">
        <f t="shared" si="507"/>
        <v>5.7739571635661201E-2</v>
      </c>
      <c r="F173" s="239">
        <f t="shared" si="507"/>
        <v>6.8096686907411483E-2</v>
      </c>
      <c r="G173" s="239">
        <f t="shared" si="507"/>
        <v>8.9139829358524339E-2</v>
      </c>
      <c r="H173" s="239">
        <f t="shared" ref="H173:J173" si="515">H162/H$169</f>
        <v>8.9922351091280314E-2</v>
      </c>
      <c r="I173" s="239">
        <f t="shared" si="515"/>
        <v>8.6152018803326846E-2</v>
      </c>
      <c r="J173" s="239">
        <f t="shared" si="515"/>
        <v>8.2707304247984365E-2</v>
      </c>
      <c r="K173" s="239">
        <f t="shared" si="509"/>
        <v>9.0767879929380804E-2</v>
      </c>
      <c r="L173" s="239">
        <f t="shared" si="509"/>
        <v>0.10190077605589198</v>
      </c>
      <c r="M173" s="239">
        <f t="shared" si="509"/>
        <v>0.10802708506127195</v>
      </c>
      <c r="N173" s="40"/>
      <c r="O173" s="239">
        <f t="shared" si="510"/>
        <v>6.8096686907411483E-2</v>
      </c>
      <c r="P173" s="239">
        <f t="shared" ref="P173:S173" si="516">P162/P$169</f>
        <v>8.9139829358524339E-2</v>
      </c>
      <c r="Q173" s="239">
        <f t="shared" si="516"/>
        <v>8.9922351091280314E-2</v>
      </c>
      <c r="R173" s="239">
        <f t="shared" si="516"/>
        <v>8.6152018803326846E-2</v>
      </c>
      <c r="S173" s="239">
        <f t="shared" si="516"/>
        <v>8.2707304247984365E-2</v>
      </c>
      <c r="T173" s="306">
        <f t="shared" si="512"/>
        <v>9.0767879929380804E-2</v>
      </c>
      <c r="U173" s="306">
        <f t="shared" si="512"/>
        <v>0.10190077605589198</v>
      </c>
      <c r="V173" s="306">
        <f t="shared" si="512"/>
        <v>0.10802708506127195</v>
      </c>
      <c r="W173" s="280"/>
      <c r="X173" s="239">
        <f t="shared" ref="X173:X182" si="517">O173</f>
        <v>6.8096686907411483E-2</v>
      </c>
      <c r="Y173" s="239">
        <f t="shared" ref="Y173:Y182" si="518">P173</f>
        <v>8.9139829358524339E-2</v>
      </c>
      <c r="Z173" s="239">
        <f t="shared" ref="Z173:Z182" si="519">Q173</f>
        <v>8.9922351091280314E-2</v>
      </c>
      <c r="AA173" s="239">
        <f t="shared" ref="AA173:AA182" si="520">R173</f>
        <v>8.6152018803326846E-2</v>
      </c>
      <c r="AB173" s="239">
        <f t="shared" ref="AB173:AB182" si="521">S173</f>
        <v>8.2707304247984365E-2</v>
      </c>
      <c r="AC173" s="306" t="e">
        <f t="shared" si="514"/>
        <v>#N/A</v>
      </c>
      <c r="AD173" s="306" t="e">
        <f t="shared" si="514"/>
        <v>#N/A</v>
      </c>
      <c r="AE173" s="306" t="e">
        <f t="shared" si="514"/>
        <v>#N/A</v>
      </c>
      <c r="AI173" s="190"/>
      <c r="AJ173" s="190"/>
      <c r="AK173" s="190"/>
      <c r="AM173" s="190"/>
      <c r="AN173" s="190"/>
      <c r="AO173" s="190"/>
      <c r="AQ173" s="232"/>
      <c r="AR173" s="232"/>
      <c r="AS173" s="232"/>
    </row>
    <row r="174" spans="1:46">
      <c r="A174" s="185" t="s">
        <v>16</v>
      </c>
      <c r="B174" s="185" t="str">
        <f t="shared" si="506"/>
        <v>TPPRMOT</v>
      </c>
      <c r="C174" s="185" t="str">
        <f t="shared" si="506"/>
        <v>Motorbike</v>
      </c>
      <c r="E174" s="239">
        <f t="shared" si="507"/>
        <v>1.9546039839333361E-2</v>
      </c>
      <c r="F174" s="239">
        <f t="shared" si="507"/>
        <v>1.4592147194445316E-2</v>
      </c>
      <c r="G174" s="239">
        <f t="shared" si="507"/>
        <v>1.5730558122092529E-2</v>
      </c>
      <c r="H174" s="239">
        <f t="shared" ref="H174:J174" si="522">H163/H$169</f>
        <v>1.5868650192578878E-2</v>
      </c>
      <c r="I174" s="239">
        <f t="shared" si="522"/>
        <v>1.5203297435881205E-2</v>
      </c>
      <c r="J174" s="239">
        <f t="shared" si="522"/>
        <v>1.4595406631997239E-2</v>
      </c>
      <c r="K174" s="239">
        <f t="shared" si="509"/>
        <v>1.6017861164008374E-2</v>
      </c>
      <c r="L174" s="239">
        <f t="shared" si="509"/>
        <v>1.7982489892216229E-2</v>
      </c>
      <c r="M174" s="239">
        <f t="shared" si="509"/>
        <v>1.9063603246106814E-2</v>
      </c>
      <c r="N174" s="40"/>
      <c r="O174" s="239">
        <f t="shared" si="510"/>
        <v>1.4592147194445316E-2</v>
      </c>
      <c r="P174" s="239">
        <f t="shared" ref="P174:S174" si="523">P163/P$169</f>
        <v>1.5730558122092529E-2</v>
      </c>
      <c r="Q174" s="239">
        <f t="shared" si="523"/>
        <v>1.5868650192578878E-2</v>
      </c>
      <c r="R174" s="239">
        <f t="shared" si="523"/>
        <v>1.5203297435881205E-2</v>
      </c>
      <c r="S174" s="239">
        <f t="shared" si="523"/>
        <v>1.4595406631997239E-2</v>
      </c>
      <c r="T174" s="306">
        <f t="shared" si="512"/>
        <v>1.6017861164008374E-2</v>
      </c>
      <c r="U174" s="306">
        <f t="shared" si="512"/>
        <v>1.7982489892216229E-2</v>
      </c>
      <c r="V174" s="306">
        <f t="shared" si="512"/>
        <v>1.9063603246106814E-2</v>
      </c>
      <c r="W174" s="280"/>
      <c r="X174" s="239">
        <f t="shared" si="517"/>
        <v>1.4592147194445316E-2</v>
      </c>
      <c r="Y174" s="239">
        <f t="shared" si="518"/>
        <v>1.5730558122092529E-2</v>
      </c>
      <c r="Z174" s="239">
        <f t="shared" si="519"/>
        <v>1.5868650192578878E-2</v>
      </c>
      <c r="AA174" s="239">
        <f t="shared" si="520"/>
        <v>1.5203297435881205E-2</v>
      </c>
      <c r="AB174" s="239">
        <f t="shared" si="521"/>
        <v>1.4595406631997239E-2</v>
      </c>
      <c r="AC174" s="306" t="e">
        <f t="shared" si="514"/>
        <v>#N/A</v>
      </c>
      <c r="AD174" s="306" t="e">
        <f t="shared" si="514"/>
        <v>#N/A</v>
      </c>
      <c r="AE174" s="306" t="e">
        <f t="shared" si="514"/>
        <v>#N/A</v>
      </c>
      <c r="AI174" s="190"/>
      <c r="AJ174" s="190"/>
      <c r="AK174" s="190"/>
      <c r="AM174" s="190"/>
      <c r="AN174" s="190"/>
      <c r="AO174" s="190"/>
    </row>
    <row r="175" spans="1:46">
      <c r="A175" s="185" t="s">
        <v>16</v>
      </c>
      <c r="B175" s="185" t="str">
        <f t="shared" si="506"/>
        <v>TPPUBUS</v>
      </c>
      <c r="C175" s="185" t="str">
        <f t="shared" si="506"/>
        <v>Bus</v>
      </c>
      <c r="E175" s="239">
        <f t="shared" si="507"/>
        <v>6.4107485696550143E-2</v>
      </c>
      <c r="F175" s="239">
        <f t="shared" si="507"/>
        <v>0.10341976863779595</v>
      </c>
      <c r="G175" s="239">
        <f t="shared" si="507"/>
        <v>6.9165955701273221E-2</v>
      </c>
      <c r="H175" s="239">
        <f t="shared" ref="H175:J175" si="524">H164/H$169</f>
        <v>6.8000248585824333E-2</v>
      </c>
      <c r="I175" s="239">
        <f t="shared" si="524"/>
        <v>7.1244010288831303E-2</v>
      </c>
      <c r="J175" s="239">
        <f t="shared" si="524"/>
        <v>7.1691107104509558E-2</v>
      </c>
      <c r="K175" s="239">
        <f t="shared" si="509"/>
        <v>6.2094830874816459E-2</v>
      </c>
      <c r="L175" s="239">
        <f t="shared" si="509"/>
        <v>4.8562529742434371E-2</v>
      </c>
      <c r="M175" s="239">
        <f t="shared" si="509"/>
        <v>4.0173474786640219E-2</v>
      </c>
      <c r="N175" s="40"/>
      <c r="O175" s="239">
        <f t="shared" si="510"/>
        <v>0.10341976863779595</v>
      </c>
      <c r="P175" s="239">
        <f t="shared" ref="P175:S175" si="525">P164/P$169</f>
        <v>6.9165955701273221E-2</v>
      </c>
      <c r="Q175" s="239">
        <f t="shared" si="525"/>
        <v>6.8000248585824333E-2</v>
      </c>
      <c r="R175" s="239">
        <f t="shared" si="525"/>
        <v>7.1244010288831303E-2</v>
      </c>
      <c r="S175" s="239">
        <f t="shared" si="525"/>
        <v>7.1691107104509558E-2</v>
      </c>
      <c r="T175" s="306">
        <f t="shared" si="512"/>
        <v>6.2094830874816459E-2</v>
      </c>
      <c r="U175" s="306">
        <f t="shared" si="512"/>
        <v>4.8562529742434371E-2</v>
      </c>
      <c r="V175" s="306">
        <f t="shared" si="512"/>
        <v>4.0173474786640219E-2</v>
      </c>
      <c r="W175" s="280"/>
      <c r="X175" s="239">
        <f t="shared" si="517"/>
        <v>0.10341976863779595</v>
      </c>
      <c r="Y175" s="239">
        <f t="shared" si="518"/>
        <v>6.9165955701273221E-2</v>
      </c>
      <c r="Z175" s="239">
        <f t="shared" si="519"/>
        <v>6.8000248585824333E-2</v>
      </c>
      <c r="AA175" s="239">
        <f t="shared" si="520"/>
        <v>7.1244010288831303E-2</v>
      </c>
      <c r="AB175" s="239">
        <f t="shared" si="521"/>
        <v>7.1691107104509558E-2</v>
      </c>
      <c r="AC175" s="306" t="e">
        <f t="shared" si="514"/>
        <v>#N/A</v>
      </c>
      <c r="AD175" s="306" t="e">
        <f t="shared" si="514"/>
        <v>#N/A</v>
      </c>
      <c r="AE175" s="306" t="e">
        <f t="shared" si="514"/>
        <v>#N/A</v>
      </c>
      <c r="AG175" s="254">
        <f>T175</f>
        <v>6.2094830874816459E-2</v>
      </c>
      <c r="AI175" s="307">
        <f>AG175/$AG$180</f>
        <v>0.13323032678300392</v>
      </c>
      <c r="AJ175" s="307">
        <f>AI175</f>
        <v>0.13323032678300392</v>
      </c>
      <c r="AK175" s="307">
        <f>AJ175</f>
        <v>0.13323032678300392</v>
      </c>
      <c r="AL175" s="308"/>
      <c r="AM175" s="307">
        <f>AI175</f>
        <v>0.13323032678300392</v>
      </c>
      <c r="AN175" s="307">
        <f t="shared" ref="AN175:AO179" si="526">AJ175</f>
        <v>0.13323032678300392</v>
      </c>
      <c r="AO175" s="307">
        <f t="shared" si="526"/>
        <v>0.13323032678300392</v>
      </c>
      <c r="AP175" s="308"/>
      <c r="AQ175" s="307">
        <f>AM175</f>
        <v>0.13323032678300392</v>
      </c>
      <c r="AR175" s="307">
        <f t="shared" ref="AR175:AS179" si="527">AN175</f>
        <v>0.13323032678300392</v>
      </c>
      <c r="AS175" s="307">
        <f t="shared" si="527"/>
        <v>0.13323032678300392</v>
      </c>
    </row>
    <row r="176" spans="1:46">
      <c r="A176" s="185" t="s">
        <v>16</v>
      </c>
      <c r="B176" s="185" t="str">
        <f t="shared" si="506"/>
        <v>TPPUMBT</v>
      </c>
      <c r="C176" s="185" t="str">
        <f t="shared" si="506"/>
        <v>Minibus</v>
      </c>
      <c r="E176" s="239">
        <f t="shared" si="507"/>
        <v>0.34098829871116076</v>
      </c>
      <c r="F176" s="239">
        <f t="shared" si="507"/>
        <v>0.34824021728346571</v>
      </c>
      <c r="G176" s="239">
        <f t="shared" si="507"/>
        <v>0.36592529266281709</v>
      </c>
      <c r="H176" s="239">
        <f t="shared" ref="H176:J176" si="528">H165/H$169</f>
        <v>0.3597580719101382</v>
      </c>
      <c r="I176" s="239">
        <f t="shared" si="528"/>
        <v>0.37691932470374945</v>
      </c>
      <c r="J176" s="239">
        <f t="shared" si="528"/>
        <v>0.37928470853264179</v>
      </c>
      <c r="K176" s="239">
        <f t="shared" si="509"/>
        <v>0.32851522010122486</v>
      </c>
      <c r="L176" s="239">
        <f t="shared" si="509"/>
        <v>0.25692203235355482</v>
      </c>
      <c r="M176" s="239">
        <f t="shared" si="509"/>
        <v>0.21253939701310329</v>
      </c>
      <c r="N176" s="40"/>
      <c r="O176" s="239">
        <f t="shared" si="510"/>
        <v>0.34824021728346571</v>
      </c>
      <c r="P176" s="239">
        <f t="shared" ref="P176:S176" si="529">P165/P$169</f>
        <v>0.36592529266281709</v>
      </c>
      <c r="Q176" s="239">
        <f t="shared" si="529"/>
        <v>0.3597580719101382</v>
      </c>
      <c r="R176" s="239">
        <f t="shared" si="529"/>
        <v>0.37691932470374945</v>
      </c>
      <c r="S176" s="239">
        <f t="shared" si="529"/>
        <v>0.37928470853264179</v>
      </c>
      <c r="T176" s="306">
        <f t="shared" si="512"/>
        <v>0.32851522010122486</v>
      </c>
      <c r="U176" s="306">
        <f t="shared" si="512"/>
        <v>0.25692203235355482</v>
      </c>
      <c r="V176" s="306">
        <f t="shared" si="512"/>
        <v>0.21253939701310329</v>
      </c>
      <c r="W176" s="280"/>
      <c r="X176" s="239">
        <f t="shared" si="517"/>
        <v>0.34824021728346571</v>
      </c>
      <c r="Y176" s="239">
        <f t="shared" si="518"/>
        <v>0.36592529266281709</v>
      </c>
      <c r="Z176" s="239">
        <f t="shared" si="519"/>
        <v>0.3597580719101382</v>
      </c>
      <c r="AA176" s="239">
        <f t="shared" si="520"/>
        <v>0.37691932470374945</v>
      </c>
      <c r="AB176" s="239">
        <f t="shared" si="521"/>
        <v>0.37928470853264179</v>
      </c>
      <c r="AC176" s="306" t="e">
        <f t="shared" si="514"/>
        <v>#N/A</v>
      </c>
      <c r="AD176" s="306" t="e">
        <f t="shared" si="514"/>
        <v>#N/A</v>
      </c>
      <c r="AE176" s="306" t="e">
        <f t="shared" si="514"/>
        <v>#N/A</v>
      </c>
      <c r="AG176" s="254">
        <f>T176</f>
        <v>0.32851522010122486</v>
      </c>
      <c r="AI176" s="307">
        <f>1-SUM(AI177:AI179,AI175)</f>
        <v>0.70486044507494627</v>
      </c>
      <c r="AJ176" s="307">
        <f t="shared" ref="AJ176:AK176" si="530">1-SUM(AJ177:AJ179,AJ175)</f>
        <v>0.70486044507494627</v>
      </c>
      <c r="AK176" s="307">
        <f t="shared" si="530"/>
        <v>0.70486044507494627</v>
      </c>
      <c r="AL176" s="308"/>
      <c r="AM176" s="307">
        <f t="shared" ref="AM176:AM179" si="531">AI176</f>
        <v>0.70486044507494627</v>
      </c>
      <c r="AN176" s="307">
        <f t="shared" si="526"/>
        <v>0.70486044507494627</v>
      </c>
      <c r="AO176" s="307">
        <f t="shared" si="526"/>
        <v>0.70486044507494627</v>
      </c>
      <c r="AP176" s="308"/>
      <c r="AQ176" s="307">
        <f t="shared" ref="AQ176:AQ178" si="532">AM176</f>
        <v>0.70486044507494627</v>
      </c>
      <c r="AR176" s="307">
        <f t="shared" si="527"/>
        <v>0.70486044507494627</v>
      </c>
      <c r="AS176" s="307">
        <f t="shared" si="527"/>
        <v>0.70486044507494627</v>
      </c>
    </row>
    <row r="177" spans="1:47">
      <c r="A177" s="185" t="s">
        <v>16</v>
      </c>
      <c r="B177" s="185" t="str">
        <f t="shared" si="506"/>
        <v>TPPUBRT</v>
      </c>
      <c r="C177" s="185" t="str">
        <f t="shared" si="506"/>
        <v>BRT</v>
      </c>
      <c r="E177" s="239">
        <f t="shared" si="507"/>
        <v>2.1875417309668833E-3</v>
      </c>
      <c r="F177" s="239">
        <f t="shared" si="507"/>
        <v>2.9423476986062138E-3</v>
      </c>
      <c r="G177" s="239">
        <f t="shared" si="507"/>
        <v>5.886119177972912E-3</v>
      </c>
      <c r="H177" s="239">
        <f t="shared" ref="H177:J177" si="533">H166/H$169</f>
        <v>9.0703241725622122E-3</v>
      </c>
      <c r="I177" s="239">
        <f t="shared" si="533"/>
        <v>9.4646949029400466E-3</v>
      </c>
      <c r="J177" s="239">
        <f t="shared" si="533"/>
        <v>2.6844296994868028E-2</v>
      </c>
      <c r="K177" s="239">
        <f t="shared" si="509"/>
        <v>4.4090091583623585E-2</v>
      </c>
      <c r="L177" s="239">
        <f t="shared" si="509"/>
        <v>6.985965576656715E-2</v>
      </c>
      <c r="M177" s="239">
        <f t="shared" si="509"/>
        <v>9.0413757175432152E-2</v>
      </c>
      <c r="N177" s="40"/>
      <c r="O177" s="239">
        <f t="shared" si="510"/>
        <v>2.9423476986062138E-3</v>
      </c>
      <c r="P177" s="239">
        <f t="shared" ref="P177:S177" si="534">P166/P$169</f>
        <v>5.886119177972912E-3</v>
      </c>
      <c r="Q177" s="239">
        <f t="shared" si="534"/>
        <v>9.0703241725622122E-3</v>
      </c>
      <c r="R177" s="239">
        <f t="shared" si="534"/>
        <v>9.4646949029400466E-3</v>
      </c>
      <c r="S177" s="239">
        <f t="shared" si="534"/>
        <v>2.6844296994868028E-2</v>
      </c>
      <c r="T177" s="306">
        <f t="shared" si="512"/>
        <v>4.4090091583623585E-2</v>
      </c>
      <c r="U177" s="306">
        <f t="shared" si="512"/>
        <v>6.985965576656715E-2</v>
      </c>
      <c r="V177" s="306">
        <f t="shared" si="512"/>
        <v>9.0413757175432152E-2</v>
      </c>
      <c r="W177" s="280"/>
      <c r="X177" s="239">
        <f t="shared" si="517"/>
        <v>2.9423476986062138E-3</v>
      </c>
      <c r="Y177" s="239">
        <f t="shared" si="518"/>
        <v>5.886119177972912E-3</v>
      </c>
      <c r="Z177" s="239">
        <f t="shared" si="519"/>
        <v>9.0703241725622122E-3</v>
      </c>
      <c r="AA177" s="239">
        <f t="shared" si="520"/>
        <v>9.4646949029400466E-3</v>
      </c>
      <c r="AB177" s="239">
        <f t="shared" si="521"/>
        <v>2.6844296994868028E-2</v>
      </c>
      <c r="AC177" s="306" t="e">
        <f t="shared" si="514"/>
        <v>#N/A</v>
      </c>
      <c r="AD177" s="306" t="e">
        <f t="shared" si="514"/>
        <v>#N/A</v>
      </c>
      <c r="AE177" s="306" t="e">
        <f t="shared" si="514"/>
        <v>#N/A</v>
      </c>
      <c r="AG177" s="254">
        <f>T177</f>
        <v>4.4090091583623585E-2</v>
      </c>
      <c r="AI177" s="307">
        <f>AG177/$AG$180</f>
        <v>9.4599457423775513E-2</v>
      </c>
      <c r="AJ177" s="307">
        <f t="shared" ref="AJ177:AK177" si="535">AI177</f>
        <v>9.4599457423775513E-2</v>
      </c>
      <c r="AK177" s="307">
        <f t="shared" si="535"/>
        <v>9.4599457423775513E-2</v>
      </c>
      <c r="AL177" s="308"/>
      <c r="AM177" s="307">
        <f t="shared" si="531"/>
        <v>9.4599457423775513E-2</v>
      </c>
      <c r="AN177" s="307">
        <f t="shared" si="526"/>
        <v>9.4599457423775513E-2</v>
      </c>
      <c r="AO177" s="307">
        <f t="shared" si="526"/>
        <v>9.4599457423775513E-2</v>
      </c>
      <c r="AP177" s="308"/>
      <c r="AQ177" s="307">
        <f t="shared" si="532"/>
        <v>9.4599457423775513E-2</v>
      </c>
      <c r="AR177" s="307">
        <f t="shared" si="527"/>
        <v>9.4599457423775513E-2</v>
      </c>
      <c r="AS177" s="307">
        <f t="shared" si="527"/>
        <v>9.4599457423775513E-2</v>
      </c>
    </row>
    <row r="178" spans="1:47">
      <c r="A178" s="185" t="s">
        <v>16</v>
      </c>
      <c r="B178" s="185" t="str">
        <f t="shared" si="506"/>
        <v>TPPUMER</v>
      </c>
      <c r="C178" s="185" t="str">
        <f t="shared" si="506"/>
        <v>Metro Rail</v>
      </c>
      <c r="D178" s="253">
        <f>INDEX($BK$4:$BK$7,MATCH($D$3,$BB$4:$BB$7,0))</f>
        <v>0</v>
      </c>
      <c r="E178" s="239">
        <f t="shared" si="507"/>
        <v>6.2338574392608467E-2</v>
      </c>
      <c r="F178" s="239">
        <f t="shared" si="507"/>
        <v>4.5242683494738922E-2</v>
      </c>
      <c r="G178" s="239">
        <f t="shared" si="507"/>
        <v>3.2246290158026006E-2</v>
      </c>
      <c r="H178" s="239">
        <f t="shared" ref="H178:J178" si="536">H167/H$169</f>
        <v>3.1702818597445108E-2</v>
      </c>
      <c r="I178" s="239">
        <f t="shared" si="536"/>
        <v>3.3215112904928089E-2</v>
      </c>
      <c r="J178" s="239">
        <f t="shared" si="536"/>
        <v>3.3423556690615919E-2</v>
      </c>
      <c r="K178" s="239">
        <f t="shared" si="509"/>
        <v>2.8949617097042784E-2</v>
      </c>
      <c r="L178" s="239">
        <f t="shared" si="509"/>
        <v>2.2640638866405195E-2</v>
      </c>
      <c r="M178" s="239">
        <f t="shared" si="509"/>
        <v>1.8729525407284949E-2</v>
      </c>
      <c r="N178" s="40"/>
      <c r="O178" s="239">
        <f t="shared" si="510"/>
        <v>4.5242683494738922E-2</v>
      </c>
      <c r="P178" s="239">
        <f t="shared" ref="P178:S178" si="537">P167/P$169</f>
        <v>3.2246290158026006E-2</v>
      </c>
      <c r="Q178" s="239">
        <f t="shared" si="537"/>
        <v>3.1702818597445108E-2</v>
      </c>
      <c r="R178" s="239">
        <f t="shared" si="537"/>
        <v>3.3215112904928089E-2</v>
      </c>
      <c r="S178" s="239">
        <f t="shared" si="537"/>
        <v>3.3423556690615919E-2</v>
      </c>
      <c r="T178" s="306">
        <f t="shared" si="512"/>
        <v>2.8949617097042784E-2</v>
      </c>
      <c r="U178" s="306">
        <f t="shared" si="512"/>
        <v>2.2640638866405195E-2</v>
      </c>
      <c r="V178" s="306">
        <f t="shared" si="512"/>
        <v>1.8729525407284949E-2</v>
      </c>
      <c r="W178" s="280"/>
      <c r="X178" s="239">
        <f t="shared" si="517"/>
        <v>4.5242683494738922E-2</v>
      </c>
      <c r="Y178" s="239">
        <f t="shared" si="518"/>
        <v>3.2246290158026006E-2</v>
      </c>
      <c r="Z178" s="239">
        <f t="shared" si="519"/>
        <v>3.1702818597445108E-2</v>
      </c>
      <c r="AA178" s="239">
        <f t="shared" si="520"/>
        <v>3.3215112904928089E-2</v>
      </c>
      <c r="AB178" s="239">
        <f t="shared" si="521"/>
        <v>3.3423556690615919E-2</v>
      </c>
      <c r="AC178" s="306" t="e">
        <f t="shared" si="514"/>
        <v>#N/A</v>
      </c>
      <c r="AD178" s="306" t="e">
        <f t="shared" si="514"/>
        <v>#N/A</v>
      </c>
      <c r="AE178" s="306" t="e">
        <f t="shared" si="514"/>
        <v>#N/A</v>
      </c>
      <c r="AG178" s="254">
        <f>T178</f>
        <v>2.8949617097042784E-2</v>
      </c>
      <c r="AI178" s="307">
        <f>AG178/$AG$180</f>
        <v>6.211413883802204E-2</v>
      </c>
      <c r="AJ178" s="307">
        <f>AI178*(1+$D$178)</f>
        <v>6.211413883802204E-2</v>
      </c>
      <c r="AK178" s="307">
        <f>AJ178*(1+$D$178)</f>
        <v>6.211413883802204E-2</v>
      </c>
      <c r="AL178" s="308"/>
      <c r="AM178" s="307">
        <f>AI178</f>
        <v>6.211413883802204E-2</v>
      </c>
      <c r="AN178" s="307">
        <f t="shared" si="526"/>
        <v>6.211413883802204E-2</v>
      </c>
      <c r="AO178" s="307">
        <f>AK178</f>
        <v>6.211413883802204E-2</v>
      </c>
      <c r="AP178" s="308"/>
      <c r="AQ178" s="307">
        <f t="shared" si="532"/>
        <v>6.211413883802204E-2</v>
      </c>
      <c r="AR178" s="307">
        <f t="shared" si="527"/>
        <v>6.211413883802204E-2</v>
      </c>
      <c r="AS178" s="307">
        <f>AO178</f>
        <v>6.211413883802204E-2</v>
      </c>
      <c r="AU178" s="273"/>
    </row>
    <row r="179" spans="1:47">
      <c r="A179" s="185" t="s">
        <v>16</v>
      </c>
      <c r="B179" s="185" t="str">
        <f t="shared" si="506"/>
        <v>TPPUGAT</v>
      </c>
      <c r="C179" s="185" t="str">
        <f t="shared" si="506"/>
        <v>Gautrain</v>
      </c>
      <c r="E179" s="239">
        <f t="shared" si="507"/>
        <v>2.2182677367803961E-3</v>
      </c>
      <c r="F179" s="239">
        <f t="shared" si="507"/>
        <v>2.2368568855691134E-3</v>
      </c>
      <c r="G179" s="239">
        <f t="shared" si="507"/>
        <v>2.4244048968265087E-3</v>
      </c>
      <c r="H179" s="239">
        <f t="shared" ref="H179:J179" si="538">H168/H$169</f>
        <v>2.5135303147340925E-3</v>
      </c>
      <c r="I179" s="239">
        <f t="shared" si="538"/>
        <v>2.3802760035108042E-3</v>
      </c>
      <c r="J179" s="239">
        <f t="shared" si="538"/>
        <v>2.2427762774565739E-3</v>
      </c>
      <c r="K179" s="239">
        <f t="shared" si="509"/>
        <v>2.421534876346386E-3</v>
      </c>
      <c r="L179" s="239">
        <f t="shared" si="509"/>
        <v>2.5988135304974283E-3</v>
      </c>
      <c r="M179" s="239">
        <f t="shared" si="509"/>
        <v>2.6904040806456056E-3</v>
      </c>
      <c r="N179" s="40"/>
      <c r="O179" s="239">
        <f t="shared" si="510"/>
        <v>2.2368568855691134E-3</v>
      </c>
      <c r="P179" s="239">
        <f t="shared" ref="P179:S179" si="539">P168/P$169</f>
        <v>2.4244048968265087E-3</v>
      </c>
      <c r="Q179" s="239">
        <f t="shared" si="539"/>
        <v>2.5135303147340925E-3</v>
      </c>
      <c r="R179" s="239">
        <f t="shared" si="539"/>
        <v>2.3802760035108042E-3</v>
      </c>
      <c r="S179" s="239">
        <f t="shared" si="539"/>
        <v>2.2427762774565739E-3</v>
      </c>
      <c r="T179" s="306">
        <f t="shared" si="512"/>
        <v>2.421534876346386E-3</v>
      </c>
      <c r="U179" s="306">
        <f t="shared" si="512"/>
        <v>2.5988135304974283E-3</v>
      </c>
      <c r="V179" s="306">
        <f t="shared" si="512"/>
        <v>2.6904040806456056E-3</v>
      </c>
      <c r="W179" s="280"/>
      <c r="X179" s="239">
        <f t="shared" si="517"/>
        <v>2.2368568855691134E-3</v>
      </c>
      <c r="Y179" s="239">
        <f t="shared" si="518"/>
        <v>2.4244048968265087E-3</v>
      </c>
      <c r="Z179" s="239">
        <f t="shared" si="519"/>
        <v>2.5135303147340925E-3</v>
      </c>
      <c r="AA179" s="239">
        <f t="shared" si="520"/>
        <v>2.3802760035108042E-3</v>
      </c>
      <c r="AB179" s="239">
        <f t="shared" si="521"/>
        <v>2.2427762774565739E-3</v>
      </c>
      <c r="AC179" s="306" t="e">
        <f t="shared" si="514"/>
        <v>#N/A</v>
      </c>
      <c r="AD179" s="306" t="e">
        <f t="shared" si="514"/>
        <v>#N/A</v>
      </c>
      <c r="AE179" s="306" t="e">
        <f t="shared" si="514"/>
        <v>#N/A</v>
      </c>
      <c r="AG179" s="254">
        <f>T179</f>
        <v>2.421534876346386E-3</v>
      </c>
      <c r="AI179" s="307">
        <f>AG179/$AG$180</f>
        <v>5.19563188025228E-3</v>
      </c>
      <c r="AJ179" s="307">
        <f t="shared" ref="AJ179:AK179" si="540">AI179</f>
        <v>5.19563188025228E-3</v>
      </c>
      <c r="AK179" s="307">
        <f t="shared" si="540"/>
        <v>5.19563188025228E-3</v>
      </c>
      <c r="AL179" s="308"/>
      <c r="AM179" s="307">
        <f t="shared" si="531"/>
        <v>5.19563188025228E-3</v>
      </c>
      <c r="AN179" s="307">
        <f t="shared" si="526"/>
        <v>5.19563188025228E-3</v>
      </c>
      <c r="AO179" s="307">
        <f t="shared" si="526"/>
        <v>5.19563188025228E-3</v>
      </c>
      <c r="AP179" s="308"/>
      <c r="AQ179" s="307">
        <f>AM179</f>
        <v>5.19563188025228E-3</v>
      </c>
      <c r="AR179" s="307">
        <f t="shared" si="527"/>
        <v>5.19563188025228E-3</v>
      </c>
      <c r="AS179" s="307">
        <f t="shared" si="527"/>
        <v>5.19563188025228E-3</v>
      </c>
      <c r="AU179" s="273"/>
    </row>
    <row r="180" spans="1:47">
      <c r="A180" s="185" t="s">
        <v>16</v>
      </c>
      <c r="H180" s="280"/>
      <c r="I180" s="280"/>
      <c r="J180" s="280"/>
      <c r="L180" s="185"/>
      <c r="N180" s="40"/>
      <c r="P180" s="280"/>
      <c r="Q180" s="280"/>
      <c r="R180" s="280"/>
      <c r="S180" s="280"/>
      <c r="T180" s="280"/>
      <c r="X180" s="280"/>
      <c r="Y180" s="280"/>
      <c r="Z180" s="280"/>
      <c r="AA180" s="280"/>
      <c r="AB180" s="280"/>
      <c r="AC180" s="280"/>
      <c r="AD180" s="280"/>
      <c r="AG180" s="254">
        <f>SUM(AG175:AG179)</f>
        <v>0.46607129453305407</v>
      </c>
      <c r="AI180" s="33"/>
      <c r="AJ180" s="33"/>
      <c r="AK180" s="33"/>
    </row>
    <row r="181" spans="1:47">
      <c r="A181" s="185" t="s">
        <v>16</v>
      </c>
      <c r="C181" s="185" t="s">
        <v>145</v>
      </c>
      <c r="E181" s="33">
        <f>SUM(E172:E174)</f>
        <v>0.52815983173193326</v>
      </c>
      <c r="F181" s="33">
        <f t="shared" ref="F181:G181" si="541">SUM(F172:F174)</f>
        <v>0.49791812599982416</v>
      </c>
      <c r="G181" s="33">
        <f t="shared" si="541"/>
        <v>0.52435193740308439</v>
      </c>
      <c r="H181" s="33">
        <f t="shared" ref="H181:J181" si="542">SUM(H172:H174)</f>
        <v>0.52895500641929594</v>
      </c>
      <c r="I181" s="33">
        <f t="shared" si="542"/>
        <v>0.50677658119604019</v>
      </c>
      <c r="J181" s="33">
        <f t="shared" si="542"/>
        <v>0.48651355439990801</v>
      </c>
      <c r="K181" s="33">
        <f>SUM(K172:K174)</f>
        <v>0.53392870546694593</v>
      </c>
      <c r="L181" s="33">
        <f>SUM(L172:L174)</f>
        <v>0.59941632974054093</v>
      </c>
      <c r="M181" s="33">
        <f>SUM(M172:M174)</f>
        <v>0.63545344153689365</v>
      </c>
      <c r="N181" s="40"/>
      <c r="O181" s="33">
        <f>SUM(O172:O174)</f>
        <v>0.49791812599982416</v>
      </c>
      <c r="P181" s="33">
        <f t="shared" ref="P181:S181" si="543">SUM(P172:P174)</f>
        <v>0.52435193740308439</v>
      </c>
      <c r="Q181" s="33">
        <f t="shared" si="543"/>
        <v>0.52895500641929594</v>
      </c>
      <c r="R181" s="33">
        <f t="shared" si="543"/>
        <v>0.50677658119604019</v>
      </c>
      <c r="S181" s="33">
        <f t="shared" si="543"/>
        <v>0.48651355439990801</v>
      </c>
      <c r="T181" s="33">
        <f>SUM(T172:T174)</f>
        <v>0.53392870546694593</v>
      </c>
      <c r="U181" s="33">
        <f>SUM(U172:U174)</f>
        <v>0.59941632974054093</v>
      </c>
      <c r="V181" s="33">
        <f>SUM(V172:V174)</f>
        <v>0.63545344153689365</v>
      </c>
      <c r="X181" s="239">
        <f t="shared" si="517"/>
        <v>0.49791812599982416</v>
      </c>
      <c r="Y181" s="239">
        <f t="shared" si="518"/>
        <v>0.52435193740308439</v>
      </c>
      <c r="Z181" s="239">
        <f t="shared" si="519"/>
        <v>0.52895500641929594</v>
      </c>
      <c r="AA181" s="239">
        <f t="shared" si="520"/>
        <v>0.50677658119604019</v>
      </c>
      <c r="AB181" s="239">
        <f t="shared" si="521"/>
        <v>0.48651355439990801</v>
      </c>
      <c r="AC181" s="306" t="e">
        <f>SUM(AC172:AC174)</f>
        <v>#N/A</v>
      </c>
      <c r="AD181" s="306" t="e">
        <f>SUM(AD172:AD174)</f>
        <v>#N/A</v>
      </c>
      <c r="AE181" s="306" t="e">
        <f>SUM(AE172:AE174)</f>
        <v>#N/A</v>
      </c>
    </row>
    <row r="182" spans="1:47">
      <c r="A182" s="185" t="s">
        <v>16</v>
      </c>
      <c r="B182" s="272"/>
      <c r="C182" s="185" t="s">
        <v>146</v>
      </c>
      <c r="E182" s="33">
        <f t="shared" ref="E182:G182" si="544">1-E181</f>
        <v>0.47184016826806674</v>
      </c>
      <c r="F182" s="33">
        <f t="shared" si="544"/>
        <v>0.50208187400017579</v>
      </c>
      <c r="G182" s="33">
        <f t="shared" si="544"/>
        <v>0.47564806259691561</v>
      </c>
      <c r="H182" s="33">
        <f t="shared" ref="H182:J182" si="545">1-H181</f>
        <v>0.47104499358070406</v>
      </c>
      <c r="I182" s="33">
        <f t="shared" si="545"/>
        <v>0.49322341880395981</v>
      </c>
      <c r="J182" s="33">
        <f t="shared" si="545"/>
        <v>0.51348644560009205</v>
      </c>
      <c r="K182" s="33">
        <f>1-K181</f>
        <v>0.46607129453305407</v>
      </c>
      <c r="L182" s="33">
        <f>1-L181</f>
        <v>0.40058367025945907</v>
      </c>
      <c r="M182" s="33">
        <f>1-M181</f>
        <v>0.36454655846310635</v>
      </c>
      <c r="N182" s="40"/>
      <c r="O182" s="33">
        <f>1-O181</f>
        <v>0.50208187400017579</v>
      </c>
      <c r="P182" s="33">
        <f t="shared" ref="P182:S182" si="546">1-P181</f>
        <v>0.47564806259691561</v>
      </c>
      <c r="Q182" s="33">
        <f t="shared" si="546"/>
        <v>0.47104499358070406</v>
      </c>
      <c r="R182" s="33">
        <f t="shared" si="546"/>
        <v>0.49322341880395981</v>
      </c>
      <c r="S182" s="33">
        <f t="shared" si="546"/>
        <v>0.51348644560009205</v>
      </c>
      <c r="T182" s="33">
        <f>1-T181</f>
        <v>0.46607129453305407</v>
      </c>
      <c r="U182" s="33">
        <f>1-U181</f>
        <v>0.40058367025945907</v>
      </c>
      <c r="V182" s="33">
        <f>1-V181</f>
        <v>0.36454655846310635</v>
      </c>
      <c r="X182" s="239">
        <f t="shared" si="517"/>
        <v>0.50208187400017579</v>
      </c>
      <c r="Y182" s="239">
        <f t="shared" si="518"/>
        <v>0.47564806259691561</v>
      </c>
      <c r="Z182" s="239">
        <f t="shared" si="519"/>
        <v>0.47104499358070406</v>
      </c>
      <c r="AA182" s="239">
        <f t="shared" si="520"/>
        <v>0.49322341880395981</v>
      </c>
      <c r="AB182" s="239">
        <f t="shared" si="521"/>
        <v>0.51348644560009205</v>
      </c>
      <c r="AC182" s="306" t="e">
        <f>1-AC181</f>
        <v>#N/A</v>
      </c>
      <c r="AD182" s="306" t="e">
        <f>1-AD181</f>
        <v>#N/A</v>
      </c>
      <c r="AE182" s="306" t="e">
        <f>1-AE181</f>
        <v>#N/A</v>
      </c>
    </row>
    <row r="183" spans="1:47">
      <c r="A183" s="185" t="s">
        <v>16</v>
      </c>
      <c r="B183" s="272"/>
      <c r="L183" s="185"/>
      <c r="N183" s="40"/>
      <c r="X183" s="24">
        <f t="shared" ref="X183:AB183" si="547">SUM(X161:X162)/SUM(O161:O162)</f>
        <v>1</v>
      </c>
      <c r="Y183" s="24">
        <f t="shared" si="547"/>
        <v>1</v>
      </c>
      <c r="Z183" s="24">
        <f t="shared" si="547"/>
        <v>1</v>
      </c>
      <c r="AA183" s="24">
        <f t="shared" si="547"/>
        <v>1</v>
      </c>
      <c r="AB183" s="24">
        <f t="shared" si="547"/>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6" t="s">
        <v>204</v>
      </c>
      <c r="E185" s="7">
        <v>2012</v>
      </c>
      <c r="F185" s="7">
        <f>F4</f>
        <v>2015</v>
      </c>
      <c r="G185" s="7">
        <f>G4</f>
        <v>2017</v>
      </c>
      <c r="H185" s="7">
        <f t="shared" ref="H185:J185" si="548">H4</f>
        <v>2019</v>
      </c>
      <c r="I185" s="7">
        <f t="shared" si="548"/>
        <v>2020</v>
      </c>
      <c r="J185" s="7">
        <f t="shared" si="548"/>
        <v>2021</v>
      </c>
      <c r="K185" s="7">
        <v>2030</v>
      </c>
      <c r="L185" s="7">
        <v>2040</v>
      </c>
      <c r="M185" s="7">
        <v>2050</v>
      </c>
      <c r="N185" s="40"/>
      <c r="O185" s="8">
        <f>O171</f>
        <v>2015</v>
      </c>
      <c r="P185" s="8">
        <f t="shared" ref="P185:V185" si="549">P171</f>
        <v>2017</v>
      </c>
      <c r="Q185" s="8">
        <f t="shared" si="549"/>
        <v>2019</v>
      </c>
      <c r="R185" s="8">
        <f t="shared" si="549"/>
        <v>2020</v>
      </c>
      <c r="S185" s="8">
        <f t="shared" si="549"/>
        <v>2021</v>
      </c>
      <c r="T185" s="8">
        <f t="shared" si="549"/>
        <v>2030</v>
      </c>
      <c r="U185" s="8">
        <f t="shared" si="549"/>
        <v>2040</v>
      </c>
      <c r="V185" s="8">
        <f t="shared" si="549"/>
        <v>2050</v>
      </c>
      <c r="W185" s="185">
        <f>W4</f>
        <v>0</v>
      </c>
      <c r="X185" s="185">
        <f>X4</f>
        <v>0</v>
      </c>
      <c r="Y185" s="280">
        <f t="shared" ref="Y185:AR185" si="550">Y4</f>
        <v>0</v>
      </c>
      <c r="Z185" s="280">
        <f t="shared" si="550"/>
        <v>0</v>
      </c>
      <c r="AA185" s="280">
        <f t="shared" si="550"/>
        <v>0</v>
      </c>
      <c r="AB185" s="280">
        <f t="shared" si="550"/>
        <v>0</v>
      </c>
      <c r="AC185" s="280">
        <f t="shared" si="550"/>
        <v>0</v>
      </c>
      <c r="AD185" s="280">
        <f t="shared" si="550"/>
        <v>0</v>
      </c>
      <c r="AE185" s="280">
        <f t="shared" si="550"/>
        <v>0</v>
      </c>
      <c r="AF185" s="280">
        <f t="shared" si="550"/>
        <v>0</v>
      </c>
      <c r="AG185" s="280">
        <f t="shared" si="550"/>
        <v>0</v>
      </c>
      <c r="AH185" s="280">
        <f t="shared" si="550"/>
        <v>0</v>
      </c>
      <c r="AI185" s="280">
        <f t="shared" si="550"/>
        <v>0</v>
      </c>
      <c r="AJ185" s="280">
        <f t="shared" si="550"/>
        <v>0</v>
      </c>
      <c r="AK185" s="280">
        <f t="shared" si="550"/>
        <v>0</v>
      </c>
      <c r="AL185" s="280">
        <f t="shared" si="550"/>
        <v>0</v>
      </c>
      <c r="AM185" s="280">
        <f t="shared" si="550"/>
        <v>0</v>
      </c>
      <c r="AN185" s="280">
        <f t="shared" si="550"/>
        <v>0</v>
      </c>
      <c r="AO185" s="280">
        <f t="shared" si="550"/>
        <v>0</v>
      </c>
      <c r="AP185" s="280">
        <f t="shared" si="550"/>
        <v>0</v>
      </c>
      <c r="AQ185" s="280">
        <f t="shared" si="550"/>
        <v>0</v>
      </c>
      <c r="AR185" s="280">
        <f t="shared" si="550"/>
        <v>0</v>
      </c>
    </row>
    <row r="186" spans="1:47">
      <c r="A186" s="185" t="s">
        <v>16</v>
      </c>
      <c r="B186" s="185" t="str">
        <f>B149</f>
        <v>TPPRCAR</v>
      </c>
      <c r="C186" s="185" t="str">
        <f>C149</f>
        <v>Car Priv.Veh. Vehicle km</v>
      </c>
      <c r="E186" s="297">
        <f t="shared" ref="E186:G193" si="551">E149</f>
        <v>77.614189675901358</v>
      </c>
      <c r="F186" s="10">
        <f>F149</f>
        <v>80.780869704812559</v>
      </c>
      <c r="G186" s="186">
        <f>G149</f>
        <v>80.152552888362095</v>
      </c>
      <c r="H186" s="186">
        <f>H149</f>
        <v>84.125623680017213</v>
      </c>
      <c r="I186" s="186">
        <f t="shared" ref="I186:J186" si="552">I149</f>
        <v>78.16502898594004</v>
      </c>
      <c r="J186" s="186">
        <f t="shared" si="552"/>
        <v>76.378328221495551</v>
      </c>
      <c r="K186" s="10">
        <f t="shared" ref="K186:M193" si="553">K149</f>
        <v>98.906226157480603</v>
      </c>
      <c r="L186" s="10">
        <f t="shared" si="553"/>
        <v>134.00431093592013</v>
      </c>
      <c r="M186" s="10">
        <f t="shared" si="553"/>
        <v>161.30153321742799</v>
      </c>
      <c r="N186" s="40"/>
      <c r="O186" s="232">
        <f>IF(O$113&lt;=$I$148,($I186-$F186)/10,IF(AND(O$113&gt;$I$148,O$113&lt;=$K$148),($K186-$I186)/10,IF(AND(O$113&gt;$K$148,O$113&lt;=$L$148),($L186-$K186)/2,($M186-$L186)/2)))+E186</f>
        <v>77.352605604014101</v>
      </c>
      <c r="P186" s="232">
        <f>IF(P$148&lt;=$I$148,($I186-$F186)/10,IF(AND(P$148&gt;$I$148,P$148&lt;=$K$148),($K186-$I186)/10,IF(AND(P$148&gt;$K$148,P$148&lt;=$L$148),($L186-$K186)/2,($M186-$L186)/2)))+O186</f>
        <v>77.091021532126845</v>
      </c>
      <c r="Q186" s="232">
        <f t="shared" ref="Q186:V186" si="554">IF(Q$148&lt;=$I$148,($I186-$F186)/10,IF(AND(Q$148&gt;$I$148,Q$148&lt;=$K$148),($K186-$I186)/10,IF(AND(Q$148&gt;$K$148,Q$148&lt;=$L$148),($L186-$K186)/2,($M186-$L186)/2)))+P186</f>
        <v>76.829437460239589</v>
      </c>
      <c r="R186" s="232">
        <f t="shared" si="554"/>
        <v>76.567853388352333</v>
      </c>
      <c r="S186" s="232">
        <f t="shared" si="554"/>
        <v>78.641973105506395</v>
      </c>
      <c r="T186" s="303">
        <f t="shared" si="554"/>
        <v>80.716092822660457</v>
      </c>
      <c r="U186" s="303">
        <f t="shared" si="554"/>
        <v>98.265135211880221</v>
      </c>
      <c r="V186" s="303">
        <f t="shared" si="554"/>
        <v>111.91374635263415</v>
      </c>
      <c r="W186" s="232">
        <f>E186</f>
        <v>77.614189675901358</v>
      </c>
      <c r="X186" s="232">
        <f t="shared" ref="X186:X187" si="555">IF(X$148&lt;=$I$148,($I186-$F186)/10,IF(AND(X$148&gt;$I$148,X$148&lt;=$K$148),($K186-$I186)/10,IF(AND(X$148&gt;$K$148,X$148&lt;=$L$148),($L186-$K186)/2,($M186-$L186)/2)))+W186</f>
        <v>77.352605604014101</v>
      </c>
      <c r="Y186" s="232">
        <f t="shared" ref="Y186:AR186" si="556">IF(Y$148&lt;=$I$148,($I186-$F186)/10,IF(AND(Y$148&gt;$I$148,Y$148&lt;=$K$148),($K186-$I186)/10,IF(AND(Y$148&gt;$K$148,Y$148&lt;=$L$148),($L186-$K186)/2,($M186-$L186)/2)))+X186</f>
        <v>77.091021532126845</v>
      </c>
      <c r="Z186" s="232">
        <f t="shared" si="556"/>
        <v>76.829437460239589</v>
      </c>
      <c r="AA186" s="232">
        <f t="shared" si="556"/>
        <v>76.567853388352333</v>
      </c>
      <c r="AB186" s="232">
        <f t="shared" si="556"/>
        <v>78.641973105506395</v>
      </c>
      <c r="AC186" s="232">
        <f t="shared" si="556"/>
        <v>80.716092822660457</v>
      </c>
      <c r="AD186" s="232">
        <f t="shared" si="556"/>
        <v>98.265135211880221</v>
      </c>
      <c r="AE186" s="232">
        <f t="shared" si="556"/>
        <v>111.91374635263415</v>
      </c>
      <c r="AF186" s="232">
        <f t="shared" si="556"/>
        <v>111.65216228074689</v>
      </c>
      <c r="AG186" s="232">
        <f t="shared" si="556"/>
        <v>111.39057820885964</v>
      </c>
      <c r="AH186" s="232">
        <f t="shared" si="556"/>
        <v>111.12899413697238</v>
      </c>
      <c r="AI186" s="232">
        <f t="shared" si="556"/>
        <v>110.86741006508512</v>
      </c>
      <c r="AJ186" s="232">
        <f t="shared" si="556"/>
        <v>110.60582599319787</v>
      </c>
      <c r="AK186" s="232">
        <f t="shared" si="556"/>
        <v>110.34424192131061</v>
      </c>
      <c r="AL186" s="232">
        <f t="shared" si="556"/>
        <v>110.08265784942336</v>
      </c>
      <c r="AM186" s="232">
        <f t="shared" si="556"/>
        <v>109.8210737775361</v>
      </c>
      <c r="AN186" s="232">
        <f t="shared" si="556"/>
        <v>109.55948970564884</v>
      </c>
      <c r="AO186" s="232">
        <f t="shared" si="556"/>
        <v>109.29790563376159</v>
      </c>
      <c r="AP186" s="232">
        <f t="shared" si="556"/>
        <v>109.03632156187433</v>
      </c>
      <c r="AQ186" s="232">
        <f t="shared" si="556"/>
        <v>108.77473748998707</v>
      </c>
      <c r="AR186" s="232">
        <f t="shared" si="556"/>
        <v>108.51315341809982</v>
      </c>
      <c r="AS186" s="232"/>
      <c r="AT186" s="232"/>
      <c r="AU186" s="232"/>
    </row>
    <row r="187" spans="1:47">
      <c r="A187" s="185" t="s">
        <v>16</v>
      </c>
      <c r="B187" s="185" t="str">
        <f t="shared" ref="B187:C193" si="557">B150</f>
        <v>TPPRSUV</v>
      </c>
      <c r="C187" s="185" t="str">
        <f t="shared" si="557"/>
        <v>SUV Priv.Veh. Vehicle km</v>
      </c>
      <c r="E187" s="297">
        <f t="shared" si="551"/>
        <v>9.939379683721306</v>
      </c>
      <c r="F187" s="10">
        <f t="shared" si="551"/>
        <v>13.247884240663684</v>
      </c>
      <c r="G187" s="10">
        <f t="shared" si="551"/>
        <v>17.032417488776947</v>
      </c>
      <c r="H187" s="10">
        <f t="shared" ref="H187:J187" si="558">H150</f>
        <v>17.87669503200366</v>
      </c>
      <c r="I187" s="10">
        <f t="shared" si="558"/>
        <v>16.610068659512262</v>
      </c>
      <c r="J187" s="10">
        <f t="shared" si="558"/>
        <v>16.230394747067805</v>
      </c>
      <c r="K187" s="10">
        <f t="shared" si="553"/>
        <v>21.017573058464631</v>
      </c>
      <c r="L187" s="10">
        <f t="shared" si="553"/>
        <v>28.475916073883035</v>
      </c>
      <c r="M187" s="10">
        <f t="shared" si="553"/>
        <v>34.276575808703456</v>
      </c>
      <c r="N187" s="40"/>
      <c r="O187" s="232">
        <f t="shared" ref="O187:O193" si="559">IF(O$113&lt;=$I$148,($I187-$F187)/10,IF(AND(O$113&gt;$I$148,O$113&lt;=$K$148),($K187-$I187)/10,IF(AND(O$113&gt;$K$148,O$113&lt;=$L$148),($L187-$K187)/2,($M187-$L187)/2)))+E187</f>
        <v>10.275598125606164</v>
      </c>
      <c r="P187" s="232">
        <f t="shared" ref="P187:V193" si="560">IF(P$148&lt;=$I$148,($I187-$F187)/10,IF(AND(P$148&gt;$I$148,P$148&lt;=$K$148),($K187-$I187)/10,IF(AND(P$148&gt;$K$148,P$148&lt;=$L$148),($L187-$K187)/2,($M187-$L187)/2)))+O187</f>
        <v>10.611816567491022</v>
      </c>
      <c r="Q187" s="232">
        <f t="shared" si="560"/>
        <v>10.94803500937588</v>
      </c>
      <c r="R187" s="232">
        <f t="shared" si="560"/>
        <v>11.284253451260739</v>
      </c>
      <c r="S187" s="232">
        <f t="shared" si="560"/>
        <v>11.725003891155975</v>
      </c>
      <c r="T187" s="303">
        <f t="shared" si="560"/>
        <v>12.165754331051211</v>
      </c>
      <c r="U187" s="303">
        <f t="shared" si="560"/>
        <v>15.894925838760413</v>
      </c>
      <c r="V187" s="303">
        <f t="shared" si="560"/>
        <v>18.795255706170622</v>
      </c>
      <c r="W187" s="232">
        <f t="shared" ref="W187:W193" si="561">E187</f>
        <v>9.939379683721306</v>
      </c>
      <c r="X187" s="232">
        <f t="shared" si="555"/>
        <v>10.275598125606164</v>
      </c>
      <c r="Y187" s="232">
        <f t="shared" ref="Y187:AR187" si="562">IF(Y$148&lt;=$I$148,($I187-$F187)/10,IF(AND(Y$148&gt;$I$148,Y$148&lt;=$K$148),($K187-$I187)/10,IF(AND(Y$148&gt;$K$148,Y$148&lt;=$L$148),($L187-$K187)/2,($M187-$L187)/2)))+X187</f>
        <v>10.611816567491022</v>
      </c>
      <c r="Z187" s="232">
        <f t="shared" si="562"/>
        <v>10.94803500937588</v>
      </c>
      <c r="AA187" s="232">
        <f t="shared" si="562"/>
        <v>11.284253451260739</v>
      </c>
      <c r="AB187" s="232">
        <f t="shared" si="562"/>
        <v>11.725003891155975</v>
      </c>
      <c r="AC187" s="232">
        <f t="shared" si="562"/>
        <v>12.165754331051211</v>
      </c>
      <c r="AD187" s="232">
        <f t="shared" si="562"/>
        <v>15.894925838760413</v>
      </c>
      <c r="AE187" s="232">
        <f t="shared" si="562"/>
        <v>18.795255706170622</v>
      </c>
      <c r="AF187" s="232">
        <f t="shared" si="562"/>
        <v>19.131474148055478</v>
      </c>
      <c r="AG187" s="232">
        <f t="shared" si="562"/>
        <v>19.467692589940334</v>
      </c>
      <c r="AH187" s="232">
        <f t="shared" si="562"/>
        <v>19.803911031825191</v>
      </c>
      <c r="AI187" s="232">
        <f t="shared" si="562"/>
        <v>20.140129473710047</v>
      </c>
      <c r="AJ187" s="232">
        <f t="shared" si="562"/>
        <v>20.476347915594904</v>
      </c>
      <c r="AK187" s="232">
        <f t="shared" si="562"/>
        <v>20.81256635747976</v>
      </c>
      <c r="AL187" s="232">
        <f t="shared" si="562"/>
        <v>21.148784799364616</v>
      </c>
      <c r="AM187" s="232">
        <f t="shared" si="562"/>
        <v>21.485003241249473</v>
      </c>
      <c r="AN187" s="232">
        <f t="shared" si="562"/>
        <v>21.821221683134329</v>
      </c>
      <c r="AO187" s="232">
        <f t="shared" si="562"/>
        <v>22.157440125019185</v>
      </c>
      <c r="AP187" s="232">
        <f t="shared" si="562"/>
        <v>22.493658566904042</v>
      </c>
      <c r="AQ187" s="232">
        <f t="shared" si="562"/>
        <v>22.829877008788898</v>
      </c>
      <c r="AR187" s="232">
        <f t="shared" si="562"/>
        <v>23.166095450673755</v>
      </c>
      <c r="AS187" s="232"/>
      <c r="AT187" s="232"/>
      <c r="AU187" s="232"/>
    </row>
    <row r="188" spans="1:47">
      <c r="A188" s="185" t="s">
        <v>16</v>
      </c>
      <c r="B188" s="185" t="str">
        <f t="shared" si="557"/>
        <v>TPPRMOT</v>
      </c>
      <c r="C188" s="185" t="str">
        <f t="shared" si="557"/>
        <v>Motorbikes Priv.Veh. Vehicle km</v>
      </c>
      <c r="E188" s="297">
        <f t="shared" si="551"/>
        <v>3.3646857046699763</v>
      </c>
      <c r="F188" s="10">
        <f t="shared" si="551"/>
        <v>2.838832337285075</v>
      </c>
      <c r="G188" s="10">
        <f t="shared" si="551"/>
        <v>3.0057207333135785</v>
      </c>
      <c r="H188" s="10">
        <f t="shared" ref="H188:J188" si="563">H151</f>
        <v>3.1547108880006456</v>
      </c>
      <c r="I188" s="10">
        <f t="shared" si="563"/>
        <v>2.9311885869727514</v>
      </c>
      <c r="J188" s="10">
        <f t="shared" si="563"/>
        <v>2.8641873083060831</v>
      </c>
      <c r="K188" s="10">
        <f t="shared" si="553"/>
        <v>3.7089834809055229</v>
      </c>
      <c r="L188" s="10">
        <f t="shared" si="553"/>
        <v>5.0251616600970053</v>
      </c>
      <c r="M188" s="10">
        <f t="shared" si="553"/>
        <v>6.0488074956535502</v>
      </c>
      <c r="N188" s="40"/>
      <c r="O188" s="232">
        <f t="shared" si="559"/>
        <v>3.373921329638744</v>
      </c>
      <c r="P188" s="232">
        <f t="shared" si="560"/>
        <v>3.3831569546075118</v>
      </c>
      <c r="Q188" s="232">
        <f t="shared" si="560"/>
        <v>3.3923925795762795</v>
      </c>
      <c r="R188" s="232">
        <f t="shared" si="560"/>
        <v>3.4016282045450472</v>
      </c>
      <c r="S188" s="232">
        <f t="shared" si="560"/>
        <v>3.4794076939383243</v>
      </c>
      <c r="T188" s="303">
        <f t="shared" si="560"/>
        <v>3.5571871833316013</v>
      </c>
      <c r="U188" s="303">
        <f t="shared" si="560"/>
        <v>4.2152762729273423</v>
      </c>
      <c r="V188" s="303">
        <f t="shared" si="560"/>
        <v>4.7270991907056148</v>
      </c>
      <c r="W188" s="232">
        <f t="shared" si="561"/>
        <v>3.3646857046699763</v>
      </c>
      <c r="X188" s="232">
        <f t="shared" ref="X188" si="564">IF(X$148&lt;=$I$148,($I188-$F188)/10,IF(AND(X$148&gt;$I$148,X$148&lt;=$K$148),($K188-$I188)/10,IF(AND(X$148&gt;$K$148,X$148&lt;=$L$148),($L188-$K188)/2,($M188-$L188)/2)))+W188</f>
        <v>3.373921329638744</v>
      </c>
      <c r="Y188" s="232">
        <f t="shared" ref="Y188:AR188" si="565">IF(Y$148&lt;=$I$148,($I188-$F188)/10,IF(AND(Y$148&gt;$I$148,Y$148&lt;=$K$148),($K188-$I188)/10,IF(AND(Y$148&gt;$K$148,Y$148&lt;=$L$148),($L188-$K188)/2,($M188-$L188)/2)))+X188</f>
        <v>3.3831569546075118</v>
      </c>
      <c r="Z188" s="232">
        <f t="shared" si="565"/>
        <v>3.3923925795762795</v>
      </c>
      <c r="AA188" s="232">
        <f t="shared" si="565"/>
        <v>3.4016282045450472</v>
      </c>
      <c r="AB188" s="232">
        <f t="shared" si="565"/>
        <v>3.4794076939383243</v>
      </c>
      <c r="AC188" s="232">
        <f t="shared" si="565"/>
        <v>3.5571871833316013</v>
      </c>
      <c r="AD188" s="232">
        <f t="shared" si="565"/>
        <v>4.2152762729273423</v>
      </c>
      <c r="AE188" s="232">
        <f t="shared" si="565"/>
        <v>4.7270991907056148</v>
      </c>
      <c r="AF188" s="232">
        <f t="shared" si="565"/>
        <v>4.7363348156743825</v>
      </c>
      <c r="AG188" s="232">
        <f t="shared" si="565"/>
        <v>4.7455704406431503</v>
      </c>
      <c r="AH188" s="232">
        <f t="shared" si="565"/>
        <v>4.754806065611918</v>
      </c>
      <c r="AI188" s="232">
        <f t="shared" si="565"/>
        <v>4.7640416905806857</v>
      </c>
      <c r="AJ188" s="232">
        <f t="shared" si="565"/>
        <v>4.7732773155494534</v>
      </c>
      <c r="AK188" s="232">
        <f t="shared" si="565"/>
        <v>4.7825129405182212</v>
      </c>
      <c r="AL188" s="232">
        <f t="shared" si="565"/>
        <v>4.7917485654869889</v>
      </c>
      <c r="AM188" s="232">
        <f t="shared" si="565"/>
        <v>4.8009841904557566</v>
      </c>
      <c r="AN188" s="232">
        <f t="shared" si="565"/>
        <v>4.8102198154245244</v>
      </c>
      <c r="AO188" s="232">
        <f t="shared" si="565"/>
        <v>4.8194554403932921</v>
      </c>
      <c r="AP188" s="232">
        <f t="shared" si="565"/>
        <v>4.8286910653620598</v>
      </c>
      <c r="AQ188" s="232">
        <f t="shared" si="565"/>
        <v>4.8379266903308276</v>
      </c>
      <c r="AR188" s="232">
        <f t="shared" si="565"/>
        <v>4.8471623152995953</v>
      </c>
      <c r="AS188" s="232"/>
      <c r="AT188" s="232"/>
      <c r="AU188" s="232"/>
    </row>
    <row r="189" spans="1:47">
      <c r="A189" s="185" t="s">
        <v>16</v>
      </c>
      <c r="B189" s="185" t="str">
        <f t="shared" si="557"/>
        <v>TPPUBUS</v>
      </c>
      <c r="C189" s="185" t="str">
        <f t="shared" si="557"/>
        <v>Bus vehicle km</v>
      </c>
      <c r="E189" s="297">
        <f t="shared" si="551"/>
        <v>0.61799148971758899</v>
      </c>
      <c r="F189" s="10">
        <f t="shared" si="551"/>
        <v>1.1267099528419922</v>
      </c>
      <c r="G189" s="10">
        <f t="shared" si="551"/>
        <v>0.74009062785460766</v>
      </c>
      <c r="H189" s="10">
        <f t="shared" ref="H189:J189" si="566">H152</f>
        <v>0.7570387419116027</v>
      </c>
      <c r="I189" s="10">
        <f t="shared" si="566"/>
        <v>0.76920545170235954</v>
      </c>
      <c r="J189" s="10">
        <f t="shared" si="566"/>
        <v>0.78784091452934046</v>
      </c>
      <c r="K189" s="10">
        <f t="shared" si="553"/>
        <v>0.80518161432073809</v>
      </c>
      <c r="L189" s="10">
        <f t="shared" si="553"/>
        <v>0.75995791385593547</v>
      </c>
      <c r="M189" s="10">
        <f t="shared" si="553"/>
        <v>0.71382572788637089</v>
      </c>
      <c r="N189" s="40"/>
      <c r="O189" s="232">
        <f t="shared" si="559"/>
        <v>0.58224103960362572</v>
      </c>
      <c r="P189" s="232">
        <f t="shared" si="560"/>
        <v>0.54649058948966245</v>
      </c>
      <c r="Q189" s="232">
        <f t="shared" si="560"/>
        <v>0.51074013937569918</v>
      </c>
      <c r="R189" s="232">
        <f t="shared" si="560"/>
        <v>0.4749896892617359</v>
      </c>
      <c r="S189" s="232">
        <f t="shared" si="560"/>
        <v>0.47858730552357376</v>
      </c>
      <c r="T189" s="303">
        <f t="shared" si="560"/>
        <v>0.48218492178541161</v>
      </c>
      <c r="U189" s="303">
        <f t="shared" si="560"/>
        <v>0.4595730715530103</v>
      </c>
      <c r="V189" s="303">
        <f t="shared" si="560"/>
        <v>0.43650697856822801</v>
      </c>
      <c r="W189" s="232">
        <f t="shared" si="561"/>
        <v>0.61799148971758899</v>
      </c>
      <c r="X189" s="232">
        <f t="shared" ref="X189" si="567">IF(X$148&lt;=$I$148,($I189-$F189)/10,IF(AND(X$148&gt;$I$148,X$148&lt;=$K$148),($K189-$I189)/10,IF(AND(X$148&gt;$K$148,X$148&lt;=$L$148),($L189-$K189)/2,($M189-$L189)/2)))+W189</f>
        <v>0.58224103960362572</v>
      </c>
      <c r="Y189" s="232">
        <f t="shared" ref="Y189:AR189" si="568">IF(Y$148&lt;=$I$148,($I189-$F189)/10,IF(AND(Y$148&gt;$I$148,Y$148&lt;=$K$148),($K189-$I189)/10,IF(AND(Y$148&gt;$K$148,Y$148&lt;=$L$148),($L189-$K189)/2,($M189-$L189)/2)))+X189</f>
        <v>0.54649058948966245</v>
      </c>
      <c r="Z189" s="232">
        <f t="shared" si="568"/>
        <v>0.51074013937569918</v>
      </c>
      <c r="AA189" s="232">
        <f t="shared" si="568"/>
        <v>0.4749896892617359</v>
      </c>
      <c r="AB189" s="232">
        <f t="shared" si="568"/>
        <v>0.47858730552357376</v>
      </c>
      <c r="AC189" s="232">
        <f t="shared" si="568"/>
        <v>0.48218492178541161</v>
      </c>
      <c r="AD189" s="232">
        <f t="shared" si="568"/>
        <v>0.4595730715530103</v>
      </c>
      <c r="AE189" s="232">
        <f t="shared" si="568"/>
        <v>0.43650697856822801</v>
      </c>
      <c r="AF189" s="232">
        <f t="shared" si="568"/>
        <v>0.40075652845426474</v>
      </c>
      <c r="AG189" s="232">
        <f t="shared" si="568"/>
        <v>0.36500607834030147</v>
      </c>
      <c r="AH189" s="232">
        <f t="shared" si="568"/>
        <v>0.32925562822633819</v>
      </c>
      <c r="AI189" s="232">
        <f t="shared" si="568"/>
        <v>0.29350517811237492</v>
      </c>
      <c r="AJ189" s="232">
        <f t="shared" si="568"/>
        <v>0.25775472799841165</v>
      </c>
      <c r="AK189" s="232">
        <f t="shared" si="568"/>
        <v>0.22200427788444838</v>
      </c>
      <c r="AL189" s="232">
        <f t="shared" si="568"/>
        <v>0.1862538277704851</v>
      </c>
      <c r="AM189" s="232">
        <f t="shared" si="568"/>
        <v>0.15050337765652183</v>
      </c>
      <c r="AN189" s="232">
        <f t="shared" si="568"/>
        <v>0.11475292754255857</v>
      </c>
      <c r="AO189" s="232">
        <f t="shared" si="568"/>
        <v>7.9002477428595314E-2</v>
      </c>
      <c r="AP189" s="232">
        <f t="shared" si="568"/>
        <v>4.3252027314632055E-2</v>
      </c>
      <c r="AQ189" s="232">
        <f t="shared" si="568"/>
        <v>7.5015772006687964E-3</v>
      </c>
      <c r="AR189" s="232">
        <f t="shared" si="568"/>
        <v>-2.8248872913294462E-2</v>
      </c>
      <c r="AS189" s="232"/>
      <c r="AT189" s="232"/>
      <c r="AU189" s="232"/>
    </row>
    <row r="190" spans="1:47">
      <c r="A190" s="185" t="s">
        <v>16</v>
      </c>
      <c r="B190" s="185" t="str">
        <f t="shared" si="557"/>
        <v>TPPUMBT</v>
      </c>
      <c r="C190" s="185" t="str">
        <f t="shared" si="557"/>
        <v>Minibus vehicle km</v>
      </c>
      <c r="E190" s="297">
        <f t="shared" si="551"/>
        <v>5.8698256197369378</v>
      </c>
      <c r="F190" s="10">
        <f t="shared" si="551"/>
        <v>6.7748466130043186</v>
      </c>
      <c r="G190" s="10">
        <f t="shared" si="551"/>
        <v>6.9919276256051859</v>
      </c>
      <c r="H190" s="10">
        <f t="shared" ref="H190:J190" si="569">H153</f>
        <v>7.1520431336484673</v>
      </c>
      <c r="I190" s="10">
        <f t="shared" si="569"/>
        <v>7.2669868325645215</v>
      </c>
      <c r="J190" s="10">
        <f t="shared" si="569"/>
        <v>7.4430433889535914</v>
      </c>
      <c r="K190" s="10">
        <f t="shared" si="553"/>
        <v>7.6068678090388246</v>
      </c>
      <c r="L190" s="10">
        <f t="shared" si="553"/>
        <v>7.179621700641861</v>
      </c>
      <c r="M190" s="10">
        <f t="shared" si="553"/>
        <v>6.7437927718994732</v>
      </c>
      <c r="N190" s="40"/>
      <c r="O190" s="232">
        <f t="shared" si="559"/>
        <v>5.919039641692958</v>
      </c>
      <c r="P190" s="232">
        <f t="shared" si="560"/>
        <v>5.9682536636489782</v>
      </c>
      <c r="Q190" s="232">
        <f t="shared" si="560"/>
        <v>6.0174676856049985</v>
      </c>
      <c r="R190" s="232">
        <f t="shared" si="560"/>
        <v>6.0666817075610187</v>
      </c>
      <c r="S190" s="232">
        <f t="shared" si="560"/>
        <v>6.1006698052084491</v>
      </c>
      <c r="T190" s="303">
        <f t="shared" si="560"/>
        <v>6.1346579028558796</v>
      </c>
      <c r="U190" s="303">
        <f t="shared" si="560"/>
        <v>5.9210348486573974</v>
      </c>
      <c r="V190" s="303">
        <f t="shared" si="560"/>
        <v>5.703120384286203</v>
      </c>
      <c r="W190" s="232">
        <f t="shared" si="561"/>
        <v>5.8698256197369378</v>
      </c>
      <c r="X190" s="232">
        <f t="shared" ref="X190" si="570">IF(X$148&lt;=$I$148,($I190-$F190)/10,IF(AND(X$148&gt;$I$148,X$148&lt;=$K$148),($K190-$I190)/10,IF(AND(X$148&gt;$K$148,X$148&lt;=$L$148),($L190-$K190)/2,($M190-$L190)/2)))+W190</f>
        <v>5.919039641692958</v>
      </c>
      <c r="Y190" s="232">
        <f t="shared" ref="Y190:AR190" si="571">IF(Y$148&lt;=$I$148,($I190-$F190)/10,IF(AND(Y$148&gt;$I$148,Y$148&lt;=$K$148),($K190-$I190)/10,IF(AND(Y$148&gt;$K$148,Y$148&lt;=$L$148),($L190-$K190)/2,($M190-$L190)/2)))+X190</f>
        <v>5.9682536636489782</v>
      </c>
      <c r="Z190" s="232">
        <f t="shared" si="571"/>
        <v>6.0174676856049985</v>
      </c>
      <c r="AA190" s="232">
        <f t="shared" si="571"/>
        <v>6.0666817075610187</v>
      </c>
      <c r="AB190" s="232">
        <f t="shared" si="571"/>
        <v>6.1006698052084491</v>
      </c>
      <c r="AC190" s="232">
        <f t="shared" si="571"/>
        <v>6.1346579028558796</v>
      </c>
      <c r="AD190" s="232">
        <f t="shared" si="571"/>
        <v>5.9210348486573974</v>
      </c>
      <c r="AE190" s="232">
        <f t="shared" si="571"/>
        <v>5.703120384286203</v>
      </c>
      <c r="AF190" s="232">
        <f t="shared" si="571"/>
        <v>5.7523344062422233</v>
      </c>
      <c r="AG190" s="232">
        <f t="shared" si="571"/>
        <v>5.8015484281982435</v>
      </c>
      <c r="AH190" s="232">
        <f t="shared" si="571"/>
        <v>5.8507624501542637</v>
      </c>
      <c r="AI190" s="232">
        <f t="shared" si="571"/>
        <v>5.8999764721102839</v>
      </c>
      <c r="AJ190" s="232">
        <f t="shared" si="571"/>
        <v>5.9491904940663041</v>
      </c>
      <c r="AK190" s="232">
        <f t="shared" si="571"/>
        <v>5.9984045160223243</v>
      </c>
      <c r="AL190" s="232">
        <f t="shared" si="571"/>
        <v>6.0476185379783445</v>
      </c>
      <c r="AM190" s="232">
        <f t="shared" si="571"/>
        <v>6.0968325599343647</v>
      </c>
      <c r="AN190" s="232">
        <f t="shared" si="571"/>
        <v>6.1460465818903849</v>
      </c>
      <c r="AO190" s="232">
        <f t="shared" si="571"/>
        <v>6.1952606038464051</v>
      </c>
      <c r="AP190" s="232">
        <f t="shared" si="571"/>
        <v>6.2444746258024253</v>
      </c>
      <c r="AQ190" s="232">
        <f t="shared" si="571"/>
        <v>6.2936886477584455</v>
      </c>
      <c r="AR190" s="232">
        <f t="shared" si="571"/>
        <v>6.3429026697144657</v>
      </c>
      <c r="AS190" s="232"/>
      <c r="AT190" s="232"/>
      <c r="AU190" s="232"/>
    </row>
    <row r="191" spans="1:47">
      <c r="A191" s="185" t="s">
        <v>16</v>
      </c>
      <c r="B191" s="185" t="str">
        <f t="shared" si="557"/>
        <v>TPPUBRT</v>
      </c>
      <c r="C191" s="185" t="str">
        <f t="shared" si="557"/>
        <v>BRT vehicle km</v>
      </c>
      <c r="E191" s="297">
        <f t="shared" si="551"/>
        <v>2.1087742850167138E-2</v>
      </c>
      <c r="F191" s="10">
        <f t="shared" si="551"/>
        <v>3.2055500417449041E-2</v>
      </c>
      <c r="G191" s="10">
        <f t="shared" si="551"/>
        <v>6.2982743372587108E-2</v>
      </c>
      <c r="H191" s="10">
        <f t="shared" ref="H191:J191" si="572">H154</f>
        <v>0.10097884850612647</v>
      </c>
      <c r="I191" s="10">
        <f t="shared" si="572"/>
        <v>0.10218816836006109</v>
      </c>
      <c r="J191" s="10">
        <f t="shared" si="572"/>
        <v>0.29500221643255564</v>
      </c>
      <c r="K191" s="10">
        <f t="shared" si="553"/>
        <v>0.57171475655389903</v>
      </c>
      <c r="L191" s="10">
        <f t="shared" si="553"/>
        <v>1.0932379046280054</v>
      </c>
      <c r="M191" s="10">
        <f t="shared" si="553"/>
        <v>1.6065243638859255</v>
      </c>
      <c r="N191" s="40"/>
      <c r="O191" s="232">
        <f t="shared" si="559"/>
        <v>2.8101009644428344E-2</v>
      </c>
      <c r="P191" s="232">
        <f t="shared" si="560"/>
        <v>3.511427643868955E-2</v>
      </c>
      <c r="Q191" s="232">
        <f t="shared" si="560"/>
        <v>4.2127543232950752E-2</v>
      </c>
      <c r="R191" s="232">
        <f t="shared" si="560"/>
        <v>4.9140810027211955E-2</v>
      </c>
      <c r="S191" s="232">
        <f t="shared" si="560"/>
        <v>9.6093468846595753E-2</v>
      </c>
      <c r="T191" s="303">
        <f t="shared" si="560"/>
        <v>0.14304612766597954</v>
      </c>
      <c r="U191" s="303">
        <f t="shared" si="560"/>
        <v>0.40380770170303271</v>
      </c>
      <c r="V191" s="303">
        <f t="shared" si="560"/>
        <v>0.66045093133199273</v>
      </c>
      <c r="W191" s="232">
        <f t="shared" si="561"/>
        <v>2.1087742850167138E-2</v>
      </c>
      <c r="X191" s="232">
        <f t="shared" ref="X191" si="573">IF(X$148&lt;=$I$148,($I191-$F191)/10,IF(AND(X$148&gt;$I$148,X$148&lt;=$K$148),($K191-$I191)/10,IF(AND(X$148&gt;$K$148,X$148&lt;=$L$148),($L191-$K191)/2,($M191-$L191)/2)))+W191</f>
        <v>2.8101009644428344E-2</v>
      </c>
      <c r="Y191" s="232">
        <f t="shared" ref="Y191:AR191" si="574">IF(Y$148&lt;=$I$148,($I191-$F191)/10,IF(AND(Y$148&gt;$I$148,Y$148&lt;=$K$148),($K191-$I191)/10,IF(AND(Y$148&gt;$K$148,Y$148&lt;=$L$148),($L191-$K191)/2,($M191-$L191)/2)))+X191</f>
        <v>3.511427643868955E-2</v>
      </c>
      <c r="Z191" s="232">
        <f t="shared" si="574"/>
        <v>4.2127543232950752E-2</v>
      </c>
      <c r="AA191" s="232">
        <f t="shared" si="574"/>
        <v>4.9140810027211955E-2</v>
      </c>
      <c r="AB191" s="232">
        <f t="shared" si="574"/>
        <v>9.6093468846595753E-2</v>
      </c>
      <c r="AC191" s="232">
        <f t="shared" si="574"/>
        <v>0.14304612766597954</v>
      </c>
      <c r="AD191" s="232">
        <f t="shared" si="574"/>
        <v>0.40380770170303271</v>
      </c>
      <c r="AE191" s="232">
        <f t="shared" si="574"/>
        <v>0.66045093133199273</v>
      </c>
      <c r="AF191" s="232">
        <f t="shared" si="574"/>
        <v>0.6674641981262539</v>
      </c>
      <c r="AG191" s="232">
        <f t="shared" si="574"/>
        <v>0.67447746492051508</v>
      </c>
      <c r="AH191" s="232">
        <f t="shared" si="574"/>
        <v>0.68149073171477625</v>
      </c>
      <c r="AI191" s="232">
        <f t="shared" si="574"/>
        <v>0.68850399850903743</v>
      </c>
      <c r="AJ191" s="232">
        <f t="shared" si="574"/>
        <v>0.6955172653032986</v>
      </c>
      <c r="AK191" s="232">
        <f t="shared" si="574"/>
        <v>0.70253053209755978</v>
      </c>
      <c r="AL191" s="232">
        <f t="shared" si="574"/>
        <v>0.70954379889182095</v>
      </c>
      <c r="AM191" s="232">
        <f t="shared" si="574"/>
        <v>0.71655706568608213</v>
      </c>
      <c r="AN191" s="232">
        <f t="shared" si="574"/>
        <v>0.7235703324803433</v>
      </c>
      <c r="AO191" s="232">
        <f t="shared" si="574"/>
        <v>0.73058359927460448</v>
      </c>
      <c r="AP191" s="232">
        <f t="shared" si="574"/>
        <v>0.73759686606886565</v>
      </c>
      <c r="AQ191" s="232">
        <f t="shared" si="574"/>
        <v>0.74461013286312683</v>
      </c>
      <c r="AR191" s="232">
        <f t="shared" si="574"/>
        <v>0.751623399657388</v>
      </c>
      <c r="AS191" s="232"/>
      <c r="AT191" s="232"/>
      <c r="AU191" s="232"/>
    </row>
    <row r="192" spans="1:47">
      <c r="A192" s="185" t="s">
        <v>16</v>
      </c>
      <c r="B192" s="185" t="str">
        <f t="shared" si="557"/>
        <v>TPPUMER</v>
      </c>
      <c r="C192" s="185" t="str">
        <f t="shared" si="557"/>
        <v>Metro Rail pkm</v>
      </c>
      <c r="E192" s="297">
        <f t="shared" si="551"/>
        <v>15.023482841814213</v>
      </c>
      <c r="F192" s="10">
        <f t="shared" si="551"/>
        <v>12.322446292964566</v>
      </c>
      <c r="G192" s="10">
        <f t="shared" si="551"/>
        <v>8.6260563043864682</v>
      </c>
      <c r="H192" s="10">
        <f t="shared" ref="H192:J192" si="575">H155</f>
        <v>8.8235934445777957</v>
      </c>
      <c r="I192" s="10">
        <f t="shared" si="575"/>
        <v>8.9654013796389815</v>
      </c>
      <c r="J192" s="10">
        <f t="shared" si="575"/>
        <v>9.1826052538048071</v>
      </c>
      <c r="K192" s="10">
        <f t="shared" si="553"/>
        <v>9.3847181398869726</v>
      </c>
      <c r="L192" s="10">
        <f t="shared" si="553"/>
        <v>8.8576175770370789</v>
      </c>
      <c r="M192" s="10">
        <f t="shared" si="553"/>
        <v>8.3199282473242473</v>
      </c>
      <c r="N192" s="40"/>
      <c r="O192" s="232">
        <f t="shared" si="559"/>
        <v>14.687778350481654</v>
      </c>
      <c r="P192" s="232">
        <f t="shared" si="560"/>
        <v>14.352073859149096</v>
      </c>
      <c r="Q192" s="232">
        <f t="shared" si="560"/>
        <v>14.016369367816537</v>
      </c>
      <c r="R192" s="232">
        <f t="shared" si="560"/>
        <v>13.680664876483979</v>
      </c>
      <c r="S192" s="232">
        <f t="shared" si="560"/>
        <v>13.722596552508778</v>
      </c>
      <c r="T192" s="303">
        <f t="shared" si="560"/>
        <v>13.764528228533576</v>
      </c>
      <c r="U192" s="303">
        <f t="shared" si="560"/>
        <v>13.50097794710863</v>
      </c>
      <c r="V192" s="303">
        <f t="shared" si="560"/>
        <v>13.232133282252214</v>
      </c>
      <c r="W192" s="232">
        <f t="shared" si="561"/>
        <v>15.023482841814213</v>
      </c>
      <c r="X192" s="232">
        <f t="shared" ref="X192" si="576">IF(X$148&lt;=$I$148,($I192-$F192)/10,IF(AND(X$148&gt;$I$148,X$148&lt;=$K$148),($K192-$I192)/10,IF(AND(X$148&gt;$K$148,X$148&lt;=$L$148),($L192-$K192)/2,($M192-$L192)/2)))+W192</f>
        <v>14.687778350481654</v>
      </c>
      <c r="Y192" s="232">
        <f t="shared" ref="Y192:AR192" si="577">IF(Y$148&lt;=$I$148,($I192-$F192)/10,IF(AND(Y$148&gt;$I$148,Y$148&lt;=$K$148),($K192-$I192)/10,IF(AND(Y$148&gt;$K$148,Y$148&lt;=$L$148),($L192-$K192)/2,($M192-$L192)/2)))+X192</f>
        <v>14.352073859149096</v>
      </c>
      <c r="Z192" s="232">
        <f t="shared" si="577"/>
        <v>14.016369367816537</v>
      </c>
      <c r="AA192" s="232">
        <f t="shared" si="577"/>
        <v>13.680664876483979</v>
      </c>
      <c r="AB192" s="232">
        <f t="shared" si="577"/>
        <v>13.722596552508778</v>
      </c>
      <c r="AC192" s="232">
        <f t="shared" si="577"/>
        <v>13.764528228533576</v>
      </c>
      <c r="AD192" s="232">
        <f t="shared" si="577"/>
        <v>13.50097794710863</v>
      </c>
      <c r="AE192" s="232">
        <f t="shared" si="577"/>
        <v>13.232133282252214</v>
      </c>
      <c r="AF192" s="232">
        <f t="shared" si="577"/>
        <v>12.896428790919655</v>
      </c>
      <c r="AG192" s="232">
        <f t="shared" si="577"/>
        <v>12.560724299587097</v>
      </c>
      <c r="AH192" s="232">
        <f t="shared" si="577"/>
        <v>12.225019808254538</v>
      </c>
      <c r="AI192" s="232">
        <f t="shared" si="577"/>
        <v>11.88931531692198</v>
      </c>
      <c r="AJ192" s="232">
        <f t="shared" si="577"/>
        <v>11.553610825589422</v>
      </c>
      <c r="AK192" s="232">
        <f t="shared" si="577"/>
        <v>11.217906334256863</v>
      </c>
      <c r="AL192" s="232">
        <f t="shared" si="577"/>
        <v>10.882201842924305</v>
      </c>
      <c r="AM192" s="232">
        <f t="shared" si="577"/>
        <v>10.546497351591746</v>
      </c>
      <c r="AN192" s="232">
        <f t="shared" si="577"/>
        <v>10.210792860259188</v>
      </c>
      <c r="AO192" s="232">
        <f t="shared" si="577"/>
        <v>9.8750883689266296</v>
      </c>
      <c r="AP192" s="232">
        <f t="shared" si="577"/>
        <v>9.5393838775940711</v>
      </c>
      <c r="AQ192" s="232">
        <f t="shared" si="577"/>
        <v>9.2036793862615127</v>
      </c>
      <c r="AR192" s="232">
        <f t="shared" si="577"/>
        <v>8.8679748949289543</v>
      </c>
      <c r="AS192" s="232"/>
      <c r="AT192" s="232"/>
      <c r="AU192" s="232"/>
    </row>
    <row r="193" spans="1:61">
      <c r="A193" s="185" t="s">
        <v>16</v>
      </c>
      <c r="B193" s="185" t="str">
        <f t="shared" si="557"/>
        <v>TPPUGAT</v>
      </c>
      <c r="C193" s="185" t="str">
        <f t="shared" si="557"/>
        <v>Gautrain pkm</v>
      </c>
      <c r="E193" s="297">
        <f t="shared" si="551"/>
        <v>0.53459848266953358</v>
      </c>
      <c r="F193" s="10">
        <f t="shared" si="551"/>
        <v>0.60923770891438467</v>
      </c>
      <c r="G193" s="10">
        <f t="shared" si="551"/>
        <v>0.64854136839212595</v>
      </c>
      <c r="H193" s="10">
        <f t="shared" ref="H193:J193" si="578">H156</f>
        <v>0.6995709084876961</v>
      </c>
      <c r="I193" s="10">
        <f t="shared" si="578"/>
        <v>0.64248252977129328</v>
      </c>
      <c r="J193" s="10">
        <f t="shared" si="578"/>
        <v>0.61616809423108743</v>
      </c>
      <c r="K193" s="10">
        <f t="shared" si="553"/>
        <v>0.78499906248287821</v>
      </c>
      <c r="L193" s="10">
        <f t="shared" si="553"/>
        <v>1.0167246844492748</v>
      </c>
      <c r="M193" s="10">
        <f t="shared" si="553"/>
        <v>1.1951167165492316</v>
      </c>
      <c r="N193" s="40"/>
      <c r="O193" s="232">
        <f t="shared" si="559"/>
        <v>0.53792296475522439</v>
      </c>
      <c r="P193" s="232">
        <f t="shared" si="560"/>
        <v>0.54124744684091519</v>
      </c>
      <c r="Q193" s="232">
        <f t="shared" si="560"/>
        <v>0.544571928926606</v>
      </c>
      <c r="R193" s="232">
        <f t="shared" si="560"/>
        <v>0.5478964110122968</v>
      </c>
      <c r="S193" s="232">
        <f t="shared" si="560"/>
        <v>0.56214806428345532</v>
      </c>
      <c r="T193" s="303">
        <f t="shared" si="560"/>
        <v>0.57639971755461383</v>
      </c>
      <c r="U193" s="303">
        <f t="shared" si="560"/>
        <v>0.69226252853781212</v>
      </c>
      <c r="V193" s="303">
        <f t="shared" si="560"/>
        <v>0.78145854458779052</v>
      </c>
      <c r="W193" s="232">
        <f t="shared" si="561"/>
        <v>0.53459848266953358</v>
      </c>
      <c r="X193" s="232">
        <f t="shared" ref="X193" si="579">IF(X$148&lt;=$I$148,($I193-$F193)/10,IF(AND(X$148&gt;$I$148,X$148&lt;=$K$148),($K193-$I193)/10,IF(AND(X$148&gt;$K$148,X$148&lt;=$L$148),($L193-$K193)/2,($M193-$L193)/2)))+W193</f>
        <v>0.53792296475522439</v>
      </c>
      <c r="Y193" s="232">
        <f t="shared" ref="Y193:AR193" si="580">IF(Y$148&lt;=$I$148,($I193-$F193)/10,IF(AND(Y$148&gt;$I$148,Y$148&lt;=$K$148),($K193-$I193)/10,IF(AND(Y$148&gt;$K$148,Y$148&lt;=$L$148),($L193-$K193)/2,($M193-$L193)/2)))+X193</f>
        <v>0.54124744684091519</v>
      </c>
      <c r="Z193" s="232">
        <f t="shared" si="580"/>
        <v>0.544571928926606</v>
      </c>
      <c r="AA193" s="232">
        <f t="shared" si="580"/>
        <v>0.5478964110122968</v>
      </c>
      <c r="AB193" s="232">
        <f t="shared" si="580"/>
        <v>0.56214806428345532</v>
      </c>
      <c r="AC193" s="232">
        <f t="shared" si="580"/>
        <v>0.57639971755461383</v>
      </c>
      <c r="AD193" s="232">
        <f t="shared" si="580"/>
        <v>0.69226252853781212</v>
      </c>
      <c r="AE193" s="232">
        <f t="shared" si="580"/>
        <v>0.78145854458779052</v>
      </c>
      <c r="AF193" s="232">
        <f t="shared" si="580"/>
        <v>0.78478302667348143</v>
      </c>
      <c r="AG193" s="232">
        <f t="shared" si="580"/>
        <v>0.78810750875917224</v>
      </c>
      <c r="AH193" s="232">
        <f t="shared" si="580"/>
        <v>0.79143199084486304</v>
      </c>
      <c r="AI193" s="232">
        <f t="shared" si="580"/>
        <v>0.79475647293055385</v>
      </c>
      <c r="AJ193" s="232">
        <f t="shared" si="580"/>
        <v>0.79808095501624465</v>
      </c>
      <c r="AK193" s="232">
        <f t="shared" si="580"/>
        <v>0.80140543710193546</v>
      </c>
      <c r="AL193" s="232">
        <f t="shared" si="580"/>
        <v>0.80472991918762626</v>
      </c>
      <c r="AM193" s="232">
        <f t="shared" si="580"/>
        <v>0.80805440127331707</v>
      </c>
      <c r="AN193" s="232">
        <f t="shared" si="580"/>
        <v>0.81137888335900787</v>
      </c>
      <c r="AO193" s="232">
        <f t="shared" si="580"/>
        <v>0.81470336544469868</v>
      </c>
      <c r="AP193" s="232">
        <f t="shared" si="580"/>
        <v>0.81802784753038948</v>
      </c>
      <c r="AQ193" s="232">
        <f t="shared" si="580"/>
        <v>0.82135232961608029</v>
      </c>
      <c r="AR193" s="232">
        <f t="shared" si="580"/>
        <v>0.8246768117017711</v>
      </c>
      <c r="AS193" s="232"/>
      <c r="AT193" s="232"/>
      <c r="AU193" s="232"/>
    </row>
    <row r="194" spans="1:61">
      <c r="E194" s="10"/>
      <c r="F194" s="10"/>
      <c r="G194" s="10"/>
      <c r="I194" s="10"/>
      <c r="K194" s="10"/>
      <c r="L194" s="10"/>
      <c r="M194" s="10"/>
      <c r="N194" s="40"/>
      <c r="O194" s="232"/>
      <c r="R194" s="232"/>
      <c r="T194" s="232"/>
      <c r="U194" s="232"/>
      <c r="V194" s="232"/>
      <c r="W194" s="232"/>
      <c r="X194" s="232"/>
      <c r="AA194" s="232"/>
      <c r="AB194" s="232"/>
      <c r="AD194" s="232"/>
      <c r="AE194" s="232"/>
      <c r="AF194" s="232"/>
      <c r="AG194" s="232"/>
      <c r="AH194" s="232"/>
      <c r="AI194" s="232"/>
      <c r="AJ194" s="232"/>
      <c r="AK194" s="232"/>
      <c r="AL194" s="232"/>
      <c r="AM194" s="232"/>
      <c r="AN194" s="232"/>
      <c r="AO194" s="232"/>
      <c r="AP194" s="232"/>
      <c r="AQ194" s="232"/>
      <c r="AR194" s="232"/>
      <c r="AS194" s="232"/>
      <c r="AT194" s="232"/>
      <c r="AU194" s="232"/>
    </row>
    <row r="195" spans="1:61" ht="23.25">
      <c r="A195" s="185" t="s">
        <v>16</v>
      </c>
      <c r="B195" s="16" t="s">
        <v>18</v>
      </c>
      <c r="C195" s="16" t="s">
        <v>19</v>
      </c>
      <c r="D195" s="16" t="s">
        <v>20</v>
      </c>
      <c r="E195" s="16" t="s">
        <v>21</v>
      </c>
      <c r="F195" s="16" t="s">
        <v>22</v>
      </c>
      <c r="G195" s="16" t="s">
        <v>23</v>
      </c>
      <c r="H195" s="16" t="s">
        <v>24</v>
      </c>
      <c r="I195" s="16" t="s">
        <v>612</v>
      </c>
      <c r="J195" s="16" t="s">
        <v>642</v>
      </c>
      <c r="K195" s="16" t="s">
        <v>643</v>
      </c>
      <c r="L195" s="17" t="s">
        <v>25</v>
      </c>
      <c r="M195" s="18">
        <v>2012</v>
      </c>
      <c r="N195" s="18">
        <f t="shared" ref="N195:AO195" si="581">1+M195</f>
        <v>2013</v>
      </c>
      <c r="O195" s="18">
        <f t="shared" si="581"/>
        <v>2014</v>
      </c>
      <c r="P195" s="18">
        <f>1+O195</f>
        <v>2015</v>
      </c>
      <c r="Q195" s="18">
        <f t="shared" si="581"/>
        <v>2016</v>
      </c>
      <c r="R195" s="18">
        <f t="shared" si="581"/>
        <v>2017</v>
      </c>
      <c r="S195" s="18">
        <f t="shared" si="581"/>
        <v>2018</v>
      </c>
      <c r="T195" s="18">
        <f t="shared" si="581"/>
        <v>2019</v>
      </c>
      <c r="U195" s="18">
        <f t="shared" si="581"/>
        <v>2020</v>
      </c>
      <c r="V195" s="18">
        <f t="shared" si="581"/>
        <v>2021</v>
      </c>
      <c r="W195" s="18">
        <f t="shared" si="581"/>
        <v>2022</v>
      </c>
      <c r="X195" s="18">
        <f t="shared" si="581"/>
        <v>2023</v>
      </c>
      <c r="Y195" s="18">
        <f t="shared" si="581"/>
        <v>2024</v>
      </c>
      <c r="Z195" s="18">
        <f t="shared" si="581"/>
        <v>2025</v>
      </c>
      <c r="AA195" s="18">
        <f t="shared" si="581"/>
        <v>2026</v>
      </c>
      <c r="AB195" s="18">
        <f t="shared" si="581"/>
        <v>2027</v>
      </c>
      <c r="AC195" s="18">
        <f t="shared" si="581"/>
        <v>2028</v>
      </c>
      <c r="AD195" s="18">
        <f t="shared" si="581"/>
        <v>2029</v>
      </c>
      <c r="AE195" s="18">
        <f t="shared" si="581"/>
        <v>2030</v>
      </c>
      <c r="AF195" s="18">
        <f t="shared" si="581"/>
        <v>2031</v>
      </c>
      <c r="AG195" s="18">
        <f t="shared" si="581"/>
        <v>2032</v>
      </c>
      <c r="AH195" s="18">
        <f t="shared" si="581"/>
        <v>2033</v>
      </c>
      <c r="AI195" s="18">
        <f t="shared" si="581"/>
        <v>2034</v>
      </c>
      <c r="AJ195" s="18">
        <f t="shared" si="581"/>
        <v>2035</v>
      </c>
      <c r="AK195" s="18">
        <f t="shared" si="581"/>
        <v>2036</v>
      </c>
      <c r="AL195" s="18">
        <f t="shared" si="581"/>
        <v>2037</v>
      </c>
      <c r="AM195" s="18">
        <f t="shared" si="581"/>
        <v>2038</v>
      </c>
      <c r="AN195" s="18">
        <f t="shared" si="581"/>
        <v>2039</v>
      </c>
      <c r="AO195" s="18">
        <f t="shared" si="581"/>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5">
        <v>2050</v>
      </c>
      <c r="M196" s="114">
        <f t="shared" ref="M196:V197" si="582">MATCH(J$214,$E$185:$M$185,$C196)</f>
        <v>1</v>
      </c>
      <c r="N196" s="114">
        <f t="shared" si="582"/>
        <v>1</v>
      </c>
      <c r="O196" s="114">
        <f t="shared" si="582"/>
        <v>1</v>
      </c>
      <c r="P196" s="114">
        <f t="shared" si="582"/>
        <v>2</v>
      </c>
      <c r="Q196" s="114">
        <f t="shared" si="582"/>
        <v>2</v>
      </c>
      <c r="R196" s="114">
        <f t="shared" si="582"/>
        <v>3</v>
      </c>
      <c r="S196" s="114">
        <f t="shared" si="582"/>
        <v>3</v>
      </c>
      <c r="T196" s="114">
        <f t="shared" si="582"/>
        <v>4</v>
      </c>
      <c r="U196" s="114">
        <f t="shared" si="582"/>
        <v>5</v>
      </c>
      <c r="V196" s="114">
        <f t="shared" si="582"/>
        <v>6</v>
      </c>
      <c r="W196" s="114">
        <f t="shared" ref="W196:AF197" si="583">MATCH(T$214,$E$185:$M$185,$C196)</f>
        <v>6</v>
      </c>
      <c r="X196" s="114">
        <f t="shared" si="583"/>
        <v>6</v>
      </c>
      <c r="Y196" s="114">
        <f t="shared" si="583"/>
        <v>6</v>
      </c>
      <c r="Z196" s="114">
        <f t="shared" si="583"/>
        <v>6</v>
      </c>
      <c r="AA196" s="114">
        <f t="shared" si="583"/>
        <v>6</v>
      </c>
      <c r="AB196" s="114">
        <f t="shared" si="583"/>
        <v>6</v>
      </c>
      <c r="AC196" s="114">
        <f t="shared" si="583"/>
        <v>6</v>
      </c>
      <c r="AD196" s="114">
        <f t="shared" si="583"/>
        <v>6</v>
      </c>
      <c r="AE196" s="114">
        <f t="shared" si="583"/>
        <v>7</v>
      </c>
      <c r="AF196" s="114">
        <f t="shared" si="583"/>
        <v>7</v>
      </c>
      <c r="AG196" s="114">
        <f t="shared" ref="AG196:AP197" si="584">MATCH(AD$214,$E$185:$M$185,$C196)</f>
        <v>7</v>
      </c>
      <c r="AH196" s="114">
        <f t="shared" si="584"/>
        <v>7</v>
      </c>
      <c r="AI196" s="114">
        <f t="shared" si="584"/>
        <v>7</v>
      </c>
      <c r="AJ196" s="114">
        <f t="shared" si="584"/>
        <v>7</v>
      </c>
      <c r="AK196" s="114">
        <f t="shared" si="584"/>
        <v>7</v>
      </c>
      <c r="AL196" s="114">
        <f t="shared" si="584"/>
        <v>7</v>
      </c>
      <c r="AM196" s="114">
        <f t="shared" si="584"/>
        <v>7</v>
      </c>
      <c r="AN196" s="114">
        <f t="shared" si="584"/>
        <v>7</v>
      </c>
      <c r="AO196" s="114">
        <f t="shared" si="584"/>
        <v>8</v>
      </c>
      <c r="AP196" s="114">
        <f t="shared" si="584"/>
        <v>8</v>
      </c>
      <c r="AQ196" s="114">
        <f t="shared" ref="AQ196:AQ197" si="585">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0" cm="1">
        <f t="array" ref="E197">INDEX($D196:$L196,0,COUNT($D196:$L196)-E198)</f>
        <v>2040</v>
      </c>
      <c r="F197" s="280" cm="1">
        <f t="array" ref="F197">INDEX($D196:$L196,0,COUNT($D196:$L196)-F198)</f>
        <v>2030</v>
      </c>
      <c r="G197" s="280" cm="1">
        <f t="array" ref="G197">INDEX($D196:$L196,0,COUNT($D196:$L196)-G198)</f>
        <v>2021</v>
      </c>
      <c r="H197" s="280" cm="1">
        <f t="array" ref="H197">INDEX($D196:$L196,0,COUNT($D196:$L196)-H198)</f>
        <v>2020</v>
      </c>
      <c r="I197" s="280" cm="1">
        <f t="array" ref="I197">INDEX($D196:$L196,0,COUNT($D196:$L196)-I198)</f>
        <v>2019</v>
      </c>
      <c r="J197" s="280" cm="1">
        <f t="array" ref="J197">INDEX($D196:$L196,0,COUNT($D196:$L196)-J198)</f>
        <v>2017</v>
      </c>
      <c r="K197" s="280" cm="1">
        <f t="array" ref="K197">INDEX($D196:$L196,0,COUNT($D196:$L196)-K198)</f>
        <v>2015</v>
      </c>
      <c r="L197" s="280" cm="1">
        <f t="array" ref="L197">INDEX($D196:$L196,0,COUNT($D196:$L196)-L198)</f>
        <v>2012</v>
      </c>
      <c r="M197" s="40">
        <f t="shared" si="582"/>
        <v>1</v>
      </c>
      <c r="N197" s="40" t="e">
        <f t="shared" si="582"/>
        <v>#N/A</v>
      </c>
      <c r="O197" s="40" t="e">
        <f t="shared" si="582"/>
        <v>#N/A</v>
      </c>
      <c r="P197" s="40">
        <f t="shared" si="582"/>
        <v>2</v>
      </c>
      <c r="Q197" s="40" t="e">
        <f t="shared" si="582"/>
        <v>#N/A</v>
      </c>
      <c r="R197" s="40">
        <f t="shared" si="582"/>
        <v>3</v>
      </c>
      <c r="S197" s="40" t="e">
        <f t="shared" si="582"/>
        <v>#N/A</v>
      </c>
      <c r="T197" s="40">
        <f t="shared" si="582"/>
        <v>4</v>
      </c>
      <c r="U197" s="40">
        <f t="shared" si="582"/>
        <v>5</v>
      </c>
      <c r="V197" s="40">
        <f t="shared" si="582"/>
        <v>6</v>
      </c>
      <c r="W197" s="40" t="e">
        <f t="shared" si="583"/>
        <v>#N/A</v>
      </c>
      <c r="X197" s="40" t="e">
        <f t="shared" si="583"/>
        <v>#N/A</v>
      </c>
      <c r="Y197" s="40" t="e">
        <f t="shared" si="583"/>
        <v>#N/A</v>
      </c>
      <c r="Z197" s="40" t="e">
        <f t="shared" si="583"/>
        <v>#N/A</v>
      </c>
      <c r="AA197" s="40" t="e">
        <f t="shared" si="583"/>
        <v>#N/A</v>
      </c>
      <c r="AB197" s="40" t="e">
        <f t="shared" si="583"/>
        <v>#N/A</v>
      </c>
      <c r="AC197" s="40" t="e">
        <f t="shared" si="583"/>
        <v>#N/A</v>
      </c>
      <c r="AD197" s="40" t="e">
        <f t="shared" si="583"/>
        <v>#N/A</v>
      </c>
      <c r="AE197" s="40">
        <f t="shared" si="583"/>
        <v>7</v>
      </c>
      <c r="AF197" s="40" t="e">
        <f t="shared" si="583"/>
        <v>#N/A</v>
      </c>
      <c r="AG197" s="40" t="e">
        <f t="shared" si="584"/>
        <v>#N/A</v>
      </c>
      <c r="AH197" s="40" t="e">
        <f t="shared" si="584"/>
        <v>#N/A</v>
      </c>
      <c r="AI197" s="40" t="e">
        <f t="shared" si="584"/>
        <v>#N/A</v>
      </c>
      <c r="AJ197" s="40" t="e">
        <f t="shared" si="584"/>
        <v>#N/A</v>
      </c>
      <c r="AK197" s="40" t="e">
        <f t="shared" si="584"/>
        <v>#N/A</v>
      </c>
      <c r="AL197" s="40" t="e">
        <f t="shared" si="584"/>
        <v>#N/A</v>
      </c>
      <c r="AM197" s="40" t="e">
        <f t="shared" si="584"/>
        <v>#N/A</v>
      </c>
      <c r="AN197" s="40" t="e">
        <f t="shared" si="584"/>
        <v>#N/A</v>
      </c>
      <c r="AO197" s="40">
        <f t="shared" si="584"/>
        <v>8</v>
      </c>
      <c r="AP197" s="40" t="e">
        <f t="shared" si="584"/>
        <v>#N/A</v>
      </c>
      <c r="AQ197" s="40">
        <f t="shared" si="585"/>
        <v>9</v>
      </c>
      <c r="AR197" s="185" t="e">
        <f>MATCH(AO$214,$C$210:$K$210,$C197)</f>
        <v>#N/A</v>
      </c>
      <c r="AS197" s="185" t="e">
        <f>MATCH(AP$214,$C$210:$K$210,$C197)</f>
        <v>#N/A</v>
      </c>
      <c r="BH197" s="40">
        <f>MATCH(BE$214,$C$210:$K$210,$C197)</f>
        <v>1</v>
      </c>
    </row>
    <row r="198" spans="1:61">
      <c r="A198" s="40" t="s">
        <v>16</v>
      </c>
      <c r="B198" s="185" t="s">
        <v>391</v>
      </c>
      <c r="C198" s="185">
        <v>-1</v>
      </c>
      <c r="D198" s="185">
        <v>0</v>
      </c>
      <c r="E198" s="280">
        <v>1</v>
      </c>
      <c r="F198" s="280">
        <v>2</v>
      </c>
      <c r="G198" s="280">
        <v>3</v>
      </c>
      <c r="H198" s="280">
        <v>4</v>
      </c>
      <c r="I198" s="280">
        <v>5</v>
      </c>
      <c r="J198" s="280">
        <v>6</v>
      </c>
      <c r="K198" s="280">
        <v>7</v>
      </c>
      <c r="L198" s="280">
        <v>8</v>
      </c>
      <c r="M198" s="185">
        <f>MATCH(J$214,$C$211:$K$211,$C198)</f>
        <v>9</v>
      </c>
      <c r="N198" s="185">
        <f>MATCH(K$214,$D$197:$L$197,$C198)</f>
        <v>8</v>
      </c>
      <c r="O198" s="185">
        <f t="shared" ref="O198:AS198" si="586">MATCH(L$214,$C$211:$K$211,$C198)</f>
        <v>8</v>
      </c>
      <c r="P198" s="185">
        <f t="shared" si="586"/>
        <v>8</v>
      </c>
      <c r="Q198" s="185">
        <f t="shared" si="586"/>
        <v>7</v>
      </c>
      <c r="R198" s="185">
        <f t="shared" si="586"/>
        <v>7</v>
      </c>
      <c r="S198" s="185">
        <f t="shared" si="586"/>
        <v>6</v>
      </c>
      <c r="T198" s="185">
        <f t="shared" si="586"/>
        <v>6</v>
      </c>
      <c r="U198" s="185">
        <f t="shared" si="586"/>
        <v>5</v>
      </c>
      <c r="V198" s="185">
        <f t="shared" si="586"/>
        <v>4</v>
      </c>
      <c r="W198" s="185">
        <f t="shared" si="586"/>
        <v>3</v>
      </c>
      <c r="X198" s="185">
        <f t="shared" si="586"/>
        <v>3</v>
      </c>
      <c r="Y198" s="185">
        <f t="shared" si="586"/>
        <v>3</v>
      </c>
      <c r="Z198" s="185">
        <f t="shared" si="586"/>
        <v>3</v>
      </c>
      <c r="AA198" s="185">
        <f t="shared" si="586"/>
        <v>3</v>
      </c>
      <c r="AB198" s="185">
        <f t="shared" si="586"/>
        <v>3</v>
      </c>
      <c r="AC198" s="185">
        <f t="shared" si="586"/>
        <v>3</v>
      </c>
      <c r="AD198" s="185">
        <f t="shared" si="586"/>
        <v>3</v>
      </c>
      <c r="AE198" s="185">
        <f t="shared" si="586"/>
        <v>3</v>
      </c>
      <c r="AF198" s="185">
        <f t="shared" si="586"/>
        <v>2</v>
      </c>
      <c r="AG198" s="185">
        <f t="shared" si="586"/>
        <v>2</v>
      </c>
      <c r="AH198" s="185">
        <f t="shared" si="586"/>
        <v>2</v>
      </c>
      <c r="AI198" s="185">
        <f t="shared" si="586"/>
        <v>2</v>
      </c>
      <c r="AJ198" s="185">
        <f t="shared" si="586"/>
        <v>2</v>
      </c>
      <c r="AK198" s="185">
        <f t="shared" si="586"/>
        <v>2</v>
      </c>
      <c r="AL198" s="185">
        <f t="shared" si="586"/>
        <v>2</v>
      </c>
      <c r="AM198" s="185">
        <f t="shared" si="586"/>
        <v>2</v>
      </c>
      <c r="AN198" s="185">
        <f t="shared" si="586"/>
        <v>2</v>
      </c>
      <c r="AO198" s="185">
        <f t="shared" si="586"/>
        <v>2</v>
      </c>
      <c r="AP198" s="185">
        <f t="shared" si="586"/>
        <v>1</v>
      </c>
      <c r="AQ198" s="185">
        <f t="shared" si="586"/>
        <v>1</v>
      </c>
      <c r="AR198" s="185" t="e">
        <f t="shared" si="586"/>
        <v>#N/A</v>
      </c>
      <c r="AS198" s="185" t="e">
        <f t="shared" si="586"/>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7">IF(ISNA(O196),-1,IF(ISNA(O198),99,IF(ISNA(O197),O196,0)))</f>
        <v>1</v>
      </c>
      <c r="P199" s="189">
        <f t="shared" si="587"/>
        <v>0</v>
      </c>
      <c r="Q199" s="189">
        <f t="shared" si="587"/>
        <v>2</v>
      </c>
      <c r="R199" s="189">
        <f t="shared" ref="R199" si="588">IF(ISNA(R196),-1,IF(ISNA(R198),99,IF(ISNA(R197),R196,0)))</f>
        <v>0</v>
      </c>
      <c r="S199" s="189">
        <f t="shared" si="587"/>
        <v>3</v>
      </c>
      <c r="T199" s="189">
        <f t="shared" si="587"/>
        <v>0</v>
      </c>
      <c r="U199" s="189">
        <f t="shared" si="587"/>
        <v>0</v>
      </c>
      <c r="V199" s="189">
        <f t="shared" si="587"/>
        <v>0</v>
      </c>
      <c r="W199" s="189">
        <f t="shared" si="587"/>
        <v>6</v>
      </c>
      <c r="X199" s="189">
        <f t="shared" si="587"/>
        <v>6</v>
      </c>
      <c r="Y199" s="189">
        <f t="shared" si="587"/>
        <v>6</v>
      </c>
      <c r="Z199" s="189">
        <f t="shared" si="587"/>
        <v>6</v>
      </c>
      <c r="AA199" s="189">
        <f t="shared" si="587"/>
        <v>6</v>
      </c>
      <c r="AB199" s="189">
        <f t="shared" si="587"/>
        <v>6</v>
      </c>
      <c r="AC199" s="189">
        <f t="shared" si="587"/>
        <v>6</v>
      </c>
      <c r="AD199" s="189">
        <f t="shared" si="587"/>
        <v>6</v>
      </c>
      <c r="AE199" s="189">
        <f t="shared" si="587"/>
        <v>0</v>
      </c>
      <c r="AF199" s="189">
        <f t="shared" si="587"/>
        <v>7</v>
      </c>
      <c r="AG199" s="189">
        <f t="shared" si="587"/>
        <v>7</v>
      </c>
      <c r="AH199" s="189">
        <f t="shared" si="587"/>
        <v>7</v>
      </c>
      <c r="AI199" s="189">
        <f t="shared" si="587"/>
        <v>7</v>
      </c>
      <c r="AJ199" s="189">
        <f t="shared" si="587"/>
        <v>7</v>
      </c>
      <c r="AK199" s="189">
        <f t="shared" si="587"/>
        <v>7</v>
      </c>
      <c r="AL199" s="189">
        <f t="shared" si="587"/>
        <v>7</v>
      </c>
      <c r="AM199" s="189">
        <f t="shared" si="587"/>
        <v>7</v>
      </c>
      <c r="AN199" s="189">
        <f t="shared" si="587"/>
        <v>7</v>
      </c>
      <c r="AO199" s="189">
        <f t="shared" si="587"/>
        <v>0</v>
      </c>
      <c r="AP199" s="189">
        <f t="shared" si="587"/>
        <v>8</v>
      </c>
      <c r="AQ199" s="189">
        <f t="shared" si="587"/>
        <v>0</v>
      </c>
      <c r="AR199" s="189">
        <f t="shared" si="587"/>
        <v>99</v>
      </c>
      <c r="AS199" s="189">
        <f t="shared" si="587"/>
        <v>99</v>
      </c>
      <c r="AT199" s="189"/>
      <c r="AW199" s="189"/>
      <c r="AX199" s="189"/>
      <c r="BH199" s="189">
        <f>IF(ISNA(BH196),-1,IF(ISNA(BH198),99,IF(ISNA(BH197),BH196,0)))</f>
        <v>0</v>
      </c>
      <c r="BI199" s="189"/>
    </row>
    <row r="200" spans="1:61">
      <c r="A200" s="185" t="s">
        <v>16</v>
      </c>
      <c r="B200" s="22" t="str">
        <f t="shared" ref="B200:B207" si="589">IF(A200="*","","COM_PROJ")</f>
        <v/>
      </c>
      <c r="C200" s="23" t="str">
        <f t="shared" ref="C200:C207" si="590">IF($A200="*","","-")</f>
        <v/>
      </c>
      <c r="D200" s="57" t="str">
        <f t="shared" ref="D200:D207" si="591">B172</f>
        <v>TPPRCAR</v>
      </c>
      <c r="E200" s="23" t="str">
        <f t="shared" ref="E200:K207" si="592">IF($A200="*","","-")</f>
        <v/>
      </c>
      <c r="F200" s="23"/>
      <c r="H200" s="23" t="str">
        <f t="shared" si="592"/>
        <v/>
      </c>
      <c r="J200" s="23" t="str">
        <f t="shared" si="592"/>
        <v/>
      </c>
      <c r="K200" s="23" t="str">
        <f t="shared" si="592"/>
        <v/>
      </c>
      <c r="L200" s="22" t="str">
        <f t="shared" ref="L200:L207" si="593">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78.16502898594004</v>
      </c>
      <c r="V200" s="186" cm="1">
        <f t="array" ref="V200">IF(V$199=-1,W200,IF(V$199=99,U200,IF(V$199=0,INDEX($E186:$M186,0,V$197),(INDEX($E186:$M186,0,V$199+1)-INDEX($E186:$M186,0,V$199))/(INDEX($E$185:$M$185,0,V$199+1)-INDEX($E$185:$M$185,0,V$199))+U200)))</f>
        <v>76.378328221495551</v>
      </c>
      <c r="W200" s="186" cm="1">
        <f t="array" ref="W200">IF(W$199=-1,X200,IF(W$199=99,V200,IF(W$199=0,INDEX($E186:$M186,0,W$197),(INDEX($E186:$M186,0,W$199+1)-INDEX($E186:$M186,0,W$199))/(INDEX($E$185:$M$185,0,W$199+1)-INDEX($E$185:$M$185,0,W$199))+V200)))</f>
        <v>78.881427992160553</v>
      </c>
      <c r="X200" s="186" cm="1">
        <f t="array" ref="X200">IF(X$199=-1,Y200,IF(X$199=99,W200,IF(X$199=0,INDEX($E186:$M186,0,X$197),(INDEX($E186:$M186,0,X$199+1)-INDEX($E186:$M186,0,X$199))/(INDEX($E$185:$M$185,0,X$199+1)-INDEX($E$185:$M$185,0,X$199))+W200)))</f>
        <v>81.384527762825556</v>
      </c>
      <c r="Y200" s="186" cm="1">
        <f t="array" ref="Y200">IF(Y$199=-1,Z200,IF(Y$199=99,X200,IF(Y$199=0,INDEX($E186:$M186,0,Y$197),(INDEX($E186:$M186,0,Y$199+1)-INDEX($E186:$M186,0,Y$199))/(INDEX($E$185:$M$185,0,Y$199+1)-INDEX($E$185:$M$185,0,Y$199))+X200)))</f>
        <v>83.887627533490559</v>
      </c>
      <c r="Z200" s="186" cm="1">
        <f t="array" ref="Z200">IF(Z$199=-1,AA200,IF(Z$199=99,Y200,IF(Z$199=0,INDEX($E186:$M186,0,Z$197),(INDEX($E186:$M186,0,Z$199+1)-INDEX($E186:$M186,0,Z$199))/(INDEX($E$185:$M$185,0,Z$199+1)-INDEX($E$185:$M$185,0,Z$199))+Y200)))</f>
        <v>86.390727304155561</v>
      </c>
      <c r="AA200" s="186" cm="1">
        <f t="array" ref="AA200">IF(AA$199=-1,AB200,IF(AA$199=99,Z200,IF(AA$199=0,INDEX($E186:$M186,0,AA$197),(INDEX($E186:$M186,0,AA$199+1)-INDEX($E186:$M186,0,AA$199))/(INDEX($E$185:$M$185,0,AA$199+1)-INDEX($E$185:$M$185,0,AA$199))+Z200)))</f>
        <v>88.893827074820564</v>
      </c>
      <c r="AB200" s="186" cm="1">
        <f t="array" ref="AB200">IF(AB$199=-1,AC200,IF(AB$199=99,AA200,IF(AB$199=0,INDEX($E186:$M186,0,AB$197),(INDEX($E186:$M186,0,AB$199+1)-INDEX($E186:$M186,0,AB$199))/(INDEX($E$185:$M$185,0,AB$199+1)-INDEX($E$185:$M$185,0,AB$199))+AA200)))</f>
        <v>91.396926845485567</v>
      </c>
      <c r="AC200" s="186" cm="1">
        <f t="array" ref="AC200">IF(AC$199=-1,AD200,IF(AC$199=99,AB200,IF(AC$199=0,INDEX($E186:$M186,0,AC$197),(INDEX($E186:$M186,0,AC$199+1)-INDEX($E186:$M186,0,AC$199))/(INDEX($E$185:$M$185,0,AC$199+1)-INDEX($E$185:$M$185,0,AC$199))+AB200)))</f>
        <v>93.900026616150569</v>
      </c>
      <c r="AD200" s="186" cm="1">
        <f t="array" ref="AD200">IF(AD$199=-1,AE200,IF(AD$199=99,AC200,IF(AD$199=0,INDEX($E186:$M186,0,AD$197),(INDEX($E186:$M186,0,AD$199+1)-INDEX($E186:$M186,0,AD$199))/(INDEX($E$185:$M$185,0,AD$199+1)-INDEX($E$185:$M$185,0,AD$199))+AC200)))</f>
        <v>96.403126386815572</v>
      </c>
      <c r="AE200" s="186" cm="1">
        <f t="array" ref="AE200">IF(AE$199=-1,AF200,IF(AE$199=99,AD200,IF(AE$199=0,INDEX($E186:$M186,0,AE$197),(INDEX($E186:$M186,0,AE$199+1)-INDEX($E186:$M186,0,AE$199))/(INDEX($E$185:$M$185,0,AE$199+1)-INDEX($E$185:$M$185,0,AE$199))+AD200)))</f>
        <v>98.906226157480603</v>
      </c>
      <c r="AF200" s="186" cm="1">
        <f t="array" ref="AF200">IF(AF$199=-1,AG200,IF(AF$199=99,AE200,IF(AF$199=0,INDEX($E186:$M186,0,AF$197),(INDEX($E186:$M186,0,AF$199+1)-INDEX($E186:$M186,0,AF$199))/(INDEX($E$185:$M$185,0,AF$199+1)-INDEX($E$185:$M$185,0,AF$199))+AE200)))</f>
        <v>102.41603463532455</v>
      </c>
      <c r="AG200" s="186" cm="1">
        <f t="array" ref="AG200">IF(AG$199=-1,AH200,IF(AG$199=99,AF200,IF(AG$199=0,INDEX($E186:$M186,0,AG$197),(INDEX($E186:$M186,0,AG$199+1)-INDEX($E186:$M186,0,AG$199))/(INDEX($E$185:$M$185,0,AG$199+1)-INDEX($E$185:$M$185,0,AG$199))+AF200)))</f>
        <v>105.9258431131685</v>
      </c>
      <c r="AH200" s="186" cm="1">
        <f t="array" ref="AH200">IF(AH$199=-1,AI200,IF(AH$199=99,AG200,IF(AH$199=0,INDEX($E186:$M186,0,AH$197),(INDEX($E186:$M186,0,AH$199+1)-INDEX($E186:$M186,0,AH$199))/(INDEX($E$185:$M$185,0,AH$199+1)-INDEX($E$185:$M$185,0,AH$199))+AG200)))</f>
        <v>109.43565159101244</v>
      </c>
      <c r="AI200" s="186" cm="1">
        <f t="array" ref="AI200">IF(AI$199=-1,AJ200,IF(AI$199=99,AH200,IF(AI$199=0,INDEX($E186:$M186,0,AI$197),(INDEX($E186:$M186,0,AI$199+1)-INDEX($E186:$M186,0,AI$199))/(INDEX($E$185:$M$185,0,AI$199+1)-INDEX($E$185:$M$185,0,AI$199))+AH200)))</f>
        <v>112.94546006885639</v>
      </c>
      <c r="AJ200" s="186" cm="1">
        <f t="array" ref="AJ200">IF(AJ$199=-1,AK200,IF(AJ$199=99,AI200,IF(AJ$199=0,INDEX($E186:$M186,0,AJ$197),(INDEX($E186:$M186,0,AJ$199+1)-INDEX($E186:$M186,0,AJ$199))/(INDEX($E$185:$M$185,0,AJ$199+1)-INDEX($E$185:$M$185,0,AJ$199))+AI200)))</f>
        <v>116.45526854670034</v>
      </c>
      <c r="AK200" s="186" cm="1">
        <f t="array" ref="AK200">IF(AK$199=-1,AL200,IF(AK$199=99,AJ200,IF(AK$199=0,INDEX($E186:$M186,0,AK$197),(INDEX($E186:$M186,0,AK$199+1)-INDEX($E186:$M186,0,AK$199))/(INDEX($E$185:$M$185,0,AK$199+1)-INDEX($E$185:$M$185,0,AK$199))+AJ200)))</f>
        <v>119.96507702454429</v>
      </c>
      <c r="AL200" s="186" cm="1">
        <f t="array" ref="AL200">IF(AL$199=-1,AM200,IF(AL$199=99,AK200,IF(AL$199=0,INDEX($E186:$M186,0,AL$197),(INDEX($E186:$M186,0,AL$199+1)-INDEX($E186:$M186,0,AL$199))/(INDEX($E$185:$M$185,0,AL$199+1)-INDEX($E$185:$M$185,0,AL$199))+AK200)))</f>
        <v>123.47488550238823</v>
      </c>
      <c r="AM200" s="186" cm="1">
        <f t="array" ref="AM200">IF(AM$199=-1,AN200,IF(AM$199=99,AL200,IF(AM$199=0,INDEX($E186:$M186,0,AM$197),(INDEX($E186:$M186,0,AM$199+1)-INDEX($E186:$M186,0,AM$199))/(INDEX($E$185:$M$185,0,AM$199+1)-INDEX($E$185:$M$185,0,AM$199))+AL200)))</f>
        <v>126.98469398023218</v>
      </c>
      <c r="AN200" s="186" cm="1">
        <f t="array" ref="AN200">IF(AN$199=-1,AO200,IF(AN$199=99,AM200,IF(AN$199=0,INDEX($E186:$M186,0,AN$197),(INDEX($E186:$M186,0,AN$199+1)-INDEX($E186:$M186,0,AN$199))/(INDEX($E$185:$M$185,0,AN$199+1)-INDEX($E$185:$M$185,0,AN$199))+AM200)))</f>
        <v>130.49450245807614</v>
      </c>
      <c r="AO200" s="186" cm="1">
        <f t="array" ref="AO200">IF(AO$199=-1,AP200,IF(AO$199=99,AN200,IF(AO$199=0,INDEX($E186:$M186,0,AO$197),(INDEX($E186:$M186,0,AO$199+1)-INDEX($E186:$M186,0,AO$199))/(INDEX($E$185:$M$185,0,AO$199+1)-INDEX($E$185:$M$185,0,AO$199))+AN200)))</f>
        <v>134.00431093592013</v>
      </c>
      <c r="AP200" s="186" cm="1">
        <f t="array" ref="AP200">IF(AP$199=-1,AQ200,IF(AP$199=99,AO200,IF(AP$199=0,INDEX($E186:$M186,0,AP$197),(INDEX($E186:$M186,0,AP$199+1)-INDEX($E186:$M186,0,AP$199))/(INDEX($E$185:$M$185,0,AP$199+1)-INDEX($E$185:$M$185,0,AP$199))+AO200)))</f>
        <v>136.73403316407092</v>
      </c>
      <c r="AQ200" s="186" cm="1">
        <f t="array" ref="AQ200">IF(AQ$199=-1,AR200,IF(AQ$199=99,AP200,IF(AQ$199=0,INDEX($E186:$M186,0,AQ$197),(INDEX($E186:$M186,0,AQ$199+1)-INDEX($E186:$M186,0,AQ$199))/(INDEX($E$185:$M$185,0,AQ$199+1)-INDEX($E$185:$M$185,0,AQ$199))+AP200)))</f>
        <v>161.30153321742799</v>
      </c>
      <c r="AR200" s="186" cm="1">
        <f t="array" ref="AR200">IF(AR$199=-1,AS200,IF(AR$199=99,AQ200,IF(AR$199=0,INDEX($E186:$M186,0,AR$197),(INDEX($E186:$M186,0,AR$199+1)-INDEX($E186:$M186,0,AR$199))/(INDEX($E$185:$M$185,0,AR$199+1)-INDEX($E$185:$M$185,0,AR$199))+AQ200)))</f>
        <v>161.30153321742799</v>
      </c>
      <c r="AS200" s="186" cm="1">
        <f t="array" ref="AS200">IF(AS$199=-1,#REF!,IF(AS$199=99,AR200,IF(AS$199=0,INDEX($E186:$M186,0,AS$197),(INDEX($E186:$M186,0,AS$199+1)-INDEX($E186:$M186,0,AS$199))/(INDEX($E$185:$M$185,0,AS$199+1)-INDEX($E$185:$M$185,0,AS$199))+AR200)))</f>
        <v>161.30153321742799</v>
      </c>
      <c r="AT200" s="186"/>
      <c r="AW200" s="186"/>
      <c r="AX200" s="186"/>
      <c r="BH200" s="186">
        <f t="shared" ref="BH200:BH207" si="594">E186</f>
        <v>77.614189675901358</v>
      </c>
      <c r="BI200" s="109">
        <f t="shared" ref="BI200:BI207" si="595">(M200-BH200)/M200</f>
        <v>0</v>
      </c>
    </row>
    <row r="201" spans="1:61">
      <c r="A201" s="185" t="s">
        <v>16</v>
      </c>
      <c r="B201" s="22" t="str">
        <f t="shared" si="589"/>
        <v/>
      </c>
      <c r="C201" s="23" t="str">
        <f t="shared" si="590"/>
        <v/>
      </c>
      <c r="D201" s="57" t="str">
        <f t="shared" si="591"/>
        <v>TPPRSUV</v>
      </c>
      <c r="E201" s="23" t="str">
        <f t="shared" si="592"/>
        <v/>
      </c>
      <c r="F201" s="23"/>
      <c r="H201" s="23" t="str">
        <f t="shared" si="592"/>
        <v/>
      </c>
      <c r="J201" s="23" t="str">
        <f t="shared" si="592"/>
        <v/>
      </c>
      <c r="K201" s="23" t="str">
        <f t="shared" si="592"/>
        <v/>
      </c>
      <c r="L201" s="22" t="str">
        <f t="shared" si="593"/>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16.610068659512262</v>
      </c>
      <c r="V201" s="186" cm="1">
        <f t="array" ref="V201">IF(V$199=-1,W201,IF(V$199=99,U201,IF(V$199=0,INDEX($E187:$M187,0,V$197),(INDEX($E187:$M187,0,V$199+1)-INDEX($E187:$M187,0,V$199))/(INDEX($E$185:$M$185,0,V$199+1)-INDEX($E$185:$M$185,0,V$199))+U201)))</f>
        <v>16.230394747067805</v>
      </c>
      <c r="W201" s="186" cm="1">
        <f t="array" ref="W201">IF(W$199=-1,X201,IF(W$199=99,V201,IF(W$199=0,INDEX($E187:$M187,0,W$197),(INDEX($E187:$M187,0,W$199+1)-INDEX($E187:$M187,0,W$199))/(INDEX($E$185:$M$185,0,W$199+1)-INDEX($E$185:$M$185,0,W$199))+V201)))</f>
        <v>16.762303448334119</v>
      </c>
      <c r="X201" s="186" cm="1">
        <f t="array" ref="X201">IF(X$199=-1,Y201,IF(X$199=99,W201,IF(X$199=0,INDEX($E187:$M187,0,X$197),(INDEX($E187:$M187,0,X$199+1)-INDEX($E187:$M187,0,X$199))/(INDEX($E$185:$M$185,0,X$199+1)-INDEX($E$185:$M$185,0,X$199))+W201)))</f>
        <v>17.294212149600433</v>
      </c>
      <c r="Y201" s="186" cm="1">
        <f t="array" ref="Y201">IF(Y$199=-1,Z201,IF(Y$199=99,X201,IF(Y$199=0,INDEX($E187:$M187,0,Y$197),(INDEX($E187:$M187,0,Y$199+1)-INDEX($E187:$M187,0,Y$199))/(INDEX($E$185:$M$185,0,Y$199+1)-INDEX($E$185:$M$185,0,Y$199))+X201)))</f>
        <v>17.826120850866747</v>
      </c>
      <c r="Z201" s="186" cm="1">
        <f t="array" ref="Z201">IF(Z$199=-1,AA201,IF(Z$199=99,Y201,IF(Z$199=0,INDEX($E187:$M187,0,Z$197),(INDEX($E187:$M187,0,Z$199+1)-INDEX($E187:$M187,0,Z$199))/(INDEX($E$185:$M$185,0,Z$199+1)-INDEX($E$185:$M$185,0,Z$199))+Y201)))</f>
        <v>18.358029552133061</v>
      </c>
      <c r="AA201" s="186" cm="1">
        <f t="array" ref="AA201">IF(AA$199=-1,AB201,IF(AA$199=99,Z201,IF(AA$199=0,INDEX($E187:$M187,0,AA$197),(INDEX($E187:$M187,0,AA$199+1)-INDEX($E187:$M187,0,AA$199))/(INDEX($E$185:$M$185,0,AA$199+1)-INDEX($E$185:$M$185,0,AA$199))+Z201)))</f>
        <v>18.889938253399375</v>
      </c>
      <c r="AB201" s="186" cm="1">
        <f t="array" ref="AB201">IF(AB$199=-1,AC201,IF(AB$199=99,AA201,IF(AB$199=0,INDEX($E187:$M187,0,AB$197),(INDEX($E187:$M187,0,AB$199+1)-INDEX($E187:$M187,0,AB$199))/(INDEX($E$185:$M$185,0,AB$199+1)-INDEX($E$185:$M$185,0,AB$199))+AA201)))</f>
        <v>19.421846954665689</v>
      </c>
      <c r="AC201" s="186" cm="1">
        <f t="array" ref="AC201">IF(AC$199=-1,AD201,IF(AC$199=99,AB201,IF(AC$199=0,INDEX($E187:$M187,0,AC$197),(INDEX($E187:$M187,0,AC$199+1)-INDEX($E187:$M187,0,AC$199))/(INDEX($E$185:$M$185,0,AC$199+1)-INDEX($E$185:$M$185,0,AC$199))+AB201)))</f>
        <v>19.953755655932003</v>
      </c>
      <c r="AD201" s="186" cm="1">
        <f t="array" ref="AD201">IF(AD$199=-1,AE201,IF(AD$199=99,AC201,IF(AD$199=0,INDEX($E187:$M187,0,AD$197),(INDEX($E187:$M187,0,AD$199+1)-INDEX($E187:$M187,0,AD$199))/(INDEX($E$185:$M$185,0,AD$199+1)-INDEX($E$185:$M$185,0,AD$199))+AC201)))</f>
        <v>20.485664357198317</v>
      </c>
      <c r="AE201" s="186" cm="1">
        <f t="array" ref="AE201">IF(AE$199=-1,AF201,IF(AE$199=99,AD201,IF(AE$199=0,INDEX($E187:$M187,0,AE$197),(INDEX($E187:$M187,0,AE$199+1)-INDEX($E187:$M187,0,AE$199))/(INDEX($E$185:$M$185,0,AE$199+1)-INDEX($E$185:$M$185,0,AE$199))+AD201)))</f>
        <v>21.017573058464631</v>
      </c>
      <c r="AF201" s="186" cm="1">
        <f t="array" ref="AF201">IF(AF$199=-1,AG201,IF(AF$199=99,AE201,IF(AF$199=0,INDEX($E187:$M187,0,AF$197),(INDEX($E187:$M187,0,AF$199+1)-INDEX($E187:$M187,0,AF$199))/(INDEX($E$185:$M$185,0,AF$199+1)-INDEX($E$185:$M$185,0,AF$199))+AE201)))</f>
        <v>21.763407360006472</v>
      </c>
      <c r="AG201" s="186" cm="1">
        <f t="array" ref="AG201">IF(AG$199=-1,AH201,IF(AG$199=99,AF201,IF(AG$199=0,INDEX($E187:$M187,0,AG$197),(INDEX($E187:$M187,0,AG$199+1)-INDEX($E187:$M187,0,AG$199))/(INDEX($E$185:$M$185,0,AG$199+1)-INDEX($E$185:$M$185,0,AG$199))+AF201)))</f>
        <v>22.509241661548312</v>
      </c>
      <c r="AH201" s="186" cm="1">
        <f t="array" ref="AH201">IF(AH$199=-1,AI201,IF(AH$199=99,AG201,IF(AH$199=0,INDEX($E187:$M187,0,AH$197),(INDEX($E187:$M187,0,AH$199+1)-INDEX($E187:$M187,0,AH$199))/(INDEX($E$185:$M$185,0,AH$199+1)-INDEX($E$185:$M$185,0,AH$199))+AG201)))</f>
        <v>23.255075963090153</v>
      </c>
      <c r="AI201" s="186" cm="1">
        <f t="array" ref="AI201">IF(AI$199=-1,AJ201,IF(AI$199=99,AH201,IF(AI$199=0,INDEX($E187:$M187,0,AI$197),(INDEX($E187:$M187,0,AI$199+1)-INDEX($E187:$M187,0,AI$199))/(INDEX($E$185:$M$185,0,AI$199+1)-INDEX($E$185:$M$185,0,AI$199))+AH201)))</f>
        <v>24.000910264631994</v>
      </c>
      <c r="AJ201" s="186" cm="1">
        <f t="array" ref="AJ201">IF(AJ$199=-1,AK201,IF(AJ$199=99,AI201,IF(AJ$199=0,INDEX($E187:$M187,0,AJ$197),(INDEX($E187:$M187,0,AJ$199+1)-INDEX($E187:$M187,0,AJ$199))/(INDEX($E$185:$M$185,0,AJ$199+1)-INDEX($E$185:$M$185,0,AJ$199))+AI201)))</f>
        <v>24.746744566173835</v>
      </c>
      <c r="AK201" s="186" cm="1">
        <f t="array" ref="AK201">IF(AK$199=-1,AL201,IF(AK$199=99,AJ201,IF(AK$199=0,INDEX($E187:$M187,0,AK$197),(INDEX($E187:$M187,0,AK$199+1)-INDEX($E187:$M187,0,AK$199))/(INDEX($E$185:$M$185,0,AK$199+1)-INDEX($E$185:$M$185,0,AK$199))+AJ201)))</f>
        <v>25.492578867715675</v>
      </c>
      <c r="AL201" s="186" cm="1">
        <f t="array" ref="AL201">IF(AL$199=-1,AM201,IF(AL$199=99,AK201,IF(AL$199=0,INDEX($E187:$M187,0,AL$197),(INDEX($E187:$M187,0,AL$199+1)-INDEX($E187:$M187,0,AL$199))/(INDEX($E$185:$M$185,0,AL$199+1)-INDEX($E$185:$M$185,0,AL$199))+AK201)))</f>
        <v>26.238413169257516</v>
      </c>
      <c r="AM201" s="186" cm="1">
        <f t="array" ref="AM201">IF(AM$199=-1,AN201,IF(AM$199=99,AL201,IF(AM$199=0,INDEX($E187:$M187,0,AM$197),(INDEX($E187:$M187,0,AM$199+1)-INDEX($E187:$M187,0,AM$199))/(INDEX($E$185:$M$185,0,AM$199+1)-INDEX($E$185:$M$185,0,AM$199))+AL201)))</f>
        <v>26.984247470799357</v>
      </c>
      <c r="AN201" s="186" cm="1">
        <f t="array" ref="AN201">IF(AN$199=-1,AO201,IF(AN$199=99,AM201,IF(AN$199=0,INDEX($E187:$M187,0,AN$197),(INDEX($E187:$M187,0,AN$199+1)-INDEX($E187:$M187,0,AN$199))/(INDEX($E$185:$M$185,0,AN$199+1)-INDEX($E$185:$M$185,0,AN$199))+AM201)))</f>
        <v>27.730081772341197</v>
      </c>
      <c r="AO201" s="186" cm="1">
        <f t="array" ref="AO201">IF(AO$199=-1,AP201,IF(AO$199=99,AN201,IF(AO$199=0,INDEX($E187:$M187,0,AO$197),(INDEX($E187:$M187,0,AO$199+1)-INDEX($E187:$M187,0,AO$199))/(INDEX($E$185:$M$185,0,AO$199+1)-INDEX($E$185:$M$185,0,AO$199))+AN201)))</f>
        <v>28.475916073883035</v>
      </c>
      <c r="AP201" s="186" cm="1">
        <f t="array" ref="AP201">IF(AP$199=-1,AQ201,IF(AP$199=99,AO201,IF(AP$199=0,INDEX($E187:$M187,0,AP$197),(INDEX($E187:$M187,0,AP$199+1)-INDEX($E187:$M187,0,AP$199))/(INDEX($E$185:$M$185,0,AP$199+1)-INDEX($E$185:$M$185,0,AP$199))+AO201)))</f>
        <v>29.055982047365077</v>
      </c>
      <c r="AQ201" s="186" cm="1">
        <f t="array" ref="AQ201">IF(AQ$199=-1,AR201,IF(AQ$199=99,AP201,IF(AQ$199=0,INDEX($E187:$M187,0,AQ$197),(INDEX($E187:$M187,0,AQ$199+1)-INDEX($E187:$M187,0,AQ$199))/(INDEX($E$185:$M$185,0,AQ$199+1)-INDEX($E$185:$M$185,0,AQ$199))+AP201)))</f>
        <v>34.276575808703456</v>
      </c>
      <c r="AR201" s="186" cm="1">
        <f t="array" ref="AR201">IF(AR$199=-1,AS201,IF(AR$199=99,AQ201,IF(AR$199=0,INDEX($E187:$M187,0,AR$197),(INDEX($E187:$M187,0,AR$199+1)-INDEX($E187:$M187,0,AR$199))/(INDEX($E$185:$M$185,0,AR$199+1)-INDEX($E$185:$M$185,0,AR$199))+AQ201)))</f>
        <v>34.276575808703456</v>
      </c>
      <c r="AS201" s="186" cm="1">
        <f t="array" ref="AS201">IF(AS$199=-1,#REF!,IF(AS$199=99,AR201,IF(AS$199=0,INDEX($E187:$M187,0,AS$197),(INDEX($E187:$M187,0,AS$199+1)-INDEX($E187:$M187,0,AS$199))/(INDEX($E$185:$M$185,0,AS$199+1)-INDEX($E$185:$M$185,0,AS$199))+AR201)))</f>
        <v>34.276575808703456</v>
      </c>
      <c r="AT201" s="186"/>
      <c r="AW201" s="186"/>
      <c r="AX201" s="186"/>
      <c r="BH201" s="186">
        <f t="shared" si="594"/>
        <v>9.939379683721306</v>
      </c>
      <c r="BI201" s="109">
        <f t="shared" si="595"/>
        <v>0</v>
      </c>
    </row>
    <row r="202" spans="1:61">
      <c r="A202" s="185" t="s">
        <v>16</v>
      </c>
      <c r="B202" s="22" t="str">
        <f t="shared" si="589"/>
        <v/>
      </c>
      <c r="C202" s="23" t="str">
        <f t="shared" si="590"/>
        <v/>
      </c>
      <c r="D202" s="57" t="str">
        <f t="shared" si="591"/>
        <v>TPPRMOT</v>
      </c>
      <c r="E202" s="23" t="str">
        <f t="shared" si="592"/>
        <v/>
      </c>
      <c r="F202" s="23"/>
      <c r="H202" s="23" t="str">
        <f t="shared" si="592"/>
        <v/>
      </c>
      <c r="J202" s="23" t="str">
        <f t="shared" si="592"/>
        <v/>
      </c>
      <c r="K202" s="23" t="str">
        <f t="shared" si="592"/>
        <v/>
      </c>
      <c r="L202" s="22" t="str">
        <f t="shared" si="593"/>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2.9311885869727514</v>
      </c>
      <c r="V202" s="186" cm="1">
        <f t="array" ref="V202">IF(V$199=-1,W202,IF(V$199=99,U202,IF(V$199=0,INDEX($E188:$M188,0,V$197),(INDEX($E188:$M188,0,V$199+1)-INDEX($E188:$M188,0,V$199))/(INDEX($E$185:$M$185,0,V$199+1)-INDEX($E$185:$M$185,0,V$199))+U202)))</f>
        <v>2.8641873083060831</v>
      </c>
      <c r="W202" s="186" cm="1">
        <f t="array" ref="W202">IF(W$199=-1,X202,IF(W$199=99,V202,IF(W$199=0,INDEX($E188:$M188,0,W$197),(INDEX($E188:$M188,0,W$199+1)-INDEX($E188:$M188,0,W$199))/(INDEX($E$185:$M$185,0,W$199+1)-INDEX($E$185:$M$185,0,W$199))+V202)))</f>
        <v>2.9580535497060207</v>
      </c>
      <c r="X202" s="186" cm="1">
        <f t="array" ref="X202">IF(X$199=-1,Y202,IF(X$199=99,W202,IF(X$199=0,INDEX($E188:$M188,0,X$197),(INDEX($E188:$M188,0,X$199+1)-INDEX($E188:$M188,0,X$199))/(INDEX($E$185:$M$185,0,X$199+1)-INDEX($E$185:$M$185,0,X$199))+W202)))</f>
        <v>3.0519197911059583</v>
      </c>
      <c r="Y202" s="186" cm="1">
        <f t="array" ref="Y202">IF(Y$199=-1,Z202,IF(Y$199=99,X202,IF(Y$199=0,INDEX($E188:$M188,0,Y$197),(INDEX($E188:$M188,0,Y$199+1)-INDEX($E188:$M188,0,Y$199))/(INDEX($E$185:$M$185,0,Y$199+1)-INDEX($E$185:$M$185,0,Y$199))+X202)))</f>
        <v>3.1457860325058959</v>
      </c>
      <c r="Z202" s="186" cm="1">
        <f t="array" ref="Z202">IF(Z$199=-1,AA202,IF(Z$199=99,Y202,IF(Z$199=0,INDEX($E188:$M188,0,Z$197),(INDEX($E188:$M188,0,Z$199+1)-INDEX($E188:$M188,0,Z$199))/(INDEX($E$185:$M$185,0,Z$199+1)-INDEX($E$185:$M$185,0,Z$199))+Y202)))</f>
        <v>3.2396522739058335</v>
      </c>
      <c r="AA202" s="186" cm="1">
        <f t="array" ref="AA202">IF(AA$199=-1,AB202,IF(AA$199=99,Z202,IF(AA$199=0,INDEX($E188:$M188,0,AA$197),(INDEX($E188:$M188,0,AA$199+1)-INDEX($E188:$M188,0,AA$199))/(INDEX($E$185:$M$185,0,AA$199+1)-INDEX($E$185:$M$185,0,AA$199))+Z202)))</f>
        <v>3.3335185153057711</v>
      </c>
      <c r="AB202" s="186" cm="1">
        <f t="array" ref="AB202">IF(AB$199=-1,AC202,IF(AB$199=99,AA202,IF(AB$199=0,INDEX($E188:$M188,0,AB$197),(INDEX($E188:$M188,0,AB$199+1)-INDEX($E188:$M188,0,AB$199))/(INDEX($E$185:$M$185,0,AB$199+1)-INDEX($E$185:$M$185,0,AB$199))+AA202)))</f>
        <v>3.4273847567057087</v>
      </c>
      <c r="AC202" s="186" cm="1">
        <f t="array" ref="AC202">IF(AC$199=-1,AD202,IF(AC$199=99,AB202,IF(AC$199=0,INDEX($E188:$M188,0,AC$197),(INDEX($E188:$M188,0,AC$199+1)-INDEX($E188:$M188,0,AC$199))/(INDEX($E$185:$M$185,0,AC$199+1)-INDEX($E$185:$M$185,0,AC$199))+AB202)))</f>
        <v>3.5212509981056463</v>
      </c>
      <c r="AD202" s="186" cm="1">
        <f t="array" ref="AD202">IF(AD$199=-1,AE202,IF(AD$199=99,AC202,IF(AD$199=0,INDEX($E188:$M188,0,AD$197),(INDEX($E188:$M188,0,AD$199+1)-INDEX($E188:$M188,0,AD$199))/(INDEX($E$185:$M$185,0,AD$199+1)-INDEX($E$185:$M$185,0,AD$199))+AC202)))</f>
        <v>3.6151172395055839</v>
      </c>
      <c r="AE202" s="186" cm="1">
        <f t="array" ref="AE202">IF(AE$199=-1,AF202,IF(AE$199=99,AD202,IF(AE$199=0,INDEX($E188:$M188,0,AE$197),(INDEX($E188:$M188,0,AE$199+1)-INDEX($E188:$M188,0,AE$199))/(INDEX($E$185:$M$185,0,AE$199+1)-INDEX($E$185:$M$185,0,AE$199))+AD202)))</f>
        <v>3.7089834809055229</v>
      </c>
      <c r="AF202" s="186" cm="1">
        <f t="array" ref="AF202">IF(AF$199=-1,AG202,IF(AF$199=99,AE202,IF(AF$199=0,INDEX($E188:$M188,0,AF$197),(INDEX($E188:$M188,0,AF$199+1)-INDEX($E188:$M188,0,AF$199))/(INDEX($E$185:$M$185,0,AF$199+1)-INDEX($E$185:$M$185,0,AF$199))+AE202)))</f>
        <v>3.8406012988246712</v>
      </c>
      <c r="AG202" s="186" cm="1">
        <f t="array" ref="AG202">IF(AG$199=-1,AH202,IF(AG$199=99,AF202,IF(AG$199=0,INDEX($E188:$M188,0,AG$197),(INDEX($E188:$M188,0,AG$199+1)-INDEX($E188:$M188,0,AG$199))/(INDEX($E$185:$M$185,0,AG$199+1)-INDEX($E$185:$M$185,0,AG$199))+AF202)))</f>
        <v>3.9722191167438194</v>
      </c>
      <c r="AH202" s="186" cm="1">
        <f t="array" ref="AH202">IF(AH$199=-1,AI202,IF(AH$199=99,AG202,IF(AH$199=0,INDEX($E188:$M188,0,AH$197),(INDEX($E188:$M188,0,AH$199+1)-INDEX($E188:$M188,0,AH$199))/(INDEX($E$185:$M$185,0,AH$199+1)-INDEX($E$185:$M$185,0,AH$199))+AG202)))</f>
        <v>4.1038369346629677</v>
      </c>
      <c r="AI202" s="186" cm="1">
        <f t="array" ref="AI202">IF(AI$199=-1,AJ202,IF(AI$199=99,AH202,IF(AI$199=0,INDEX($E188:$M188,0,AI$197),(INDEX($E188:$M188,0,AI$199+1)-INDEX($E188:$M188,0,AI$199))/(INDEX($E$185:$M$185,0,AI$199+1)-INDEX($E$185:$M$185,0,AI$199))+AH202)))</f>
        <v>4.2354547525821156</v>
      </c>
      <c r="AJ202" s="186" cm="1">
        <f t="array" ref="AJ202">IF(AJ$199=-1,AK202,IF(AJ$199=99,AI202,IF(AJ$199=0,INDEX($E188:$M188,0,AJ$197),(INDEX($E188:$M188,0,AJ$199+1)-INDEX($E188:$M188,0,AJ$199))/(INDEX($E$185:$M$185,0,AJ$199+1)-INDEX($E$185:$M$185,0,AJ$199))+AI202)))</f>
        <v>4.3670725705012634</v>
      </c>
      <c r="AK202" s="186" cm="1">
        <f t="array" ref="AK202">IF(AK$199=-1,AL202,IF(AK$199=99,AJ202,IF(AK$199=0,INDEX($E188:$M188,0,AK$197),(INDEX($E188:$M188,0,AK$199+1)-INDEX($E188:$M188,0,AK$199))/(INDEX($E$185:$M$185,0,AK$199+1)-INDEX($E$185:$M$185,0,AK$199))+AJ202)))</f>
        <v>4.4986903884204112</v>
      </c>
      <c r="AL202" s="186" cm="1">
        <f t="array" ref="AL202">IF(AL$199=-1,AM202,IF(AL$199=99,AK202,IF(AL$199=0,INDEX($E188:$M188,0,AL$197),(INDEX($E188:$M188,0,AL$199+1)-INDEX($E188:$M188,0,AL$199))/(INDEX($E$185:$M$185,0,AL$199+1)-INDEX($E$185:$M$185,0,AL$199))+AK202)))</f>
        <v>4.6303082063395591</v>
      </c>
      <c r="AM202" s="186" cm="1">
        <f t="array" ref="AM202">IF(AM$199=-1,AN202,IF(AM$199=99,AL202,IF(AM$199=0,INDEX($E188:$M188,0,AM$197),(INDEX($E188:$M188,0,AM$199+1)-INDEX($E188:$M188,0,AM$199))/(INDEX($E$185:$M$185,0,AM$199+1)-INDEX($E$185:$M$185,0,AM$199))+AL202)))</f>
        <v>4.7619260242587069</v>
      </c>
      <c r="AN202" s="186" cm="1">
        <f t="array" ref="AN202">IF(AN$199=-1,AO202,IF(AN$199=99,AM202,IF(AN$199=0,INDEX($E188:$M188,0,AN$197),(INDEX($E188:$M188,0,AN$199+1)-INDEX($E188:$M188,0,AN$199))/(INDEX($E$185:$M$185,0,AN$199+1)-INDEX($E$185:$M$185,0,AN$199))+AM202)))</f>
        <v>4.8935438421778548</v>
      </c>
      <c r="AO202" s="186" cm="1">
        <f t="array" ref="AO202">IF(AO$199=-1,AP202,IF(AO$199=99,AN202,IF(AO$199=0,INDEX($E188:$M188,0,AO$197),(INDEX($E188:$M188,0,AO$199+1)-INDEX($E188:$M188,0,AO$199))/(INDEX($E$185:$M$185,0,AO$199+1)-INDEX($E$185:$M$185,0,AO$199))+AN202)))</f>
        <v>5.0251616600970053</v>
      </c>
      <c r="AP202" s="186" cm="1">
        <f t="array" ref="AP202">IF(AP$199=-1,AQ202,IF(AP$199=99,AO202,IF(AP$199=0,INDEX($E188:$M188,0,AP$197),(INDEX($E188:$M188,0,AP$199+1)-INDEX($E188:$M188,0,AP$199))/(INDEX($E$185:$M$185,0,AP$199+1)-INDEX($E$185:$M$185,0,AP$199))+AO202)))</f>
        <v>5.1275262436526594</v>
      </c>
      <c r="AQ202" s="186" cm="1">
        <f t="array" ref="AQ202">IF(AQ$199=-1,AR202,IF(AQ$199=99,AP202,IF(AQ$199=0,INDEX($E188:$M188,0,AQ$197),(INDEX($E188:$M188,0,AQ$199+1)-INDEX($E188:$M188,0,AQ$199))/(INDEX($E$185:$M$185,0,AQ$199+1)-INDEX($E$185:$M$185,0,AQ$199))+AP202)))</f>
        <v>6.0488074956535502</v>
      </c>
      <c r="AR202" s="186" cm="1">
        <f t="array" ref="AR202">IF(AR$199=-1,AS202,IF(AR$199=99,AQ202,IF(AR$199=0,INDEX($E188:$M188,0,AR$197),(INDEX($E188:$M188,0,AR$199+1)-INDEX($E188:$M188,0,AR$199))/(INDEX($E$185:$M$185,0,AR$199+1)-INDEX($E$185:$M$185,0,AR$199))+AQ202)))</f>
        <v>6.0488074956535502</v>
      </c>
      <c r="AS202" s="186" cm="1">
        <f t="array" ref="AS202">IF(AS$199=-1,#REF!,IF(AS$199=99,AR202,IF(AS$199=0,INDEX($E188:$M188,0,AS$197),(INDEX($E188:$M188,0,AS$199+1)-INDEX($E188:$M188,0,AS$199))/(INDEX($E$185:$M$185,0,AS$199+1)-INDEX($E$185:$M$185,0,AS$199))+AR202)))</f>
        <v>6.0488074956535502</v>
      </c>
      <c r="AT202" s="186"/>
      <c r="AW202" s="186"/>
      <c r="AX202" s="186"/>
      <c r="BH202" s="186">
        <f t="shared" si="594"/>
        <v>3.3646857046699763</v>
      </c>
      <c r="BI202" s="109">
        <f t="shared" si="595"/>
        <v>0</v>
      </c>
    </row>
    <row r="203" spans="1:61">
      <c r="A203" s="185" t="s">
        <v>16</v>
      </c>
      <c r="B203" s="22" t="str">
        <f t="shared" si="589"/>
        <v/>
      </c>
      <c r="C203" s="23" t="str">
        <f t="shared" si="590"/>
        <v/>
      </c>
      <c r="D203" s="57" t="str">
        <f t="shared" si="591"/>
        <v>TPPUBUS</v>
      </c>
      <c r="E203" s="23" t="str">
        <f t="shared" si="592"/>
        <v/>
      </c>
      <c r="F203" s="23"/>
      <c r="H203" s="23" t="str">
        <f t="shared" si="592"/>
        <v/>
      </c>
      <c r="J203" s="23" t="str">
        <f t="shared" si="592"/>
        <v/>
      </c>
      <c r="K203" s="23" t="str">
        <f t="shared" si="592"/>
        <v/>
      </c>
      <c r="L203" s="22" t="str">
        <f t="shared" si="593"/>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0.76920545170235954</v>
      </c>
      <c r="V203" s="186" cm="1">
        <f t="array" ref="V203">IF(V$199=-1,W203,IF(V$199=99,U203,IF(V$199=0,INDEX($E189:$M189,0,V$197),(INDEX($E189:$M189,0,V$199+1)-INDEX($E189:$M189,0,V$199))/(INDEX($E$185:$M$185,0,V$199+1)-INDEX($E$185:$M$185,0,V$199))+U203)))</f>
        <v>0.78784091452934046</v>
      </c>
      <c r="W203" s="186" cm="1">
        <f t="array" ref="W203">IF(W$199=-1,X203,IF(W$199=99,V203,IF(W$199=0,INDEX($E189:$M189,0,W$197),(INDEX($E189:$M189,0,W$199+1)-INDEX($E189:$M189,0,W$199))/(INDEX($E$185:$M$185,0,W$199+1)-INDEX($E$185:$M$185,0,W$199))+V203)))</f>
        <v>0.78976765895060685</v>
      </c>
      <c r="X203" s="186" cm="1">
        <f t="array" ref="X203">IF(X$199=-1,Y203,IF(X$199=99,W203,IF(X$199=0,INDEX($E189:$M189,0,X$197),(INDEX($E189:$M189,0,X$199+1)-INDEX($E189:$M189,0,X$199))/(INDEX($E$185:$M$185,0,X$199+1)-INDEX($E$185:$M$185,0,X$199))+W203)))</f>
        <v>0.79169440337187325</v>
      </c>
      <c r="Y203" s="186" cm="1">
        <f t="array" ref="Y203">IF(Y$199=-1,Z203,IF(Y$199=99,X203,IF(Y$199=0,INDEX($E189:$M189,0,Y$197),(INDEX($E189:$M189,0,Y$199+1)-INDEX($E189:$M189,0,Y$199))/(INDEX($E$185:$M$185,0,Y$199+1)-INDEX($E$185:$M$185,0,Y$199))+X203)))</f>
        <v>0.79362114779313964</v>
      </c>
      <c r="Z203" s="186" cm="1">
        <f t="array" ref="Z203">IF(Z$199=-1,AA203,IF(Z$199=99,Y203,IF(Z$199=0,INDEX($E189:$M189,0,Z$197),(INDEX($E189:$M189,0,Z$199+1)-INDEX($E189:$M189,0,Z$199))/(INDEX($E$185:$M$185,0,Z$199+1)-INDEX($E$185:$M$185,0,Z$199))+Y203)))</f>
        <v>0.79554789221440603</v>
      </c>
      <c r="AA203" s="186" cm="1">
        <f t="array" ref="AA203">IF(AA$199=-1,AB203,IF(AA$199=99,Z203,IF(AA$199=0,INDEX($E189:$M189,0,AA$197),(INDEX($E189:$M189,0,AA$199+1)-INDEX($E189:$M189,0,AA$199))/(INDEX($E$185:$M$185,0,AA$199+1)-INDEX($E$185:$M$185,0,AA$199))+Z203)))</f>
        <v>0.79747463663567242</v>
      </c>
      <c r="AB203" s="186" cm="1">
        <f t="array" ref="AB203">IF(AB$199=-1,AC203,IF(AB$199=99,AA203,IF(AB$199=0,INDEX($E189:$M189,0,AB$197),(INDEX($E189:$M189,0,AB$199+1)-INDEX($E189:$M189,0,AB$199))/(INDEX($E$185:$M$185,0,AB$199+1)-INDEX($E$185:$M$185,0,AB$199))+AA203)))</f>
        <v>0.79940138105693881</v>
      </c>
      <c r="AC203" s="186" cm="1">
        <f t="array" ref="AC203">IF(AC$199=-1,AD203,IF(AC$199=99,AB203,IF(AC$199=0,INDEX($E189:$M189,0,AC$197),(INDEX($E189:$M189,0,AC$199+1)-INDEX($E189:$M189,0,AC$199))/(INDEX($E$185:$M$185,0,AC$199+1)-INDEX($E$185:$M$185,0,AC$199))+AB203)))</f>
        <v>0.8013281254782052</v>
      </c>
      <c r="AD203" s="186" cm="1">
        <f t="array" ref="AD203">IF(AD$199=-1,AE203,IF(AD$199=99,AC203,IF(AD$199=0,INDEX($E189:$M189,0,AD$197),(INDEX($E189:$M189,0,AD$199+1)-INDEX($E189:$M189,0,AD$199))/(INDEX($E$185:$M$185,0,AD$199+1)-INDEX($E$185:$M$185,0,AD$199))+AC203)))</f>
        <v>0.80325486989947159</v>
      </c>
      <c r="AE203" s="186" cm="1">
        <f t="array" ref="AE203">IF(AE$199=-1,AF203,IF(AE$199=99,AD203,IF(AE$199=0,INDEX($E189:$M189,0,AE$197),(INDEX($E189:$M189,0,AE$199+1)-INDEX($E189:$M189,0,AE$199))/(INDEX($E$185:$M$185,0,AE$199+1)-INDEX($E$185:$M$185,0,AE$199))+AD203)))</f>
        <v>0.80518161432073809</v>
      </c>
      <c r="AF203" s="186" cm="1">
        <f t="array" ref="AF203">IF(AF$199=-1,AG203,IF(AF$199=99,AE203,IF(AF$199=0,INDEX($E189:$M189,0,AF$197),(INDEX($E189:$M189,0,AF$199+1)-INDEX($E189:$M189,0,AF$199))/(INDEX($E$185:$M$185,0,AF$199+1)-INDEX($E$185:$M$185,0,AF$199))+AE203)))</f>
        <v>0.80065924427425783</v>
      </c>
      <c r="AG203" s="186" cm="1">
        <f t="array" ref="AG203">IF(AG$199=-1,AH203,IF(AG$199=99,AF203,IF(AG$199=0,INDEX($E189:$M189,0,AG$197),(INDEX($E189:$M189,0,AG$199+1)-INDEX($E189:$M189,0,AG$199))/(INDEX($E$185:$M$185,0,AG$199+1)-INDEX($E$185:$M$185,0,AG$199))+AF203)))</f>
        <v>0.79613687422777757</v>
      </c>
      <c r="AH203" s="186" cm="1">
        <f t="array" ref="AH203">IF(AH$199=-1,AI203,IF(AH$199=99,AG203,IF(AH$199=0,INDEX($E189:$M189,0,AH$197),(INDEX($E189:$M189,0,AH$199+1)-INDEX($E189:$M189,0,AH$199))/(INDEX($E$185:$M$185,0,AH$199+1)-INDEX($E$185:$M$185,0,AH$199))+AG203)))</f>
        <v>0.79161450418129731</v>
      </c>
      <c r="AI203" s="186" cm="1">
        <f t="array" ref="AI203">IF(AI$199=-1,AJ203,IF(AI$199=99,AH203,IF(AI$199=0,INDEX($E189:$M189,0,AI$197),(INDEX($E189:$M189,0,AI$199+1)-INDEX($E189:$M189,0,AI$199))/(INDEX($E$185:$M$185,0,AI$199+1)-INDEX($E$185:$M$185,0,AI$199))+AH203)))</f>
        <v>0.78709213413481705</v>
      </c>
      <c r="AJ203" s="186" cm="1">
        <f t="array" ref="AJ203">IF(AJ$199=-1,AK203,IF(AJ$199=99,AI203,IF(AJ$199=0,INDEX($E189:$M189,0,AJ$197),(INDEX($E189:$M189,0,AJ$199+1)-INDEX($E189:$M189,0,AJ$199))/(INDEX($E$185:$M$185,0,AJ$199+1)-INDEX($E$185:$M$185,0,AJ$199))+AI203)))</f>
        <v>0.78256976408833678</v>
      </c>
      <c r="AK203" s="186" cm="1">
        <f t="array" ref="AK203">IF(AK$199=-1,AL203,IF(AK$199=99,AJ203,IF(AK$199=0,INDEX($E189:$M189,0,AK$197),(INDEX($E189:$M189,0,AK$199+1)-INDEX($E189:$M189,0,AK$199))/(INDEX($E$185:$M$185,0,AK$199+1)-INDEX($E$185:$M$185,0,AK$199))+AJ203)))</f>
        <v>0.77804739404185652</v>
      </c>
      <c r="AL203" s="186" cm="1">
        <f t="array" ref="AL203">IF(AL$199=-1,AM203,IF(AL$199=99,AK203,IF(AL$199=0,INDEX($E189:$M189,0,AL$197),(INDEX($E189:$M189,0,AL$199+1)-INDEX($E189:$M189,0,AL$199))/(INDEX($E$185:$M$185,0,AL$199+1)-INDEX($E$185:$M$185,0,AL$199))+AK203)))</f>
        <v>0.77352502399537626</v>
      </c>
      <c r="AM203" s="186" cm="1">
        <f t="array" ref="AM203">IF(AM$199=-1,AN203,IF(AM$199=99,AL203,IF(AM$199=0,INDEX($E189:$M189,0,AM$197),(INDEX($E189:$M189,0,AM$199+1)-INDEX($E189:$M189,0,AM$199))/(INDEX($E$185:$M$185,0,AM$199+1)-INDEX($E$185:$M$185,0,AM$199))+AL203)))</f>
        <v>0.769002653948896</v>
      </c>
      <c r="AN203" s="186" cm="1">
        <f t="array" ref="AN203">IF(AN$199=-1,AO203,IF(AN$199=99,AM203,IF(AN$199=0,INDEX($E189:$M189,0,AN$197),(INDEX($E189:$M189,0,AN$199+1)-INDEX($E189:$M189,0,AN$199))/(INDEX($E$185:$M$185,0,AN$199+1)-INDEX($E$185:$M$185,0,AN$199))+AM203)))</f>
        <v>0.76448028390241574</v>
      </c>
      <c r="AO203" s="186" cm="1">
        <f t="array" ref="AO203">IF(AO$199=-1,AP203,IF(AO$199=99,AN203,IF(AO$199=0,INDEX($E189:$M189,0,AO$197),(INDEX($E189:$M189,0,AO$199+1)-INDEX($E189:$M189,0,AO$199))/(INDEX($E$185:$M$185,0,AO$199+1)-INDEX($E$185:$M$185,0,AO$199))+AN203)))</f>
        <v>0.75995791385593547</v>
      </c>
      <c r="AP203" s="186" cm="1">
        <f t="array" ref="AP203">IF(AP$199=-1,AQ203,IF(AP$199=99,AO203,IF(AP$199=0,INDEX($E189:$M189,0,AP$197),(INDEX($E189:$M189,0,AP$199+1)-INDEX($E189:$M189,0,AP$199))/(INDEX($E$185:$M$185,0,AP$199+1)-INDEX($E$185:$M$185,0,AP$199))+AO203)))</f>
        <v>0.75534469525897907</v>
      </c>
      <c r="AQ203" s="186" cm="1">
        <f t="array" ref="AQ203">IF(AQ$199=-1,AR203,IF(AQ$199=99,AP203,IF(AQ$199=0,INDEX($E189:$M189,0,AQ$197),(INDEX($E189:$M189,0,AQ$199+1)-INDEX($E189:$M189,0,AQ$199))/(INDEX($E$185:$M$185,0,AQ$199+1)-INDEX($E$185:$M$185,0,AQ$199))+AP203)))</f>
        <v>0.71382572788637089</v>
      </c>
      <c r="AR203" s="186" cm="1">
        <f t="array" ref="AR203">IF(AR$199=-1,AS203,IF(AR$199=99,AQ203,IF(AR$199=0,INDEX($E189:$M189,0,AR$197),(INDEX($E189:$M189,0,AR$199+1)-INDEX($E189:$M189,0,AR$199))/(INDEX($E$185:$M$185,0,AR$199+1)-INDEX($E$185:$M$185,0,AR$199))+AQ203)))</f>
        <v>0.71382572788637089</v>
      </c>
      <c r="AS203" s="186" cm="1">
        <f t="array" ref="AS203">IF(AS$199=-1,#REF!,IF(AS$199=99,AR203,IF(AS$199=0,INDEX($E189:$M189,0,AS$197),(INDEX($E189:$M189,0,AS$199+1)-INDEX($E189:$M189,0,AS$199))/(INDEX($E$185:$M$185,0,AS$199+1)-INDEX($E$185:$M$185,0,AS$199))+AR203)))</f>
        <v>0.71382572788637089</v>
      </c>
      <c r="AT203" s="186"/>
      <c r="AW203" s="186"/>
      <c r="AX203" s="186"/>
      <c r="BH203" s="186">
        <f t="shared" si="594"/>
        <v>0.61799148971758899</v>
      </c>
      <c r="BI203" s="109">
        <f t="shared" si="595"/>
        <v>0.5877400000000006</v>
      </c>
    </row>
    <row r="204" spans="1:61">
      <c r="A204" s="185" t="s">
        <v>16</v>
      </c>
      <c r="B204" s="22" t="str">
        <f t="shared" si="589"/>
        <v/>
      </c>
      <c r="C204" s="23" t="str">
        <f t="shared" si="590"/>
        <v/>
      </c>
      <c r="D204" s="57" t="str">
        <f t="shared" si="591"/>
        <v>TPPUMBT</v>
      </c>
      <c r="E204" s="23" t="str">
        <f t="shared" si="592"/>
        <v/>
      </c>
      <c r="F204" s="23"/>
      <c r="H204" s="23" t="str">
        <f t="shared" si="592"/>
        <v/>
      </c>
      <c r="J204" s="23" t="str">
        <f t="shared" si="592"/>
        <v/>
      </c>
      <c r="K204" s="23" t="str">
        <f t="shared" si="592"/>
        <v/>
      </c>
      <c r="L204" s="22" t="str">
        <f t="shared" si="593"/>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7.2669868325645215</v>
      </c>
      <c r="V204" s="186" cm="1">
        <f t="array" ref="V204">IF(V$199=-1,W204,IF(V$199=99,U204,IF(V$199=0,INDEX($E190:$M190,0,V$197),(INDEX($E190:$M190,0,V$199+1)-INDEX($E190:$M190,0,V$199))/(INDEX($E$185:$M$185,0,V$199+1)-INDEX($E$185:$M$185,0,V$199))+U204)))</f>
        <v>7.4430433889535914</v>
      </c>
      <c r="W204" s="186" cm="1">
        <f t="array" ref="W204">IF(W$199=-1,X204,IF(W$199=99,V204,IF(W$199=0,INDEX($E190:$M190,0,W$197),(INDEX($E190:$M190,0,W$199+1)-INDEX($E190:$M190,0,W$199))/(INDEX($E$185:$M$185,0,W$199+1)-INDEX($E$185:$M$185,0,W$199))+V204)))</f>
        <v>7.4612461022963954</v>
      </c>
      <c r="X204" s="186" cm="1">
        <f t="array" ref="X204">IF(X$199=-1,Y204,IF(X$199=99,W204,IF(X$199=0,INDEX($E190:$M190,0,X$197),(INDEX($E190:$M190,0,X$199+1)-INDEX($E190:$M190,0,X$199))/(INDEX($E$185:$M$185,0,X$199+1)-INDEX($E$185:$M$185,0,X$199))+W204)))</f>
        <v>7.4794488156391994</v>
      </c>
      <c r="Y204" s="186" cm="1">
        <f t="array" ref="Y204">IF(Y$199=-1,Z204,IF(Y$199=99,X204,IF(Y$199=0,INDEX($E190:$M190,0,Y$197),(INDEX($E190:$M190,0,Y$199+1)-INDEX($E190:$M190,0,Y$199))/(INDEX($E$185:$M$185,0,Y$199+1)-INDEX($E$185:$M$185,0,Y$199))+X204)))</f>
        <v>7.4976515289820034</v>
      </c>
      <c r="Z204" s="186" cm="1">
        <f t="array" ref="Z204">IF(Z$199=-1,AA204,IF(Z$199=99,Y204,IF(Z$199=0,INDEX($E190:$M190,0,Z$197),(INDEX($E190:$M190,0,Z$199+1)-INDEX($E190:$M190,0,Z$199))/(INDEX($E$185:$M$185,0,Z$199+1)-INDEX($E$185:$M$185,0,Z$199))+Y204)))</f>
        <v>7.5158542423248074</v>
      </c>
      <c r="AA204" s="186" cm="1">
        <f t="array" ref="AA204">IF(AA$199=-1,AB204,IF(AA$199=99,Z204,IF(AA$199=0,INDEX($E190:$M190,0,AA$197),(INDEX($E190:$M190,0,AA$199+1)-INDEX($E190:$M190,0,AA$199))/(INDEX($E$185:$M$185,0,AA$199+1)-INDEX($E$185:$M$185,0,AA$199))+Z204)))</f>
        <v>7.5340569556676114</v>
      </c>
      <c r="AB204" s="186" cm="1">
        <f t="array" ref="AB204">IF(AB$199=-1,AC204,IF(AB$199=99,AA204,IF(AB$199=0,INDEX($E190:$M190,0,AB$197),(INDEX($E190:$M190,0,AB$199+1)-INDEX($E190:$M190,0,AB$199))/(INDEX($E$185:$M$185,0,AB$199+1)-INDEX($E$185:$M$185,0,AB$199))+AA204)))</f>
        <v>7.5522596690104153</v>
      </c>
      <c r="AC204" s="186" cm="1">
        <f t="array" ref="AC204">IF(AC$199=-1,AD204,IF(AC$199=99,AB204,IF(AC$199=0,INDEX($E190:$M190,0,AC$197),(INDEX($E190:$M190,0,AC$199+1)-INDEX($E190:$M190,0,AC$199))/(INDEX($E$185:$M$185,0,AC$199+1)-INDEX($E$185:$M$185,0,AC$199))+AB204)))</f>
        <v>7.5704623823532193</v>
      </c>
      <c r="AD204" s="186" cm="1">
        <f t="array" ref="AD204">IF(AD$199=-1,AE204,IF(AD$199=99,AC204,IF(AD$199=0,INDEX($E190:$M190,0,AD$197),(INDEX($E190:$M190,0,AD$199+1)-INDEX($E190:$M190,0,AD$199))/(INDEX($E$185:$M$185,0,AD$199+1)-INDEX($E$185:$M$185,0,AD$199))+AC204)))</f>
        <v>7.5886650956960233</v>
      </c>
      <c r="AE204" s="186" cm="1">
        <f t="array" ref="AE204">IF(AE$199=-1,AF204,IF(AE$199=99,AD204,IF(AE$199=0,INDEX($E190:$M190,0,AE$197),(INDEX($E190:$M190,0,AE$199+1)-INDEX($E190:$M190,0,AE$199))/(INDEX($E$185:$M$185,0,AE$199+1)-INDEX($E$185:$M$185,0,AE$199))+AD204)))</f>
        <v>7.6068678090388246</v>
      </c>
      <c r="AF204" s="186" cm="1">
        <f t="array" ref="AF204">IF(AF$199=-1,AG204,IF(AF$199=99,AE204,IF(AF$199=0,INDEX($E190:$M190,0,AF$197),(INDEX($E190:$M190,0,AF$199+1)-INDEX($E190:$M190,0,AF$199))/(INDEX($E$185:$M$185,0,AF$199+1)-INDEX($E$185:$M$185,0,AF$199))+AE204)))</f>
        <v>7.5641431981991278</v>
      </c>
      <c r="AG204" s="186" cm="1">
        <f t="array" ref="AG204">IF(AG$199=-1,AH204,IF(AG$199=99,AF204,IF(AG$199=0,INDEX($E190:$M190,0,AG$197),(INDEX($E190:$M190,0,AG$199+1)-INDEX($E190:$M190,0,AG$199))/(INDEX($E$185:$M$185,0,AG$199+1)-INDEX($E$185:$M$185,0,AG$199))+AF204)))</f>
        <v>7.521418587359431</v>
      </c>
      <c r="AH204" s="186" cm="1">
        <f t="array" ref="AH204">IF(AH$199=-1,AI204,IF(AH$199=99,AG204,IF(AH$199=0,INDEX($E190:$M190,0,AH$197),(INDEX($E190:$M190,0,AH$199+1)-INDEX($E190:$M190,0,AH$199))/(INDEX($E$185:$M$185,0,AH$199+1)-INDEX($E$185:$M$185,0,AH$199))+AG204)))</f>
        <v>7.4786939765197342</v>
      </c>
      <c r="AI204" s="186" cm="1">
        <f t="array" ref="AI204">IF(AI$199=-1,AJ204,IF(AI$199=99,AH204,IF(AI$199=0,INDEX($E190:$M190,0,AI$197),(INDEX($E190:$M190,0,AI$199+1)-INDEX($E190:$M190,0,AI$199))/(INDEX($E$185:$M$185,0,AI$199+1)-INDEX($E$185:$M$185,0,AI$199))+AH204)))</f>
        <v>7.4359693656800374</v>
      </c>
      <c r="AJ204" s="186" cm="1">
        <f t="array" ref="AJ204">IF(AJ$199=-1,AK204,IF(AJ$199=99,AI204,IF(AJ$199=0,INDEX($E190:$M190,0,AJ$197),(INDEX($E190:$M190,0,AJ$199+1)-INDEX($E190:$M190,0,AJ$199))/(INDEX($E$185:$M$185,0,AJ$199+1)-INDEX($E$185:$M$185,0,AJ$199))+AI204)))</f>
        <v>7.3932447548403406</v>
      </c>
      <c r="AK204" s="186" cm="1">
        <f t="array" ref="AK204">IF(AK$199=-1,AL204,IF(AK$199=99,AJ204,IF(AK$199=0,INDEX($E190:$M190,0,AK$197),(INDEX($E190:$M190,0,AK$199+1)-INDEX($E190:$M190,0,AK$199))/(INDEX($E$185:$M$185,0,AK$199+1)-INDEX($E$185:$M$185,0,AK$199))+AJ204)))</f>
        <v>7.3505201440006438</v>
      </c>
      <c r="AL204" s="186" cm="1">
        <f t="array" ref="AL204">IF(AL$199=-1,AM204,IF(AL$199=99,AK204,IF(AL$199=0,INDEX($E190:$M190,0,AL$197),(INDEX($E190:$M190,0,AL$199+1)-INDEX($E190:$M190,0,AL$199))/(INDEX($E$185:$M$185,0,AL$199+1)-INDEX($E$185:$M$185,0,AL$199))+AK204)))</f>
        <v>7.307795533160947</v>
      </c>
      <c r="AM204" s="186" cm="1">
        <f t="array" ref="AM204">IF(AM$199=-1,AN204,IF(AM$199=99,AL204,IF(AM$199=0,INDEX($E190:$M190,0,AM$197),(INDEX($E190:$M190,0,AM$199+1)-INDEX($E190:$M190,0,AM$199))/(INDEX($E$185:$M$185,0,AM$199+1)-INDEX($E$185:$M$185,0,AM$199))+AL204)))</f>
        <v>7.2650709223212502</v>
      </c>
      <c r="AN204" s="186" cm="1">
        <f t="array" ref="AN204">IF(AN$199=-1,AO204,IF(AN$199=99,AM204,IF(AN$199=0,INDEX($E190:$M190,0,AN$197),(INDEX($E190:$M190,0,AN$199+1)-INDEX($E190:$M190,0,AN$199))/(INDEX($E$185:$M$185,0,AN$199+1)-INDEX($E$185:$M$185,0,AN$199))+AM204)))</f>
        <v>7.2223463114815534</v>
      </c>
      <c r="AO204" s="186" cm="1">
        <f t="array" ref="AO204">IF(AO$199=-1,AP204,IF(AO$199=99,AN204,IF(AO$199=0,INDEX($E190:$M190,0,AO$197),(INDEX($E190:$M190,0,AO$199+1)-INDEX($E190:$M190,0,AO$199))/(INDEX($E$185:$M$185,0,AO$199+1)-INDEX($E$185:$M$185,0,AO$199))+AN204)))</f>
        <v>7.179621700641861</v>
      </c>
      <c r="AP204" s="186" cm="1">
        <f t="array" ref="AP204">IF(AP$199=-1,AQ204,IF(AP$199=99,AO204,IF(AP$199=0,INDEX($E190:$M190,0,AP$197),(INDEX($E190:$M190,0,AP$199+1)-INDEX($E190:$M190,0,AP$199))/(INDEX($E$185:$M$185,0,AP$199+1)-INDEX($E$185:$M$185,0,AP$199))+AO204)))</f>
        <v>7.1360388077676227</v>
      </c>
      <c r="AQ204" s="186" cm="1">
        <f t="array" ref="AQ204">IF(AQ$199=-1,AR204,IF(AQ$199=99,AP204,IF(AQ$199=0,INDEX($E190:$M190,0,AQ$197),(INDEX($E190:$M190,0,AQ$199+1)-INDEX($E190:$M190,0,AQ$199))/(INDEX($E$185:$M$185,0,AQ$199+1)-INDEX($E$185:$M$185,0,AQ$199))+AP204)))</f>
        <v>6.7437927718994732</v>
      </c>
      <c r="AR204" s="186" cm="1">
        <f t="array" ref="AR204">IF(AR$199=-1,AS204,IF(AR$199=99,AQ204,IF(AR$199=0,INDEX($E190:$M190,0,AR$197),(INDEX($E190:$M190,0,AR$199+1)-INDEX($E190:$M190,0,AR$199))/(INDEX($E$185:$M$185,0,AR$199+1)-INDEX($E$185:$M$185,0,AR$199))+AQ204)))</f>
        <v>6.7437927718994732</v>
      </c>
      <c r="AS204" s="186" cm="1">
        <f t="array" ref="AS204">IF(AS$199=-1,#REF!,IF(AS$199=99,AR204,IF(AS$199=0,INDEX($E190:$M190,0,AS$197),(INDEX($E190:$M190,0,AS$199+1)-INDEX($E190:$M190,0,AS$199))/(INDEX($E$185:$M$185,0,AS$199+1)-INDEX($E$185:$M$185,0,AS$199))+AR204)))</f>
        <v>6.7437927718994732</v>
      </c>
      <c r="AT204" s="186"/>
      <c r="AW204" s="186"/>
      <c r="AX204" s="186"/>
      <c r="BH204" s="186">
        <f t="shared" si="594"/>
        <v>5.8698256197369378</v>
      </c>
      <c r="BI204" s="109">
        <f t="shared" si="595"/>
        <v>4.9146655581378935E-2</v>
      </c>
    </row>
    <row r="205" spans="1:61">
      <c r="A205" s="185" t="s">
        <v>16</v>
      </c>
      <c r="B205" s="22" t="str">
        <f t="shared" si="589"/>
        <v/>
      </c>
      <c r="C205" s="23" t="str">
        <f t="shared" si="590"/>
        <v/>
      </c>
      <c r="D205" s="57" t="str">
        <f t="shared" si="591"/>
        <v>TPPUBRT</v>
      </c>
      <c r="E205" s="23" t="str">
        <f t="shared" si="592"/>
        <v/>
      </c>
      <c r="F205" s="23"/>
      <c r="H205" s="23" t="str">
        <f t="shared" si="592"/>
        <v/>
      </c>
      <c r="J205" s="23" t="str">
        <f t="shared" si="592"/>
        <v/>
      </c>
      <c r="K205" s="23" t="str">
        <f t="shared" si="592"/>
        <v/>
      </c>
      <c r="L205" s="22" t="str">
        <f t="shared" si="593"/>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0.29500221643255564</v>
      </c>
      <c r="W205" s="186" cm="1">
        <f t="array" ref="W205">IF(W$199=-1,X205,IF(W$199=99,V205,IF(W$199=0,INDEX($E191:$M191,0,W$197),(INDEX($E191:$M191,0,W$199+1)-INDEX($E191:$M191,0,W$199))/(INDEX($E$185:$M$185,0,W$199+1)-INDEX($E$185:$M$185,0,W$199))+V205)))</f>
        <v>0.32574805422381603</v>
      </c>
      <c r="X205" s="186" cm="1">
        <f t="array" ref="X205">IF(X$199=-1,Y205,IF(X$199=99,W205,IF(X$199=0,INDEX($E191:$M191,0,X$197),(INDEX($E191:$M191,0,X$199+1)-INDEX($E191:$M191,0,X$199))/(INDEX($E$185:$M$185,0,X$199+1)-INDEX($E$185:$M$185,0,X$199))+W205)))</f>
        <v>0.35649389201507642</v>
      </c>
      <c r="Y205" s="186" cm="1">
        <f t="array" ref="Y205">IF(Y$199=-1,Z205,IF(Y$199=99,X205,IF(Y$199=0,INDEX($E191:$M191,0,Y$197),(INDEX($E191:$M191,0,Y$199+1)-INDEX($E191:$M191,0,Y$199))/(INDEX($E$185:$M$185,0,Y$199+1)-INDEX($E$185:$M$185,0,Y$199))+X205)))</f>
        <v>0.38723972980633681</v>
      </c>
      <c r="Z205" s="186" cm="1">
        <f t="array" ref="Z205">IF(Z$199=-1,AA205,IF(Z$199=99,Y205,IF(Z$199=0,INDEX($E191:$M191,0,Z$197),(INDEX($E191:$M191,0,Z$199+1)-INDEX($E191:$M191,0,Z$199))/(INDEX($E$185:$M$185,0,Z$199+1)-INDEX($E$185:$M$185,0,Z$199))+Y205)))</f>
        <v>0.4179855675975972</v>
      </c>
      <c r="AA205" s="186" cm="1">
        <f t="array" ref="AA205">IF(AA$199=-1,AB205,IF(AA$199=99,Z205,IF(AA$199=0,INDEX($E191:$M191,0,AA$197),(INDEX($E191:$M191,0,AA$199+1)-INDEX($E191:$M191,0,AA$199))/(INDEX($E$185:$M$185,0,AA$199+1)-INDEX($E$185:$M$185,0,AA$199))+Z205)))</f>
        <v>0.44873140538885758</v>
      </c>
      <c r="AB205" s="186" cm="1">
        <f t="array" ref="AB205">IF(AB$199=-1,AC205,IF(AB$199=99,AA205,IF(AB$199=0,INDEX($E191:$M191,0,AB$197),(INDEX($E191:$M191,0,AB$199+1)-INDEX($E191:$M191,0,AB$199))/(INDEX($E$185:$M$185,0,AB$199+1)-INDEX($E$185:$M$185,0,AB$199))+AA205)))</f>
        <v>0.47947724318011797</v>
      </c>
      <c r="AC205" s="186" cm="1">
        <f t="array" ref="AC205">IF(AC$199=-1,AD205,IF(AC$199=99,AB205,IF(AC$199=0,INDEX($E191:$M191,0,AC$197),(INDEX($E191:$M191,0,AC$199+1)-INDEX($E191:$M191,0,AC$199))/(INDEX($E$185:$M$185,0,AC$199+1)-INDEX($E$185:$M$185,0,AC$199))+AB205)))</f>
        <v>0.51022308097137836</v>
      </c>
      <c r="AD205" s="186" cm="1">
        <f t="array" ref="AD205">IF(AD$199=-1,AE205,IF(AD$199=99,AC205,IF(AD$199=0,INDEX($E191:$M191,0,AD$197),(INDEX($E191:$M191,0,AD$199+1)-INDEX($E191:$M191,0,AD$199))/(INDEX($E$185:$M$185,0,AD$199+1)-INDEX($E$185:$M$185,0,AD$199))+AC205)))</f>
        <v>0.54096891876263875</v>
      </c>
      <c r="AE205" s="186" cm="1">
        <f t="array" ref="AE205">IF(AE$199=-1,AF205,IF(AE$199=99,AD205,IF(AE$199=0,INDEX($E191:$M191,0,AE$197),(INDEX($E191:$M191,0,AE$199+1)-INDEX($E191:$M191,0,AE$199))/(INDEX($E$185:$M$185,0,AE$199+1)-INDEX($E$185:$M$185,0,AE$199))+AD205)))</f>
        <v>0.57171475655389903</v>
      </c>
      <c r="AF205" s="186" cm="1">
        <f t="array" ref="AF205">IF(AF$199=-1,AG205,IF(AF$199=99,AE205,IF(AF$199=0,INDEX($E191:$M191,0,AF$197),(INDEX($E191:$M191,0,AF$199+1)-INDEX($E191:$M191,0,AF$199))/(INDEX($E$185:$M$185,0,AF$199+1)-INDEX($E$185:$M$185,0,AF$199))+AE205)))</f>
        <v>0.6238670713613097</v>
      </c>
      <c r="AG205" s="186" cm="1">
        <f t="array" ref="AG205">IF(AG$199=-1,AH205,IF(AG$199=99,AF205,IF(AG$199=0,INDEX($E191:$M191,0,AG$197),(INDEX($E191:$M191,0,AG$199+1)-INDEX($E191:$M191,0,AG$199))/(INDEX($E$185:$M$185,0,AG$199+1)-INDEX($E$185:$M$185,0,AG$199))+AF205)))</f>
        <v>0.67601938616872037</v>
      </c>
      <c r="AH205" s="186" cm="1">
        <f t="array" ref="AH205">IF(AH$199=-1,AI205,IF(AH$199=99,AG205,IF(AH$199=0,INDEX($E191:$M191,0,AH$197),(INDEX($E191:$M191,0,AH$199+1)-INDEX($E191:$M191,0,AH$199))/(INDEX($E$185:$M$185,0,AH$199+1)-INDEX($E$185:$M$185,0,AH$199))+AG205)))</f>
        <v>0.72817170097613104</v>
      </c>
      <c r="AI205" s="186" cm="1">
        <f t="array" ref="AI205">IF(AI$199=-1,AJ205,IF(AI$199=99,AH205,IF(AI$199=0,INDEX($E191:$M191,0,AI$197),(INDEX($E191:$M191,0,AI$199+1)-INDEX($E191:$M191,0,AI$199))/(INDEX($E$185:$M$185,0,AI$199+1)-INDEX($E$185:$M$185,0,AI$199))+AH205)))</f>
        <v>0.78032401578354171</v>
      </c>
      <c r="AJ205" s="186" cm="1">
        <f t="array" ref="AJ205">IF(AJ$199=-1,AK205,IF(AJ$199=99,AI205,IF(AJ$199=0,INDEX($E191:$M191,0,AJ$197),(INDEX($E191:$M191,0,AJ$199+1)-INDEX($E191:$M191,0,AJ$199))/(INDEX($E$185:$M$185,0,AJ$199+1)-INDEX($E$185:$M$185,0,AJ$199))+AI205)))</f>
        <v>0.83247633059095238</v>
      </c>
      <c r="AK205" s="186" cm="1">
        <f t="array" ref="AK205">IF(AK$199=-1,AL205,IF(AK$199=99,AJ205,IF(AK$199=0,INDEX($E191:$M191,0,AK$197),(INDEX($E191:$M191,0,AK$199+1)-INDEX($E191:$M191,0,AK$199))/(INDEX($E$185:$M$185,0,AK$199+1)-INDEX($E$185:$M$185,0,AK$199))+AJ205)))</f>
        <v>0.88462864539836306</v>
      </c>
      <c r="AL205" s="186" cm="1">
        <f t="array" ref="AL205">IF(AL$199=-1,AM205,IF(AL$199=99,AK205,IF(AL$199=0,INDEX($E191:$M191,0,AL$197),(INDEX($E191:$M191,0,AL$199+1)-INDEX($E191:$M191,0,AL$199))/(INDEX($E$185:$M$185,0,AL$199+1)-INDEX($E$185:$M$185,0,AL$199))+AK205)))</f>
        <v>0.93678096020577373</v>
      </c>
      <c r="AM205" s="186" cm="1">
        <f t="array" ref="AM205">IF(AM$199=-1,AN205,IF(AM$199=99,AL205,IF(AM$199=0,INDEX($E191:$M191,0,AM$197),(INDEX($E191:$M191,0,AM$199+1)-INDEX($E191:$M191,0,AM$199))/(INDEX($E$185:$M$185,0,AM$199+1)-INDEX($E$185:$M$185,0,AM$199))+AL205)))</f>
        <v>0.9889332750131844</v>
      </c>
      <c r="AN205" s="186" cm="1">
        <f t="array" ref="AN205">IF(AN$199=-1,AO205,IF(AN$199=99,AM205,IF(AN$199=0,INDEX($E191:$M191,0,AN$197),(INDEX($E191:$M191,0,AN$199+1)-INDEX($E191:$M191,0,AN$199))/(INDEX($E$185:$M$185,0,AN$199+1)-INDEX($E$185:$M$185,0,AN$199))+AM205)))</f>
        <v>1.0410855898205951</v>
      </c>
      <c r="AO205" s="186" cm="1">
        <f t="array" ref="AO205">IF(AO$199=-1,AP205,IF(AO$199=99,AN205,IF(AO$199=0,INDEX($E191:$M191,0,AO$197),(INDEX($E191:$M191,0,AO$199+1)-INDEX($E191:$M191,0,AO$199))/(INDEX($E$185:$M$185,0,AO$199+1)-INDEX($E$185:$M$185,0,AO$199))+AN205)))</f>
        <v>1.0932379046280054</v>
      </c>
      <c r="AP205" s="186" cm="1">
        <f t="array" ref="AP205">IF(AP$199=-1,AQ205,IF(AP$199=99,AO205,IF(AP$199=0,INDEX($E191:$M191,0,AP$197),(INDEX($E191:$M191,0,AP$199+1)-INDEX($E191:$M191,0,AP$199))/(INDEX($E$185:$M$185,0,AP$199+1)-INDEX($E$185:$M$185,0,AP$199))+AO205)))</f>
        <v>1.1445665505537974</v>
      </c>
      <c r="AQ205" s="186" cm="1">
        <f t="array" ref="AQ205">IF(AQ$199=-1,AR205,IF(AQ$199=99,AP205,IF(AQ$199=0,INDEX($E191:$M191,0,AQ$197),(INDEX($E191:$M191,0,AQ$199+1)-INDEX($E191:$M191,0,AQ$199))/(INDEX($E$185:$M$185,0,AQ$199+1)-INDEX($E$185:$M$185,0,AQ$199))+AP205)))</f>
        <v>1.6065243638859255</v>
      </c>
      <c r="AR205" s="186" cm="1">
        <f t="array" ref="AR205">IF(AR$199=-1,AS205,IF(AR$199=99,AQ205,IF(AR$199=0,INDEX($E191:$M191,0,AR$197),(INDEX($E191:$M191,0,AR$199+1)-INDEX($E191:$M191,0,AR$199))/(INDEX($E$185:$M$185,0,AR$199+1)-INDEX($E$185:$M$185,0,AR$199))+AQ205)))</f>
        <v>1.6065243638859255</v>
      </c>
      <c r="AS205" s="186" cm="1">
        <f t="array" ref="AS205">IF(AS$199=-1,#REF!,IF(AS$199=99,AR205,IF(AS$199=0,INDEX($E191:$M191,0,AS$197),(INDEX($E191:$M191,0,AS$199+1)-INDEX($E191:$M191,0,AS$199))/(INDEX($E$185:$M$185,0,AS$199+1)-INDEX($E$185:$M$185,0,AS$199))+AR205)))</f>
        <v>1.6065243638859255</v>
      </c>
      <c r="AT205" s="186"/>
      <c r="AW205" s="186"/>
      <c r="AX205" s="186"/>
      <c r="BH205" s="186">
        <f t="shared" si="594"/>
        <v>2.1087742850167138E-2</v>
      </c>
      <c r="BI205" s="109" t="e">
        <f t="shared" si="595"/>
        <v>#DIV/0!</v>
      </c>
    </row>
    <row r="206" spans="1:61">
      <c r="A206" s="185" t="s">
        <v>16</v>
      </c>
      <c r="B206" s="22" t="str">
        <f t="shared" si="589"/>
        <v/>
      </c>
      <c r="C206" s="23" t="str">
        <f t="shared" si="590"/>
        <v/>
      </c>
      <c r="D206" s="57" t="str">
        <f t="shared" si="591"/>
        <v>TPPUMER</v>
      </c>
      <c r="E206" s="23" t="str">
        <f t="shared" si="592"/>
        <v/>
      </c>
      <c r="F206" s="23"/>
      <c r="H206" s="23" t="str">
        <f t="shared" si="592"/>
        <v/>
      </c>
      <c r="J206" s="23" t="str">
        <f t="shared" si="592"/>
        <v/>
      </c>
      <c r="K206" s="23" t="str">
        <f t="shared" si="592"/>
        <v/>
      </c>
      <c r="L206" s="22" t="str">
        <f t="shared" si="593"/>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8.9654013796389815</v>
      </c>
      <c r="V206" s="186" cm="1">
        <f t="array" ref="V206">IF(V$199=-1,W206,IF(V$199=99,U206,IF(V$199=0,INDEX($E192:$M192,0,V$197),(INDEX($E192:$M192,0,V$199+1)-INDEX($E192:$M192,0,V$199))/(INDEX($E$185:$M$185,0,V$199+1)-INDEX($E$185:$M$185,0,V$199))+U206)))</f>
        <v>9.1826052538048071</v>
      </c>
      <c r="W206" s="186" cm="1">
        <f t="array" ref="W206">IF(W$199=-1,X206,IF(W$199=99,V206,IF(W$199=0,INDEX($E192:$M192,0,W$197),(INDEX($E192:$M192,0,W$199+1)-INDEX($E192:$M192,0,W$199))/(INDEX($E$185:$M$185,0,W$199+1)-INDEX($E$185:$M$185,0,W$199))+V206)))</f>
        <v>9.2050622411472691</v>
      </c>
      <c r="X206" s="186" cm="1">
        <f t="array" ref="X206">IF(X$199=-1,Y206,IF(X$199=99,W206,IF(X$199=0,INDEX($E192:$M192,0,X$197),(INDEX($E192:$M192,0,X$199+1)-INDEX($E192:$M192,0,X$199))/(INDEX($E$185:$M$185,0,X$199+1)-INDEX($E$185:$M$185,0,X$199))+W206)))</f>
        <v>9.2275192284897312</v>
      </c>
      <c r="Y206" s="186" cm="1">
        <f t="array" ref="Y206">IF(Y$199=-1,Z206,IF(Y$199=99,X206,IF(Y$199=0,INDEX($E192:$M192,0,Y$197),(INDEX($E192:$M192,0,Y$199+1)-INDEX($E192:$M192,0,Y$199))/(INDEX($E$185:$M$185,0,Y$199+1)-INDEX($E$185:$M$185,0,Y$199))+X206)))</f>
        <v>9.2499762158321932</v>
      </c>
      <c r="Z206" s="186" cm="1">
        <f t="array" ref="Z206">IF(Z$199=-1,AA206,IF(Z$199=99,Y206,IF(Z$199=0,INDEX($E192:$M192,0,Z$197),(INDEX($E192:$M192,0,Z$199+1)-INDEX($E192:$M192,0,Z$199))/(INDEX($E$185:$M$185,0,Z$199+1)-INDEX($E$185:$M$185,0,Z$199))+Y206)))</f>
        <v>9.2724332031746552</v>
      </c>
      <c r="AA206" s="186" cm="1">
        <f t="array" ref="AA206">IF(AA$199=-1,AB206,IF(AA$199=99,Z206,IF(AA$199=0,INDEX($E192:$M192,0,AA$197),(INDEX($E192:$M192,0,AA$199+1)-INDEX($E192:$M192,0,AA$199))/(INDEX($E$185:$M$185,0,AA$199+1)-INDEX($E$185:$M$185,0,AA$199))+Z206)))</f>
        <v>9.2948901905171173</v>
      </c>
      <c r="AB206" s="186" cm="1">
        <f t="array" ref="AB206">IF(AB$199=-1,AC206,IF(AB$199=99,AA206,IF(AB$199=0,INDEX($E192:$M192,0,AB$197),(INDEX($E192:$M192,0,AB$199+1)-INDEX($E192:$M192,0,AB$199))/(INDEX($E$185:$M$185,0,AB$199+1)-INDEX($E$185:$M$185,0,AB$199))+AA206)))</f>
        <v>9.3173471778595793</v>
      </c>
      <c r="AC206" s="186" cm="1">
        <f t="array" ref="AC206">IF(AC$199=-1,AD206,IF(AC$199=99,AB206,IF(AC$199=0,INDEX($E192:$M192,0,AC$197),(INDEX($E192:$M192,0,AC$199+1)-INDEX($E192:$M192,0,AC$199))/(INDEX($E$185:$M$185,0,AC$199+1)-INDEX($E$185:$M$185,0,AC$199))+AB206)))</f>
        <v>9.3398041652020414</v>
      </c>
      <c r="AD206" s="186" cm="1">
        <f t="array" ref="AD206">IF(AD$199=-1,AE206,IF(AD$199=99,AC206,IF(AD$199=0,INDEX($E192:$M192,0,AD$197),(INDEX($E192:$M192,0,AD$199+1)-INDEX($E192:$M192,0,AD$199))/(INDEX($E$185:$M$185,0,AD$199+1)-INDEX($E$185:$M$185,0,AD$199))+AC206)))</f>
        <v>9.3622611525445034</v>
      </c>
      <c r="AE206" s="186" cm="1">
        <f t="array" ref="AE206">IF(AE$199=-1,AF206,IF(AE$199=99,AD206,IF(AE$199=0,INDEX($E192:$M192,0,AE$197),(INDEX($E192:$M192,0,AE$199+1)-INDEX($E192:$M192,0,AE$199))/(INDEX($E$185:$M$185,0,AE$199+1)-INDEX($E$185:$M$185,0,AE$199))+AD206)))</f>
        <v>9.3847181398869726</v>
      </c>
      <c r="AF206" s="186" cm="1">
        <f t="array" ref="AF206">IF(AF$199=-1,AG206,IF(AF$199=99,AE206,IF(AF$199=0,INDEX($E192:$M192,0,AF$197),(INDEX($E192:$M192,0,AF$199+1)-INDEX($E192:$M192,0,AF$199))/(INDEX($E$185:$M$185,0,AF$199+1)-INDEX($E$185:$M$185,0,AF$199))+AE206)))</f>
        <v>9.3320080836019841</v>
      </c>
      <c r="AG206" s="186" cm="1">
        <f t="array" ref="AG206">IF(AG$199=-1,AH206,IF(AG$199=99,AF206,IF(AG$199=0,INDEX($E192:$M192,0,AG$197),(INDEX($E192:$M192,0,AG$199+1)-INDEX($E192:$M192,0,AG$199))/(INDEX($E$185:$M$185,0,AG$199+1)-INDEX($E$185:$M$185,0,AG$199))+AF206)))</f>
        <v>9.2792980273169938</v>
      </c>
      <c r="AH206" s="186" cm="1">
        <f t="array" ref="AH206">IF(AH$199=-1,AI206,IF(AH$199=99,AG206,IF(AH$199=0,INDEX($E192:$M192,0,AH$197),(INDEX($E192:$M192,0,AH$199+1)-INDEX($E192:$M192,0,AH$199))/(INDEX($E$185:$M$185,0,AH$199+1)-INDEX($E$185:$M$185,0,AH$199))+AG206)))</f>
        <v>9.2265879710320036</v>
      </c>
      <c r="AI206" s="186" cm="1">
        <f t="array" ref="AI206">IF(AI$199=-1,AJ206,IF(AI$199=99,AH206,IF(AI$199=0,INDEX($E192:$M192,0,AI$197),(INDEX($E192:$M192,0,AI$199+1)-INDEX($E192:$M192,0,AI$199))/(INDEX($E$185:$M$185,0,AI$199+1)-INDEX($E$185:$M$185,0,AI$199))+AH206)))</f>
        <v>9.1738779147470133</v>
      </c>
      <c r="AJ206" s="186" cm="1">
        <f t="array" ref="AJ206">IF(AJ$199=-1,AK206,IF(AJ$199=99,AI206,IF(AJ$199=0,INDEX($E192:$M192,0,AJ$197),(INDEX($E192:$M192,0,AJ$199+1)-INDEX($E192:$M192,0,AJ$199))/(INDEX($E$185:$M$185,0,AJ$199+1)-INDEX($E$185:$M$185,0,AJ$199))+AI206)))</f>
        <v>9.121167858462023</v>
      </c>
      <c r="AK206" s="186" cm="1">
        <f t="array" ref="AK206">IF(AK$199=-1,AL206,IF(AK$199=99,AJ206,IF(AK$199=0,INDEX($E192:$M192,0,AK$197),(INDEX($E192:$M192,0,AK$199+1)-INDEX($E192:$M192,0,AK$199))/(INDEX($E$185:$M$185,0,AK$199+1)-INDEX($E$185:$M$185,0,AK$199))+AJ206)))</f>
        <v>9.0684578021770328</v>
      </c>
      <c r="AL206" s="186" cm="1">
        <f t="array" ref="AL206">IF(AL$199=-1,AM206,IF(AL$199=99,AK206,IF(AL$199=0,INDEX($E192:$M192,0,AL$197),(INDEX($E192:$M192,0,AL$199+1)-INDEX($E192:$M192,0,AL$199))/(INDEX($E$185:$M$185,0,AL$199+1)-INDEX($E$185:$M$185,0,AL$199))+AK206)))</f>
        <v>9.0157477458920425</v>
      </c>
      <c r="AM206" s="186" cm="1">
        <f t="array" ref="AM206">IF(AM$199=-1,AN206,IF(AM$199=99,AL206,IF(AM$199=0,INDEX($E192:$M192,0,AM$197),(INDEX($E192:$M192,0,AM$199+1)-INDEX($E192:$M192,0,AM$199))/(INDEX($E$185:$M$185,0,AM$199+1)-INDEX($E$185:$M$185,0,AM$199))+AL206)))</f>
        <v>8.9630376896070523</v>
      </c>
      <c r="AN206" s="186" cm="1">
        <f t="array" ref="AN206">IF(AN$199=-1,AO206,IF(AN$199=99,AM206,IF(AN$199=0,INDEX($E192:$M192,0,AN$197),(INDEX($E192:$M192,0,AN$199+1)-INDEX($E192:$M192,0,AN$199))/(INDEX($E$185:$M$185,0,AN$199+1)-INDEX($E$185:$M$185,0,AN$199))+AM206)))</f>
        <v>8.910327633322062</v>
      </c>
      <c r="AO206" s="186" cm="1">
        <f t="array" ref="AO206">IF(AO$199=-1,AP206,IF(AO$199=99,AN206,IF(AO$199=0,INDEX($E192:$M192,0,AO$197),(INDEX($E192:$M192,0,AO$199+1)-INDEX($E192:$M192,0,AO$199))/(INDEX($E$185:$M$185,0,AO$199+1)-INDEX($E$185:$M$185,0,AO$199))+AN206)))</f>
        <v>8.8576175770370789</v>
      </c>
      <c r="AP206" s="186" cm="1">
        <f t="array" ref="AP206">IF(AP$199=-1,AQ206,IF(AP$199=99,AO206,IF(AP$199=0,INDEX($E192:$M192,0,AP$197),(INDEX($E192:$M192,0,AP$199+1)-INDEX($E192:$M192,0,AP$199))/(INDEX($E$185:$M$185,0,AP$199+1)-INDEX($E$185:$M$185,0,AP$199))+AO206)))</f>
        <v>8.8038486440657948</v>
      </c>
      <c r="AQ206" s="186" cm="1">
        <f t="array" ref="AQ206">IF(AQ$199=-1,AR206,IF(AQ$199=99,AP206,IF(AQ$199=0,INDEX($E192:$M192,0,AQ$197),(INDEX($E192:$M192,0,AQ$199+1)-INDEX($E192:$M192,0,AQ$199))/(INDEX($E$185:$M$185,0,AQ$199+1)-INDEX($E$185:$M$185,0,AQ$199))+AP206)))</f>
        <v>8.3199282473242473</v>
      </c>
      <c r="AR206" s="186" cm="1">
        <f t="array" ref="AR206">IF(AR$199=-1,AS206,IF(AR$199=99,AQ206,IF(AR$199=0,INDEX($E192:$M192,0,AR$197),(INDEX($E192:$M192,0,AR$199+1)-INDEX($E192:$M192,0,AR$199))/(INDEX($E$185:$M$185,0,AR$199+1)-INDEX($E$185:$M$185,0,AR$199))+AQ206)))</f>
        <v>8.3199282473242473</v>
      </c>
      <c r="AS206" s="186" cm="1">
        <f t="array" ref="AS206">IF(AS$199=-1,#REF!,IF(AS$199=99,AR206,IF(AS$199=0,INDEX($E192:$M192,0,AS$197),(INDEX($E192:$M192,0,AS$199+1)-INDEX($E192:$M192,0,AS$199))/(INDEX($E$185:$M$185,0,AS$199+1)-INDEX($E$185:$M$185,0,AS$199))+AR206)))</f>
        <v>8.3199282473242473</v>
      </c>
      <c r="AT206" s="186"/>
      <c r="AW206" s="186"/>
      <c r="AX206" s="186"/>
      <c r="BH206" s="186">
        <f t="shared" si="594"/>
        <v>15.023482841814213</v>
      </c>
      <c r="BI206" s="109">
        <f t="shared" si="595"/>
        <v>4.9146655581378998E-2</v>
      </c>
    </row>
    <row r="207" spans="1:61">
      <c r="A207" s="185" t="s">
        <v>16</v>
      </c>
      <c r="B207" s="22" t="str">
        <f t="shared" si="589"/>
        <v/>
      </c>
      <c r="C207" s="23" t="str">
        <f t="shared" si="590"/>
        <v/>
      </c>
      <c r="D207" s="57" t="str">
        <f t="shared" si="591"/>
        <v>TPPUGAT</v>
      </c>
      <c r="E207" s="23" t="str">
        <f t="shared" si="592"/>
        <v/>
      </c>
      <c r="F207" s="23"/>
      <c r="H207" s="23" t="str">
        <f t="shared" si="592"/>
        <v/>
      </c>
      <c r="J207" s="23" t="str">
        <f t="shared" si="592"/>
        <v/>
      </c>
      <c r="K207" s="23" t="str">
        <f t="shared" si="592"/>
        <v/>
      </c>
      <c r="L207" s="22" t="str">
        <f t="shared" si="593"/>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0.61616809423108743</v>
      </c>
      <c r="W207" s="186" cm="1">
        <f t="array" ref="W207">IF(W$199=-1,X207,IF(W$199=99,V207,IF(W$199=0,INDEX($E193:$M193,0,W$197),(INDEX($E193:$M193,0,W$199+1)-INDEX($E193:$M193,0,W$199))/(INDEX($E$185:$M$185,0,W$199+1)-INDEX($E$185:$M$185,0,W$199))+V207)))</f>
        <v>0.63492709070350861</v>
      </c>
      <c r="X207" s="186" cm="1">
        <f t="array" ref="X207">IF(X$199=-1,Y207,IF(X$199=99,W207,IF(X$199=0,INDEX($E193:$M193,0,X$197),(INDEX($E193:$M193,0,X$199+1)-INDEX($E193:$M193,0,X$199))/(INDEX($E$185:$M$185,0,X$199+1)-INDEX($E$185:$M$185,0,X$199))+W207)))</f>
        <v>0.6536860871759298</v>
      </c>
      <c r="Y207" s="186" cm="1">
        <f t="array" ref="Y207">IF(Y$199=-1,Z207,IF(Y$199=99,X207,IF(Y$199=0,INDEX($E193:$M193,0,Y$197),(INDEX($E193:$M193,0,Y$199+1)-INDEX($E193:$M193,0,Y$199))/(INDEX($E$185:$M$185,0,Y$199+1)-INDEX($E$185:$M$185,0,Y$199))+X207)))</f>
        <v>0.67244508364835098</v>
      </c>
      <c r="Z207" s="186" cm="1">
        <f t="array" ref="Z207">IF(Z$199=-1,AA207,IF(Z$199=99,Y207,IF(Z$199=0,INDEX($E193:$M193,0,Z$197),(INDEX($E193:$M193,0,Z$199+1)-INDEX($E193:$M193,0,Z$199))/(INDEX($E$185:$M$185,0,Z$199+1)-INDEX($E$185:$M$185,0,Z$199))+Y207)))</f>
        <v>0.69120408012077217</v>
      </c>
      <c r="AA207" s="186" cm="1">
        <f t="array" ref="AA207">IF(AA$199=-1,AB207,IF(AA$199=99,Z207,IF(AA$199=0,INDEX($E193:$M193,0,AA$197),(INDEX($E193:$M193,0,AA$199+1)-INDEX($E193:$M193,0,AA$199))/(INDEX($E$185:$M$185,0,AA$199+1)-INDEX($E$185:$M$185,0,AA$199))+Z207)))</f>
        <v>0.70996307659319335</v>
      </c>
      <c r="AB207" s="186" cm="1">
        <f t="array" ref="AB207">IF(AB$199=-1,AC207,IF(AB$199=99,AA207,IF(AB$199=0,INDEX($E193:$M193,0,AB$197),(INDEX($E193:$M193,0,AB$199+1)-INDEX($E193:$M193,0,AB$199))/(INDEX($E$185:$M$185,0,AB$199+1)-INDEX($E$185:$M$185,0,AB$199))+AA207)))</f>
        <v>0.72872207306561454</v>
      </c>
      <c r="AC207" s="186" cm="1">
        <f t="array" ref="AC207">IF(AC$199=-1,AD207,IF(AC$199=99,AB207,IF(AC$199=0,INDEX($E193:$M193,0,AC$197),(INDEX($E193:$M193,0,AC$199+1)-INDEX($E193:$M193,0,AC$199))/(INDEX($E$185:$M$185,0,AC$199+1)-INDEX($E$185:$M$185,0,AC$199))+AB207)))</f>
        <v>0.74748106953803573</v>
      </c>
      <c r="AD207" s="186" cm="1">
        <f t="array" ref="AD207">IF(AD$199=-1,AE207,IF(AD$199=99,AC207,IF(AD$199=0,INDEX($E193:$M193,0,AD$197),(INDEX($E193:$M193,0,AD$199+1)-INDEX($E193:$M193,0,AD$199))/(INDEX($E$185:$M$185,0,AD$199+1)-INDEX($E$185:$M$185,0,AD$199))+AC207)))</f>
        <v>0.76624006601045691</v>
      </c>
      <c r="AE207" s="186" cm="1">
        <f t="array" ref="AE207">IF(AE$199=-1,AF207,IF(AE$199=99,AD207,IF(AE$199=0,INDEX($E193:$M193,0,AE$197),(INDEX($E193:$M193,0,AE$199+1)-INDEX($E193:$M193,0,AE$199))/(INDEX($E$185:$M$185,0,AE$199+1)-INDEX($E$185:$M$185,0,AE$199))+AD207)))</f>
        <v>0.78499906248287821</v>
      </c>
      <c r="AF207" s="186" cm="1">
        <f t="array" ref="AF207">IF(AF$199=-1,AG207,IF(AF$199=99,AE207,IF(AF$199=0,INDEX($E193:$M193,0,AF$197),(INDEX($E193:$M193,0,AF$199+1)-INDEX($E193:$M193,0,AF$199))/(INDEX($E$185:$M$185,0,AF$199+1)-INDEX($E$185:$M$185,0,AF$199))+AE207)))</f>
        <v>0.80817162467951786</v>
      </c>
      <c r="AG207" s="186" cm="1">
        <f t="array" ref="AG207">IF(AG$199=-1,AH207,IF(AG$199=99,AF207,IF(AG$199=0,INDEX($E193:$M193,0,AG$197),(INDEX($E193:$M193,0,AG$199+1)-INDEX($E193:$M193,0,AG$199))/(INDEX($E$185:$M$185,0,AG$199+1)-INDEX($E$185:$M$185,0,AG$199))+AF207)))</f>
        <v>0.83134418687615752</v>
      </c>
      <c r="AH207" s="186" cm="1">
        <f t="array" ref="AH207">IF(AH$199=-1,AI207,IF(AH$199=99,AG207,IF(AH$199=0,INDEX($E193:$M193,0,AH$197),(INDEX($E193:$M193,0,AH$199+1)-INDEX($E193:$M193,0,AH$199))/(INDEX($E$185:$M$185,0,AH$199+1)-INDEX($E$185:$M$185,0,AH$199))+AG207)))</f>
        <v>0.85451674907279718</v>
      </c>
      <c r="AI207" s="186" cm="1">
        <f t="array" ref="AI207">IF(AI$199=-1,AJ207,IF(AI$199=99,AH207,IF(AI$199=0,INDEX($E193:$M193,0,AI$197),(INDEX($E193:$M193,0,AI$199+1)-INDEX($E193:$M193,0,AI$199))/(INDEX($E$185:$M$185,0,AI$199+1)-INDEX($E$185:$M$185,0,AI$199))+AH207)))</f>
        <v>0.87768931126943683</v>
      </c>
      <c r="AJ207" s="186" cm="1">
        <f t="array" ref="AJ207">IF(AJ$199=-1,AK207,IF(AJ$199=99,AI207,IF(AJ$199=0,INDEX($E193:$M193,0,AJ$197),(INDEX($E193:$M193,0,AJ$199+1)-INDEX($E193:$M193,0,AJ$199))/(INDEX($E$185:$M$185,0,AJ$199+1)-INDEX($E$185:$M$185,0,AJ$199))+AI207)))</f>
        <v>0.90086187346607649</v>
      </c>
      <c r="AK207" s="186" cm="1">
        <f t="array" ref="AK207">IF(AK$199=-1,AL207,IF(AK$199=99,AJ207,IF(AK$199=0,INDEX($E193:$M193,0,AK$197),(INDEX($E193:$M193,0,AK$199+1)-INDEX($E193:$M193,0,AK$199))/(INDEX($E$185:$M$185,0,AK$199+1)-INDEX($E$185:$M$185,0,AK$199))+AJ207)))</f>
        <v>0.92403443566271615</v>
      </c>
      <c r="AL207" s="186" cm="1">
        <f t="array" ref="AL207">IF(AL$199=-1,AM207,IF(AL$199=99,AK207,IF(AL$199=0,INDEX($E193:$M193,0,AL$197),(INDEX($E193:$M193,0,AL$199+1)-INDEX($E193:$M193,0,AL$199))/(INDEX($E$185:$M$185,0,AL$199+1)-INDEX($E$185:$M$185,0,AL$199))+AK207)))</f>
        <v>0.9472069978593558</v>
      </c>
      <c r="AM207" s="186" cm="1">
        <f t="array" ref="AM207">IF(AM$199=-1,AN207,IF(AM$199=99,AL207,IF(AM$199=0,INDEX($E193:$M193,0,AM$197),(INDEX($E193:$M193,0,AM$199+1)-INDEX($E193:$M193,0,AM$199))/(INDEX($E$185:$M$185,0,AM$199+1)-INDEX($E$185:$M$185,0,AM$199))+AL207)))</f>
        <v>0.97037956005599546</v>
      </c>
      <c r="AN207" s="186" cm="1">
        <f t="array" ref="AN207">IF(AN$199=-1,AO207,IF(AN$199=99,AM207,IF(AN$199=0,INDEX($E193:$M193,0,AN$197),(INDEX($E193:$M193,0,AN$199+1)-INDEX($E193:$M193,0,AN$199))/(INDEX($E$185:$M$185,0,AN$199+1)-INDEX($E$185:$M$185,0,AN$199))+AM207)))</f>
        <v>0.99355212225263512</v>
      </c>
      <c r="AO207" s="186" cm="1">
        <f t="array" ref="AO207">IF(AO$199=-1,AP207,IF(AO$199=99,AN207,IF(AO$199=0,INDEX($E193:$M193,0,AO$197),(INDEX($E193:$M193,0,AO$199+1)-INDEX($E193:$M193,0,AO$199))/(INDEX($E$185:$M$185,0,AO$199+1)-INDEX($E$185:$M$185,0,AO$199))+AN207)))</f>
        <v>1.0167246844492748</v>
      </c>
      <c r="AP207" s="186" cm="1">
        <f t="array" ref="AP207">IF(AP$199=-1,AQ207,IF(AP$199=99,AO207,IF(AP$199=0,INDEX($E193:$M193,0,AP$197),(INDEX($E193:$M193,0,AP$199+1)-INDEX($E193:$M193,0,AP$199))/(INDEX($E$185:$M$185,0,AP$199+1)-INDEX($E$185:$M$185,0,AP$199))+AO207)))</f>
        <v>1.0345638876592704</v>
      </c>
      <c r="AQ207" s="186" cm="1">
        <f t="array" ref="AQ207">IF(AQ$199=-1,AR207,IF(AQ$199=99,AP207,IF(AQ$199=0,INDEX($E193:$M193,0,AQ$197),(INDEX($E193:$M193,0,AQ$199+1)-INDEX($E193:$M193,0,AQ$199))/(INDEX($E$185:$M$185,0,AQ$199+1)-INDEX($E$185:$M$185,0,AQ$199))+AP207)))</f>
        <v>1.1951167165492316</v>
      </c>
      <c r="AR207" s="186" cm="1">
        <f t="array" ref="AR207">IF(AR$199=-1,AS207,IF(AR$199=99,AQ207,IF(AR$199=0,INDEX($E193:$M193,0,AR$197),(INDEX($E193:$M193,0,AR$199+1)-INDEX($E193:$M193,0,AR$199))/(INDEX($E$185:$M$185,0,AR$199+1)-INDEX($E$185:$M$185,0,AR$199))+AQ207)))</f>
        <v>1.1951167165492316</v>
      </c>
      <c r="AS207" s="186" cm="1">
        <f t="array" ref="AS207">IF(AS$199=-1,#REF!,IF(AS$199=99,AR207,IF(AS$199=0,INDEX($E193:$M193,0,AS$197),(INDEX($E193:$M193,0,AS$199+1)-INDEX($E193:$M193,0,AS$199))/(INDEX($E$185:$M$185,0,AS$199+1)-INDEX($E$185:$M$185,0,AS$199))+AR207)))</f>
        <v>1.1951167165492316</v>
      </c>
      <c r="AT207" s="186"/>
      <c r="AW207" s="186"/>
      <c r="AX207" s="186"/>
      <c r="BH207" s="186">
        <f t="shared" si="594"/>
        <v>0.53459848266953358</v>
      </c>
      <c r="BI207" s="109" t="e">
        <f t="shared" si="595"/>
        <v>#DIV/0!</v>
      </c>
    </row>
    <row r="208" spans="1:61">
      <c r="A208" s="185" t="s">
        <v>16</v>
      </c>
      <c r="G208" s="186"/>
      <c r="H208" s="186"/>
      <c r="I208" s="186"/>
      <c r="L208" s="186"/>
      <c r="M208" s="40"/>
      <c r="N208" s="232"/>
    </row>
    <row r="209" spans="1:58" s="321" customFormat="1" ht="23.25">
      <c r="A209" s="185" t="s">
        <v>16</v>
      </c>
      <c r="B209" s="16" t="s">
        <v>19</v>
      </c>
      <c r="C209" s="16" t="s">
        <v>20</v>
      </c>
      <c r="D209" s="16" t="s">
        <v>21</v>
      </c>
      <c r="E209" s="16" t="s">
        <v>22</v>
      </c>
      <c r="F209" s="16" t="s">
        <v>23</v>
      </c>
      <c r="G209" s="16" t="s">
        <v>24</v>
      </c>
      <c r="H209" s="16" t="s">
        <v>612</v>
      </c>
      <c r="I209" s="16" t="s">
        <v>642</v>
      </c>
      <c r="J209" s="16" t="s">
        <v>643</v>
      </c>
      <c r="K209" s="17" t="s">
        <v>25</v>
      </c>
      <c r="L209" s="186"/>
      <c r="M209" s="187"/>
      <c r="N209" s="232"/>
    </row>
    <row r="210" spans="1:58" s="321" customFormat="1">
      <c r="A210" s="114" t="s">
        <v>16</v>
      </c>
      <c r="B210" s="191">
        <v>1</v>
      </c>
      <c r="C210" s="191">
        <v>2012</v>
      </c>
      <c r="D210" s="191">
        <f>F4</f>
        <v>2015</v>
      </c>
      <c r="E210" s="191">
        <v>2017</v>
      </c>
      <c r="F210" s="191">
        <v>2019</v>
      </c>
      <c r="G210" s="191">
        <v>2020</v>
      </c>
      <c r="H210" s="191">
        <v>2021</v>
      </c>
      <c r="I210" s="191">
        <v>2030</v>
      </c>
      <c r="J210" s="191">
        <v>2040</v>
      </c>
      <c r="K210" s="235">
        <v>2050</v>
      </c>
      <c r="L210" s="186"/>
      <c r="M210" s="187"/>
      <c r="N210" s="232"/>
    </row>
    <row r="211" spans="1:58" s="321" customFormat="1">
      <c r="A211" s="40" t="s">
        <v>16</v>
      </c>
      <c r="B211" s="185">
        <v>0</v>
      </c>
      <c r="C211" s="185" cm="1">
        <f t="array" ref="C211">INDEX($C210:$K210,0,COUNT($C210:$K210)-C212)</f>
        <v>2050</v>
      </c>
      <c r="D211" s="280" cm="1">
        <f t="array" ref="D211">INDEX($C210:$K210,0,COUNT($C210:$K210)-D212)</f>
        <v>2040</v>
      </c>
      <c r="E211" s="280" cm="1">
        <f t="array" ref="E211">INDEX($C210:$K210,0,COUNT($C210:$K210)-E212)</f>
        <v>2030</v>
      </c>
      <c r="F211" s="280" cm="1">
        <f t="array" ref="F211">INDEX($C210:$K210,0,COUNT($C210:$K210)-F212)</f>
        <v>2021</v>
      </c>
      <c r="G211" s="280" cm="1">
        <f t="array" ref="G211">INDEX($C210:$K210,0,COUNT($C210:$K210)-G212)</f>
        <v>2020</v>
      </c>
      <c r="H211" s="280" cm="1">
        <f t="array" ref="H211">INDEX($C210:$K210,0,COUNT($C210:$K210)-H212)</f>
        <v>2019</v>
      </c>
      <c r="I211" s="280" cm="1">
        <f t="array" ref="I211">INDEX($C210:$K210,0,COUNT($C210:$K210)-I212)</f>
        <v>2017</v>
      </c>
      <c r="J211" s="280" cm="1">
        <f t="array" ref="J211">INDEX($C210:$K210,0,COUNT($C210:$K210)-J212)</f>
        <v>2015</v>
      </c>
      <c r="K211" s="280" cm="1">
        <f t="array" ref="K211">INDEX($C210:$K210,0,COUNT($C210:$K210)-K212)</f>
        <v>2012</v>
      </c>
      <c r="L211" s="186"/>
      <c r="M211" s="187"/>
      <c r="N211" s="232"/>
    </row>
    <row r="212" spans="1:58" s="321" customFormat="1">
      <c r="A212" s="40" t="s">
        <v>16</v>
      </c>
      <c r="B212" s="185">
        <v>-1</v>
      </c>
      <c r="C212" s="185">
        <v>0</v>
      </c>
      <c r="D212" s="280">
        <v>1</v>
      </c>
      <c r="E212" s="280">
        <v>2</v>
      </c>
      <c r="F212" s="280">
        <v>3</v>
      </c>
      <c r="G212" s="280">
        <v>4</v>
      </c>
      <c r="H212" s="280">
        <v>5</v>
      </c>
      <c r="I212" s="280">
        <v>6</v>
      </c>
      <c r="J212" s="280">
        <v>7</v>
      </c>
      <c r="K212" s="280">
        <v>8</v>
      </c>
      <c r="L212" s="186"/>
      <c r="M212" s="187"/>
      <c r="N212" s="232"/>
    </row>
    <row r="213" spans="1:58" s="321" customFormat="1">
      <c r="A213" s="116" t="s">
        <v>16</v>
      </c>
      <c r="B213" s="117"/>
      <c r="C213" s="117"/>
      <c r="D213" s="117"/>
      <c r="E213" s="117"/>
      <c r="F213" s="117"/>
      <c r="G213" s="117"/>
      <c r="H213" s="117"/>
      <c r="I213" s="117"/>
      <c r="J213" s="117"/>
      <c r="K213" s="122"/>
      <c r="L213" s="186"/>
      <c r="M213" s="187"/>
      <c r="N213" s="232"/>
    </row>
    <row r="214" spans="1:58">
      <c r="A214" s="116" t="s">
        <v>16</v>
      </c>
      <c r="J214" s="18">
        <v>2012</v>
      </c>
      <c r="K214" s="18">
        <f t="shared" ref="K214:AL214" si="596">1+J214</f>
        <v>2013</v>
      </c>
      <c r="L214" s="18">
        <f t="shared" si="596"/>
        <v>2014</v>
      </c>
      <c r="M214" s="18">
        <f t="shared" si="596"/>
        <v>2015</v>
      </c>
      <c r="N214" s="18">
        <f t="shared" si="596"/>
        <v>2016</v>
      </c>
      <c r="O214" s="18">
        <f t="shared" si="596"/>
        <v>2017</v>
      </c>
      <c r="P214" s="18">
        <f t="shared" si="596"/>
        <v>2018</v>
      </c>
      <c r="Q214" s="18">
        <f t="shared" si="596"/>
        <v>2019</v>
      </c>
      <c r="R214" s="18">
        <f t="shared" si="596"/>
        <v>2020</v>
      </c>
      <c r="S214" s="18">
        <f t="shared" si="596"/>
        <v>2021</v>
      </c>
      <c r="T214" s="18">
        <f t="shared" si="596"/>
        <v>2022</v>
      </c>
      <c r="U214" s="18">
        <f t="shared" si="596"/>
        <v>2023</v>
      </c>
      <c r="V214" s="18">
        <f t="shared" si="596"/>
        <v>2024</v>
      </c>
      <c r="W214" s="18">
        <f t="shared" si="596"/>
        <v>2025</v>
      </c>
      <c r="X214" s="18">
        <f t="shared" si="596"/>
        <v>2026</v>
      </c>
      <c r="Y214" s="18">
        <f t="shared" si="596"/>
        <v>2027</v>
      </c>
      <c r="Z214" s="18">
        <f t="shared" si="596"/>
        <v>2028</v>
      </c>
      <c r="AA214" s="18">
        <f t="shared" si="596"/>
        <v>2029</v>
      </c>
      <c r="AB214" s="18">
        <f t="shared" si="596"/>
        <v>2030</v>
      </c>
      <c r="AC214" s="18">
        <f t="shared" si="596"/>
        <v>2031</v>
      </c>
      <c r="AD214" s="18">
        <f t="shared" si="596"/>
        <v>2032</v>
      </c>
      <c r="AE214" s="18">
        <f t="shared" si="596"/>
        <v>2033</v>
      </c>
      <c r="AF214" s="18">
        <f t="shared" si="596"/>
        <v>2034</v>
      </c>
      <c r="AG214" s="18">
        <f t="shared" si="596"/>
        <v>2035</v>
      </c>
      <c r="AH214" s="18">
        <f t="shared" si="596"/>
        <v>2036</v>
      </c>
      <c r="AI214" s="18">
        <f t="shared" si="596"/>
        <v>2037</v>
      </c>
      <c r="AJ214" s="18">
        <f t="shared" si="596"/>
        <v>2038</v>
      </c>
      <c r="AK214" s="18">
        <f t="shared" si="596"/>
        <v>2039</v>
      </c>
      <c r="AL214" s="18">
        <f t="shared" si="596"/>
        <v>2040</v>
      </c>
      <c r="AM214" s="18">
        <v>2045</v>
      </c>
      <c r="AN214" s="18">
        <v>2050</v>
      </c>
      <c r="AO214" s="18">
        <v>2060</v>
      </c>
      <c r="AP214" s="18">
        <v>2070</v>
      </c>
      <c r="AQ214" s="18"/>
      <c r="AT214" s="18"/>
      <c r="AU214" s="18"/>
      <c r="BE214" s="18">
        <v>2012</v>
      </c>
      <c r="BF214" s="18"/>
    </row>
    <row r="215" spans="1:58" s="191" customFormat="1">
      <c r="A215" s="116" t="s">
        <v>16</v>
      </c>
      <c r="J215" s="114">
        <f t="shared" ref="J215:AP215" si="597">MATCH(J$214,$C$210:$K$210,$B210)</f>
        <v>1</v>
      </c>
      <c r="K215" s="191">
        <f t="shared" si="597"/>
        <v>1</v>
      </c>
      <c r="L215" s="191">
        <f t="shared" si="597"/>
        <v>1</v>
      </c>
      <c r="M215" s="191">
        <f t="shared" si="597"/>
        <v>2</v>
      </c>
      <c r="N215" s="191">
        <f t="shared" si="597"/>
        <v>2</v>
      </c>
      <c r="O215" s="191">
        <f t="shared" si="597"/>
        <v>3</v>
      </c>
      <c r="P215" s="191">
        <f t="shared" si="597"/>
        <v>3</v>
      </c>
      <c r="Q215" s="191">
        <f t="shared" si="597"/>
        <v>4</v>
      </c>
      <c r="R215" s="191">
        <f t="shared" si="597"/>
        <v>5</v>
      </c>
      <c r="S215" s="191">
        <f t="shared" si="597"/>
        <v>6</v>
      </c>
      <c r="T215" s="191">
        <f t="shared" si="597"/>
        <v>6</v>
      </c>
      <c r="U215" s="191">
        <f t="shared" si="597"/>
        <v>6</v>
      </c>
      <c r="V215" s="191">
        <f t="shared" si="597"/>
        <v>6</v>
      </c>
      <c r="W215" s="191">
        <f t="shared" si="597"/>
        <v>6</v>
      </c>
      <c r="X215" s="191">
        <f t="shared" si="597"/>
        <v>6</v>
      </c>
      <c r="Y215" s="191">
        <f t="shared" si="597"/>
        <v>6</v>
      </c>
      <c r="Z215" s="191">
        <f t="shared" si="597"/>
        <v>6</v>
      </c>
      <c r="AA215" s="191">
        <f t="shared" si="597"/>
        <v>6</v>
      </c>
      <c r="AB215" s="191">
        <f t="shared" si="597"/>
        <v>7</v>
      </c>
      <c r="AC215" s="191">
        <f t="shared" si="597"/>
        <v>7</v>
      </c>
      <c r="AD215" s="191">
        <f t="shared" si="597"/>
        <v>7</v>
      </c>
      <c r="AE215" s="191">
        <f t="shared" si="597"/>
        <v>7</v>
      </c>
      <c r="AF215" s="191">
        <f t="shared" si="597"/>
        <v>7</v>
      </c>
      <c r="AG215" s="191">
        <f t="shared" si="597"/>
        <v>7</v>
      </c>
      <c r="AH215" s="191">
        <f t="shared" si="597"/>
        <v>7</v>
      </c>
      <c r="AI215" s="191">
        <f t="shared" si="597"/>
        <v>7</v>
      </c>
      <c r="AJ215" s="191">
        <f t="shared" si="597"/>
        <v>7</v>
      </c>
      <c r="AK215" s="191">
        <f t="shared" si="597"/>
        <v>7</v>
      </c>
      <c r="AL215" s="191">
        <f t="shared" si="597"/>
        <v>8</v>
      </c>
      <c r="AM215" s="191">
        <f t="shared" si="597"/>
        <v>8</v>
      </c>
      <c r="AN215" s="191">
        <f t="shared" si="597"/>
        <v>9</v>
      </c>
      <c r="AO215" s="191">
        <f t="shared" si="597"/>
        <v>9</v>
      </c>
      <c r="AP215" s="191">
        <f t="shared" si="597"/>
        <v>9</v>
      </c>
      <c r="BE215" s="114">
        <f>MATCH(BE$214,$C$210:$K$210,$B210)</f>
        <v>1</v>
      </c>
    </row>
    <row r="216" spans="1:58">
      <c r="A216" s="116" t="s">
        <v>16</v>
      </c>
      <c r="J216" s="40">
        <f t="shared" ref="J216:AP216" si="598">MATCH(J$214,$C$210:$K$210,$B211)</f>
        <v>1</v>
      </c>
      <c r="K216" s="185" t="e">
        <f t="shared" si="598"/>
        <v>#N/A</v>
      </c>
      <c r="L216" s="185" t="e">
        <f t="shared" si="598"/>
        <v>#N/A</v>
      </c>
      <c r="M216" s="185">
        <f t="shared" si="598"/>
        <v>2</v>
      </c>
      <c r="N216" s="185" t="e">
        <f t="shared" si="598"/>
        <v>#N/A</v>
      </c>
      <c r="O216" s="185">
        <f t="shared" si="598"/>
        <v>3</v>
      </c>
      <c r="P216" s="185" t="e">
        <f t="shared" si="598"/>
        <v>#N/A</v>
      </c>
      <c r="Q216" s="185">
        <f t="shared" si="598"/>
        <v>4</v>
      </c>
      <c r="R216" s="185">
        <f t="shared" si="598"/>
        <v>5</v>
      </c>
      <c r="S216" s="185">
        <f t="shared" si="598"/>
        <v>6</v>
      </c>
      <c r="T216" s="185" t="e">
        <f t="shared" si="598"/>
        <v>#N/A</v>
      </c>
      <c r="U216" s="185" t="e">
        <f t="shared" si="598"/>
        <v>#N/A</v>
      </c>
      <c r="V216" s="185" t="e">
        <f t="shared" si="598"/>
        <v>#N/A</v>
      </c>
      <c r="W216" s="185" t="e">
        <f t="shared" si="598"/>
        <v>#N/A</v>
      </c>
      <c r="X216" s="185" t="e">
        <f t="shared" si="598"/>
        <v>#N/A</v>
      </c>
      <c r="Y216" s="185" t="e">
        <f t="shared" si="598"/>
        <v>#N/A</v>
      </c>
      <c r="Z216" s="185" t="e">
        <f t="shared" si="598"/>
        <v>#N/A</v>
      </c>
      <c r="AA216" s="185" t="e">
        <f t="shared" si="598"/>
        <v>#N/A</v>
      </c>
      <c r="AB216" s="185">
        <f t="shared" si="598"/>
        <v>7</v>
      </c>
      <c r="AC216" s="185" t="e">
        <f t="shared" si="598"/>
        <v>#N/A</v>
      </c>
      <c r="AD216" s="185" t="e">
        <f t="shared" si="598"/>
        <v>#N/A</v>
      </c>
      <c r="AE216" s="185" t="e">
        <f t="shared" si="598"/>
        <v>#N/A</v>
      </c>
      <c r="AF216" s="185" t="e">
        <f t="shared" si="598"/>
        <v>#N/A</v>
      </c>
      <c r="AG216" s="185" t="e">
        <f t="shared" si="598"/>
        <v>#N/A</v>
      </c>
      <c r="AH216" s="185" t="e">
        <f t="shared" si="598"/>
        <v>#N/A</v>
      </c>
      <c r="AI216" s="185" t="e">
        <f t="shared" si="598"/>
        <v>#N/A</v>
      </c>
      <c r="AJ216" s="185" t="e">
        <f t="shared" si="598"/>
        <v>#N/A</v>
      </c>
      <c r="AK216" s="185" t="e">
        <f t="shared" si="598"/>
        <v>#N/A</v>
      </c>
      <c r="AL216" s="185">
        <f t="shared" si="598"/>
        <v>8</v>
      </c>
      <c r="AM216" s="185" t="e">
        <f t="shared" si="598"/>
        <v>#N/A</v>
      </c>
      <c r="AN216" s="185">
        <f t="shared" si="598"/>
        <v>9</v>
      </c>
      <c r="AO216" s="185" t="e">
        <f t="shared" si="598"/>
        <v>#N/A</v>
      </c>
      <c r="AP216" s="185" t="e">
        <f t="shared" si="598"/>
        <v>#N/A</v>
      </c>
      <c r="BE216" s="40">
        <f>MATCH(BE$214,$C$210:$K$210,$B211)</f>
        <v>1</v>
      </c>
    </row>
    <row r="217" spans="1:58">
      <c r="A217" s="116" t="s">
        <v>16</v>
      </c>
      <c r="J217" s="185">
        <f t="shared" ref="J217:AP217" si="599">MATCH(J$214,$C$211:$K$211,$B212)</f>
        <v>9</v>
      </c>
      <c r="K217" s="185">
        <f t="shared" si="599"/>
        <v>8</v>
      </c>
      <c r="L217" s="185">
        <f t="shared" si="599"/>
        <v>8</v>
      </c>
      <c r="M217" s="185">
        <f t="shared" si="599"/>
        <v>8</v>
      </c>
      <c r="N217" s="185">
        <f t="shared" si="599"/>
        <v>7</v>
      </c>
      <c r="O217" s="185">
        <f t="shared" si="599"/>
        <v>7</v>
      </c>
      <c r="P217" s="185">
        <f t="shared" si="599"/>
        <v>6</v>
      </c>
      <c r="Q217" s="185">
        <f t="shared" si="599"/>
        <v>6</v>
      </c>
      <c r="R217" s="185">
        <f t="shared" si="599"/>
        <v>5</v>
      </c>
      <c r="S217" s="185">
        <f t="shared" si="599"/>
        <v>4</v>
      </c>
      <c r="T217" s="185">
        <f t="shared" si="599"/>
        <v>3</v>
      </c>
      <c r="U217" s="185">
        <f t="shared" si="599"/>
        <v>3</v>
      </c>
      <c r="V217" s="185">
        <f t="shared" si="599"/>
        <v>3</v>
      </c>
      <c r="W217" s="185">
        <f t="shared" si="599"/>
        <v>3</v>
      </c>
      <c r="X217" s="185">
        <f t="shared" si="599"/>
        <v>3</v>
      </c>
      <c r="Y217" s="185">
        <f t="shared" si="599"/>
        <v>3</v>
      </c>
      <c r="Z217" s="185">
        <f t="shared" si="599"/>
        <v>3</v>
      </c>
      <c r="AA217" s="185">
        <f t="shared" si="599"/>
        <v>3</v>
      </c>
      <c r="AB217" s="185">
        <f t="shared" si="599"/>
        <v>3</v>
      </c>
      <c r="AC217" s="185">
        <f t="shared" si="599"/>
        <v>2</v>
      </c>
      <c r="AD217" s="185">
        <f t="shared" si="599"/>
        <v>2</v>
      </c>
      <c r="AE217" s="185">
        <f t="shared" si="599"/>
        <v>2</v>
      </c>
      <c r="AF217" s="185">
        <f t="shared" si="599"/>
        <v>2</v>
      </c>
      <c r="AG217" s="185">
        <f t="shared" si="599"/>
        <v>2</v>
      </c>
      <c r="AH217" s="185">
        <f t="shared" si="599"/>
        <v>2</v>
      </c>
      <c r="AI217" s="185">
        <f t="shared" si="599"/>
        <v>2</v>
      </c>
      <c r="AJ217" s="185">
        <f t="shared" si="599"/>
        <v>2</v>
      </c>
      <c r="AK217" s="185">
        <f t="shared" si="599"/>
        <v>2</v>
      </c>
      <c r="AL217" s="185">
        <f t="shared" si="599"/>
        <v>2</v>
      </c>
      <c r="AM217" s="185">
        <f t="shared" si="599"/>
        <v>1</v>
      </c>
      <c r="AN217" s="185">
        <f t="shared" si="599"/>
        <v>1</v>
      </c>
      <c r="AO217" s="185" t="e">
        <f t="shared" si="599"/>
        <v>#N/A</v>
      </c>
      <c r="AP217" s="185" t="e">
        <f t="shared" si="599"/>
        <v>#N/A</v>
      </c>
      <c r="BE217" s="185">
        <f>MATCH(BE$214,$C$211:$K$211,$B212)</f>
        <v>9</v>
      </c>
    </row>
    <row r="218" spans="1:58" s="117" customFormat="1">
      <c r="A218" s="116" t="s">
        <v>16</v>
      </c>
      <c r="J218" s="189">
        <f t="shared" ref="J218:AP218" si="600">IF(ISNA(J215),-1,IF(ISNA(J217),99,IF(ISNA(J216),J215,0)))</f>
        <v>0</v>
      </c>
      <c r="K218" s="189">
        <f t="shared" si="600"/>
        <v>1</v>
      </c>
      <c r="L218" s="189">
        <f t="shared" si="600"/>
        <v>1</v>
      </c>
      <c r="M218" s="189">
        <f t="shared" si="600"/>
        <v>0</v>
      </c>
      <c r="N218" s="189">
        <f t="shared" si="600"/>
        <v>2</v>
      </c>
      <c r="O218" s="189">
        <f t="shared" si="600"/>
        <v>0</v>
      </c>
      <c r="P218" s="189">
        <f t="shared" si="600"/>
        <v>3</v>
      </c>
      <c r="Q218" s="189">
        <f t="shared" si="600"/>
        <v>0</v>
      </c>
      <c r="R218" s="189">
        <f t="shared" si="600"/>
        <v>0</v>
      </c>
      <c r="S218" s="189">
        <f t="shared" si="600"/>
        <v>0</v>
      </c>
      <c r="T218" s="189">
        <f t="shared" si="600"/>
        <v>6</v>
      </c>
      <c r="U218" s="189">
        <f t="shared" si="600"/>
        <v>6</v>
      </c>
      <c r="V218" s="189">
        <f t="shared" si="600"/>
        <v>6</v>
      </c>
      <c r="W218" s="189">
        <f t="shared" si="600"/>
        <v>6</v>
      </c>
      <c r="X218" s="189">
        <f t="shared" si="600"/>
        <v>6</v>
      </c>
      <c r="Y218" s="189">
        <f t="shared" si="600"/>
        <v>6</v>
      </c>
      <c r="Z218" s="189">
        <f t="shared" si="600"/>
        <v>6</v>
      </c>
      <c r="AA218" s="189">
        <f t="shared" si="600"/>
        <v>6</v>
      </c>
      <c r="AB218" s="189">
        <f t="shared" si="600"/>
        <v>0</v>
      </c>
      <c r="AC218" s="189">
        <f t="shared" si="600"/>
        <v>7</v>
      </c>
      <c r="AD218" s="189">
        <f t="shared" si="600"/>
        <v>7</v>
      </c>
      <c r="AE218" s="189">
        <f t="shared" si="600"/>
        <v>7</v>
      </c>
      <c r="AF218" s="189">
        <f t="shared" si="600"/>
        <v>7</v>
      </c>
      <c r="AG218" s="189">
        <f t="shared" si="600"/>
        <v>7</v>
      </c>
      <c r="AH218" s="189">
        <f t="shared" si="600"/>
        <v>7</v>
      </c>
      <c r="AI218" s="189">
        <f t="shared" si="600"/>
        <v>7</v>
      </c>
      <c r="AJ218" s="189">
        <f t="shared" si="600"/>
        <v>7</v>
      </c>
      <c r="AK218" s="189">
        <f t="shared" si="600"/>
        <v>7</v>
      </c>
      <c r="AL218" s="189">
        <f t="shared" si="600"/>
        <v>0</v>
      </c>
      <c r="AM218" s="189">
        <f t="shared" si="600"/>
        <v>8</v>
      </c>
      <c r="AN218" s="189">
        <f t="shared" si="600"/>
        <v>0</v>
      </c>
      <c r="AO218" s="189">
        <f t="shared" si="600"/>
        <v>99</v>
      </c>
      <c r="AP218" s="189">
        <f t="shared" si="600"/>
        <v>99</v>
      </c>
      <c r="AQ218" s="189"/>
      <c r="AT218" s="189"/>
      <c r="AU218" s="189"/>
      <c r="BE218" s="189">
        <f>IF(ISNA(BE215),-1,IF(ISNA(BE217),99,IF(ISNA(BE216),BE215,0)))</f>
        <v>0</v>
      </c>
      <c r="BF218" s="189"/>
    </row>
    <row r="219" spans="1:58">
      <c r="B219" s="22" t="str">
        <f t="shared" ref="B219:B226" si="601">IF(A219="*","","COM_PROJ")</f>
        <v>COM_PROJ</v>
      </c>
      <c r="C219" s="23" t="str">
        <f t="shared" ref="C219:C226" si="602">IF($A219="*","","-")</f>
        <v>-</v>
      </c>
      <c r="D219" s="57" t="str">
        <f t="shared" ref="D219:D226" si="603">B186</f>
        <v>TPPRCAR</v>
      </c>
      <c r="E219" s="23" t="str">
        <f t="shared" ref="E219:H226" si="604">IF($A219="*","","-")</f>
        <v>-</v>
      </c>
      <c r="F219" s="23" t="str">
        <f t="shared" si="604"/>
        <v>-</v>
      </c>
      <c r="G219" s="23" t="str">
        <f t="shared" si="604"/>
        <v>-</v>
      </c>
      <c r="H219" s="23" t="str">
        <f t="shared" si="604"/>
        <v>-</v>
      </c>
      <c r="I219" s="22">
        <f t="shared" ref="I219:I226" si="605">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78.16502898594004</v>
      </c>
      <c r="S219" s="186" cm="1">
        <f t="array" ref="S219">IF(S$218=-1,T219,IF(S$218=99,R219,IF(S$218=0,INDEX($E186:$M186,0,S$216),(INDEX($E186:$M186,0,S$218+1)-INDEX($E186:$M186,0,S$218))/(INDEX($E$185:$M$185,0,S$218+1)-INDEX($E$185:$M$185,0,S$218))+R219)))</f>
        <v>76.378328221495551</v>
      </c>
      <c r="T219" s="186" cm="1">
        <f t="array" ref="T219">IF(T$218=-1,U219,IF(T$218=99,S219,IF(T$218=0,INDEX($E186:$M186,0,T$216),(INDEX($E186:$M186,0,T$218+1)-INDEX($E186:$M186,0,T$218))/(INDEX($E$185:$M$185,0,T$218+1)-INDEX($E$185:$M$185,0,T$218))+S219)))</f>
        <v>78.881427992160553</v>
      </c>
      <c r="U219" s="186" cm="1">
        <f t="array" ref="U219">IF(U$218=-1,V219,IF(U$218=99,T219,IF(U$218=0,INDEX($E186:$M186,0,U$216),(INDEX($E186:$M186,0,U$218+1)-INDEX($E186:$M186,0,U$218))/(INDEX($E$185:$M$185,0,U$218+1)-INDEX($E$185:$M$185,0,U$218))+T219)))</f>
        <v>81.384527762825556</v>
      </c>
      <c r="V219" s="186" cm="1">
        <f t="array" ref="V219">IF(V$218=-1,W219,IF(V$218=99,U219,IF(V$218=0,INDEX($E186:$M186,0,V$216),(INDEX($E186:$M186,0,V$218+1)-INDEX($E186:$M186,0,V$218))/(INDEX($E$185:$M$185,0,V$218+1)-INDEX($E$185:$M$185,0,V$218))+U219)))</f>
        <v>83.887627533490559</v>
      </c>
      <c r="W219" s="186" cm="1">
        <f t="array" ref="W219">IF(W$218=-1,X219,IF(W$218=99,V219,IF(W$218=0,INDEX($E186:$M186,0,W$216),(INDEX($E186:$M186,0,W$218+1)-INDEX($E186:$M186,0,W$218))/(INDEX($E$185:$M$185,0,W$218+1)-INDEX($E$185:$M$185,0,W$218))+V219)))</f>
        <v>86.390727304155561</v>
      </c>
      <c r="X219" s="186" cm="1">
        <f t="array" ref="X219">IF(X$218=-1,Y219,IF(X$218=99,W219,IF(X$218=0,INDEX($E186:$M186,0,X$216),(INDEX($E186:$M186,0,X$218+1)-INDEX($E186:$M186,0,X$218))/(INDEX($E$185:$M$185,0,X$218+1)-INDEX($E$185:$M$185,0,X$218))+W219)))</f>
        <v>88.893827074820564</v>
      </c>
      <c r="Y219" s="186" cm="1">
        <f t="array" ref="Y219">IF(Y$218=-1,Z219,IF(Y$218=99,X219,IF(Y$218=0,INDEX($E186:$M186,0,Y$216),(INDEX($E186:$M186,0,Y$218+1)-INDEX($E186:$M186,0,Y$218))/(INDEX($E$185:$M$185,0,Y$218+1)-INDEX($E$185:$M$185,0,Y$218))+X219)))</f>
        <v>91.396926845485567</v>
      </c>
      <c r="Z219" s="186" cm="1">
        <f t="array" ref="Z219">IF(Z$218=-1,AA219,IF(Z$218=99,Y219,IF(Z$218=0,INDEX($E186:$M186,0,Z$216),(INDEX($E186:$M186,0,Z$218+1)-INDEX($E186:$M186,0,Z$218))/(INDEX($E$185:$M$185,0,Z$218+1)-INDEX($E$185:$M$185,0,Z$218))+Y219)))</f>
        <v>93.900026616150569</v>
      </c>
      <c r="AA219" s="186" cm="1">
        <f t="array" ref="AA219">IF(AA$218=-1,AB219,IF(AA$218=99,Z219,IF(AA$218=0,INDEX($E186:$M186,0,AA$216),(INDEX($E186:$M186,0,AA$218+1)-INDEX($E186:$M186,0,AA$218))/(INDEX($E$185:$M$185,0,AA$218+1)-INDEX($E$185:$M$185,0,AA$218))+Z219)))</f>
        <v>96.403126386815572</v>
      </c>
      <c r="AB219" s="186" cm="1">
        <f t="array" ref="AB219">IF(AB$218=-1,AC219,IF(AB$218=99,AA219,IF(AB$218=0,INDEX($E186:$M186,0,AB$216),(INDEX($E186:$M186,0,AB$218+1)-INDEX($E186:$M186,0,AB$218))/(INDEX($E$185:$M$185,0,AB$218+1)-INDEX($E$185:$M$185,0,AB$218))+AA219)))</f>
        <v>98.906226157480603</v>
      </c>
      <c r="AC219" s="186" cm="1">
        <f t="array" ref="AC219">IF(AC$218=-1,AD219,IF(AC$218=99,AB219,IF(AC$218=0,INDEX($E186:$M186,0,AC$216),(INDEX($E186:$M186,0,AC$218+1)-INDEX($E186:$M186,0,AC$218))/(INDEX($E$185:$M$185,0,AC$218+1)-INDEX($E$185:$M$185,0,AC$218))+AB219)))</f>
        <v>102.41603463532455</v>
      </c>
      <c r="AD219" s="186" cm="1">
        <f t="array" ref="AD219">IF(AD$218=-1,AE219,IF(AD$218=99,AC219,IF(AD$218=0,INDEX($E186:$M186,0,AD$216),(INDEX($E186:$M186,0,AD$218+1)-INDEX($E186:$M186,0,AD$218))/(INDEX($E$185:$M$185,0,AD$218+1)-INDEX($E$185:$M$185,0,AD$218))+AC219)))</f>
        <v>105.9258431131685</v>
      </c>
      <c r="AE219" s="186" cm="1">
        <f t="array" ref="AE219">IF(AE$218=-1,AF219,IF(AE$218=99,AD219,IF(AE$218=0,INDEX($E186:$M186,0,AE$216),(INDEX($E186:$M186,0,AE$218+1)-INDEX($E186:$M186,0,AE$218))/(INDEX($E$185:$M$185,0,AE$218+1)-INDEX($E$185:$M$185,0,AE$218))+AD219)))</f>
        <v>109.43565159101244</v>
      </c>
      <c r="AF219" s="186" cm="1">
        <f t="array" ref="AF219">IF(AF$218=-1,AG219,IF(AF$218=99,AE219,IF(AF$218=0,INDEX($E186:$M186,0,AF$216),(INDEX($E186:$M186,0,AF$218+1)-INDEX($E186:$M186,0,AF$218))/(INDEX($E$185:$M$185,0,AF$218+1)-INDEX($E$185:$M$185,0,AF$218))+AE219)))</f>
        <v>112.94546006885639</v>
      </c>
      <c r="AG219" s="186" cm="1">
        <f t="array" ref="AG219">IF(AG$218=-1,AH219,IF(AG$218=99,AF219,IF(AG$218=0,INDEX($E186:$M186,0,AG$216),(INDEX($E186:$M186,0,AG$218+1)-INDEX($E186:$M186,0,AG$218))/(INDEX($E$185:$M$185,0,AG$218+1)-INDEX($E$185:$M$185,0,AG$218))+AF219)))</f>
        <v>116.45526854670034</v>
      </c>
      <c r="AH219" s="186" cm="1">
        <f t="array" ref="AH219">IF(AH$218=-1,AI219,IF(AH$218=99,AG219,IF(AH$218=0,INDEX($E186:$M186,0,AH$216),(INDEX($E186:$M186,0,AH$218+1)-INDEX($E186:$M186,0,AH$218))/(INDEX($E$185:$M$185,0,AH$218+1)-INDEX($E$185:$M$185,0,AH$218))+AG219)))</f>
        <v>119.96507702454429</v>
      </c>
      <c r="AI219" s="186" cm="1">
        <f t="array" ref="AI219">IF(AI$218=-1,AJ219,IF(AI$218=99,AH219,IF(AI$218=0,INDEX($E186:$M186,0,AI$216),(INDEX($E186:$M186,0,AI$218+1)-INDEX($E186:$M186,0,AI$218))/(INDEX($E$185:$M$185,0,AI$218+1)-INDEX($E$185:$M$185,0,AI$218))+AH219)))</f>
        <v>123.47488550238823</v>
      </c>
      <c r="AJ219" s="186" cm="1">
        <f t="array" ref="AJ219">IF(AJ$218=-1,AK219,IF(AJ$218=99,AI219,IF(AJ$218=0,INDEX($E186:$M186,0,AJ$216),(INDEX($E186:$M186,0,AJ$218+1)-INDEX($E186:$M186,0,AJ$218))/(INDEX($E$185:$M$185,0,AJ$218+1)-INDEX($E$185:$M$185,0,AJ$218))+AI219)))</f>
        <v>126.98469398023218</v>
      </c>
      <c r="AK219" s="186" cm="1">
        <f t="array" ref="AK219">IF(AK$218=-1,AL219,IF(AK$218=99,AJ219,IF(AK$218=0,INDEX($E186:$M186,0,AK$216),(INDEX($E186:$M186,0,AK$218+1)-INDEX($E186:$M186,0,AK$218))/(INDEX($E$185:$M$185,0,AK$218+1)-INDEX($E$185:$M$185,0,AK$218))+AJ219)))</f>
        <v>130.49450245807614</v>
      </c>
      <c r="AL219" s="186" cm="1">
        <f t="array" ref="AL219">IF(AL$218=-1,AM219,IF(AL$218=99,AK219,IF(AL$218=0,INDEX($E186:$M186,0,AL$216),(INDEX($E186:$M186,0,AL$218+1)-INDEX($E186:$M186,0,AL$218))/(INDEX($E$185:$M$185,0,AL$218+1)-INDEX($E$185:$M$185,0,AL$218))+AK219)))</f>
        <v>134.00431093592013</v>
      </c>
      <c r="AM219" s="298">
        <f>(AL219+AN219)/2</f>
        <v>147.65292207667406</v>
      </c>
      <c r="AN219" s="186" cm="1">
        <f t="array" ref="AN219">IF(AN$218=-1,AO219,IF(AN$218=99,AM219,IF(AN$218=0,INDEX($E186:$M186,0,AN$216),(INDEX($E186:$M186,0,AN$218+1)-INDEX($E186:$M186,0,AN$218))/(INDEX($E$185:$M$185,0,AN$218+1)-INDEX($E$185:$M$185,0,AN$218))+AM219)))</f>
        <v>161.30153321742799</v>
      </c>
      <c r="AO219" s="186" cm="1">
        <f t="array" ref="AO219">IF(AO$218=-1,AP219,IF(AO$218=99,AN219,IF(AO$218=0,INDEX($E186:$M186,0,AO$216),(INDEX($E186:$M186,0,AO$218+1)-INDEX($E186:$M186,0,AO$218))/(INDEX($E$185:$M$185,0,AO$218+1)-INDEX($E$185:$M$185,0,AO$218))+AN219)))</f>
        <v>161.30153321742799</v>
      </c>
      <c r="AP219" s="186" cm="1">
        <f t="array" ref="AP219">IF(AP$218=-1,#REF!,IF(AP$218=99,AO219,IF(AP$218=0,INDEX($E186:$M186,0,AP$216),(INDEX($E186:$M186,0,AP$218+1)-INDEX($E186:$M186,0,AP$218))/(INDEX($E$185:$M$185,0,AP$218+1)-INDEX($E$185:$M$185,0,AP$218))+AO219)))</f>
        <v>161.30153321742799</v>
      </c>
      <c r="AQ219" s="186"/>
      <c r="AT219" s="186"/>
      <c r="AU219" s="186"/>
      <c r="BE219" s="186">
        <f t="shared" ref="BE219:BE226" si="606">E186</f>
        <v>77.614189675901358</v>
      </c>
      <c r="BF219" s="109">
        <f t="shared" ref="BF219:BF226" si="607">(J219-BE219)/J219</f>
        <v>0</v>
      </c>
    </row>
    <row r="220" spans="1:58">
      <c r="B220" s="22" t="str">
        <f t="shared" si="601"/>
        <v>COM_PROJ</v>
      </c>
      <c r="C220" s="23" t="str">
        <f t="shared" si="602"/>
        <v>-</v>
      </c>
      <c r="D220" s="57" t="str">
        <f t="shared" si="603"/>
        <v>TPPRSUV</v>
      </c>
      <c r="E220" s="23" t="str">
        <f t="shared" si="604"/>
        <v>-</v>
      </c>
      <c r="F220" s="23" t="str">
        <f t="shared" si="604"/>
        <v>-</v>
      </c>
      <c r="G220" s="23" t="str">
        <f t="shared" si="604"/>
        <v>-</v>
      </c>
      <c r="H220" s="23" t="str">
        <f t="shared" si="604"/>
        <v>-</v>
      </c>
      <c r="I220" s="22">
        <f t="shared" si="605"/>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16.610068659512262</v>
      </c>
      <c r="S220" s="186" cm="1">
        <f t="array" ref="S220">IF(S$218=-1,T220,IF(S$218=99,R220,IF(S$218=0,INDEX($E187:$M187,0,S$216),(INDEX($E187:$M187,0,S$218+1)-INDEX($E187:$M187,0,S$218))/(INDEX($E$185:$M$185,0,S$218+1)-INDEX($E$185:$M$185,0,S$218))+R220)))</f>
        <v>16.230394747067805</v>
      </c>
      <c r="T220" s="186" cm="1">
        <f t="array" ref="T220">IF(T$218=-1,U220,IF(T$218=99,S220,IF(T$218=0,INDEX($E187:$M187,0,T$216),(INDEX($E187:$M187,0,T$218+1)-INDEX($E187:$M187,0,T$218))/(INDEX($E$185:$M$185,0,T$218+1)-INDEX($E$185:$M$185,0,T$218))+S220)))</f>
        <v>16.762303448334119</v>
      </c>
      <c r="U220" s="186" cm="1">
        <f t="array" ref="U220">IF(U$218=-1,V220,IF(U$218=99,T220,IF(U$218=0,INDEX($E187:$M187,0,U$216),(INDEX($E187:$M187,0,U$218+1)-INDEX($E187:$M187,0,U$218))/(INDEX($E$185:$M$185,0,U$218+1)-INDEX($E$185:$M$185,0,U$218))+T220)))</f>
        <v>17.294212149600433</v>
      </c>
      <c r="V220" s="186" cm="1">
        <f t="array" ref="V220">IF(V$218=-1,W220,IF(V$218=99,U220,IF(V$218=0,INDEX($E187:$M187,0,V$216),(INDEX($E187:$M187,0,V$218+1)-INDEX($E187:$M187,0,V$218))/(INDEX($E$185:$M$185,0,V$218+1)-INDEX($E$185:$M$185,0,V$218))+U220)))</f>
        <v>17.826120850866747</v>
      </c>
      <c r="W220" s="186" cm="1">
        <f t="array" ref="W220">IF(W$218=-1,X220,IF(W$218=99,V220,IF(W$218=0,INDEX($E187:$M187,0,W$216),(INDEX($E187:$M187,0,W$218+1)-INDEX($E187:$M187,0,W$218))/(INDEX($E$185:$M$185,0,W$218+1)-INDEX($E$185:$M$185,0,W$218))+V220)))</f>
        <v>18.358029552133061</v>
      </c>
      <c r="X220" s="186" cm="1">
        <f t="array" ref="X220">IF(X$218=-1,Y220,IF(X$218=99,W220,IF(X$218=0,INDEX($E187:$M187,0,X$216),(INDEX($E187:$M187,0,X$218+1)-INDEX($E187:$M187,0,X$218))/(INDEX($E$185:$M$185,0,X$218+1)-INDEX($E$185:$M$185,0,X$218))+W220)))</f>
        <v>18.889938253399375</v>
      </c>
      <c r="Y220" s="186" cm="1">
        <f t="array" ref="Y220">IF(Y$218=-1,Z220,IF(Y$218=99,X220,IF(Y$218=0,INDEX($E187:$M187,0,Y$216),(INDEX($E187:$M187,0,Y$218+1)-INDEX($E187:$M187,0,Y$218))/(INDEX($E$185:$M$185,0,Y$218+1)-INDEX($E$185:$M$185,0,Y$218))+X220)))</f>
        <v>19.421846954665689</v>
      </c>
      <c r="Z220" s="186" cm="1">
        <f t="array" ref="Z220">IF(Z$218=-1,AA220,IF(Z$218=99,Y220,IF(Z$218=0,INDEX($E187:$M187,0,Z$216),(INDEX($E187:$M187,0,Z$218+1)-INDEX($E187:$M187,0,Z$218))/(INDEX($E$185:$M$185,0,Z$218+1)-INDEX($E$185:$M$185,0,Z$218))+Y220)))</f>
        <v>19.953755655932003</v>
      </c>
      <c r="AA220" s="186" cm="1">
        <f t="array" ref="AA220">IF(AA$218=-1,AB220,IF(AA$218=99,Z220,IF(AA$218=0,INDEX($E187:$M187,0,AA$216),(INDEX($E187:$M187,0,AA$218+1)-INDEX($E187:$M187,0,AA$218))/(INDEX($E$185:$M$185,0,AA$218+1)-INDEX($E$185:$M$185,0,AA$218))+Z220)))</f>
        <v>20.485664357198317</v>
      </c>
      <c r="AB220" s="186" cm="1">
        <f t="array" ref="AB220">IF(AB$218=-1,AC220,IF(AB$218=99,AA220,IF(AB$218=0,INDEX($E187:$M187,0,AB$216),(INDEX($E187:$M187,0,AB$218+1)-INDEX($E187:$M187,0,AB$218))/(INDEX($E$185:$M$185,0,AB$218+1)-INDEX($E$185:$M$185,0,AB$218))+AA220)))</f>
        <v>21.017573058464631</v>
      </c>
      <c r="AC220" s="186" cm="1">
        <f t="array" ref="AC220">IF(AC$218=-1,AD220,IF(AC$218=99,AB220,IF(AC$218=0,INDEX($E187:$M187,0,AC$216),(INDEX($E187:$M187,0,AC$218+1)-INDEX($E187:$M187,0,AC$218))/(INDEX($E$185:$M$185,0,AC$218+1)-INDEX($E$185:$M$185,0,AC$218))+AB220)))</f>
        <v>21.763407360006472</v>
      </c>
      <c r="AD220" s="186" cm="1">
        <f t="array" ref="AD220">IF(AD$218=-1,AE220,IF(AD$218=99,AC220,IF(AD$218=0,INDEX($E187:$M187,0,AD$216),(INDEX($E187:$M187,0,AD$218+1)-INDEX($E187:$M187,0,AD$218))/(INDEX($E$185:$M$185,0,AD$218+1)-INDEX($E$185:$M$185,0,AD$218))+AC220)))</f>
        <v>22.509241661548312</v>
      </c>
      <c r="AE220" s="186" cm="1">
        <f t="array" ref="AE220">IF(AE$218=-1,AF220,IF(AE$218=99,AD220,IF(AE$218=0,INDEX($E187:$M187,0,AE$216),(INDEX($E187:$M187,0,AE$218+1)-INDEX($E187:$M187,0,AE$218))/(INDEX($E$185:$M$185,0,AE$218+1)-INDEX($E$185:$M$185,0,AE$218))+AD220)))</f>
        <v>23.255075963090153</v>
      </c>
      <c r="AF220" s="186" cm="1">
        <f t="array" ref="AF220">IF(AF$218=-1,AG220,IF(AF$218=99,AE220,IF(AF$218=0,INDEX($E187:$M187,0,AF$216),(INDEX($E187:$M187,0,AF$218+1)-INDEX($E187:$M187,0,AF$218))/(INDEX($E$185:$M$185,0,AF$218+1)-INDEX($E$185:$M$185,0,AF$218))+AE220)))</f>
        <v>24.000910264631994</v>
      </c>
      <c r="AG220" s="186" cm="1">
        <f t="array" ref="AG220">IF(AG$218=-1,AH220,IF(AG$218=99,AF220,IF(AG$218=0,INDEX($E187:$M187,0,AG$216),(INDEX($E187:$M187,0,AG$218+1)-INDEX($E187:$M187,0,AG$218))/(INDEX($E$185:$M$185,0,AG$218+1)-INDEX($E$185:$M$185,0,AG$218))+AF220)))</f>
        <v>24.746744566173835</v>
      </c>
      <c r="AH220" s="186" cm="1">
        <f t="array" ref="AH220">IF(AH$218=-1,AI220,IF(AH$218=99,AG220,IF(AH$218=0,INDEX($E187:$M187,0,AH$216),(INDEX($E187:$M187,0,AH$218+1)-INDEX($E187:$M187,0,AH$218))/(INDEX($E$185:$M$185,0,AH$218+1)-INDEX($E$185:$M$185,0,AH$218))+AG220)))</f>
        <v>25.492578867715675</v>
      </c>
      <c r="AI220" s="186" cm="1">
        <f t="array" ref="AI220">IF(AI$218=-1,AJ220,IF(AI$218=99,AH220,IF(AI$218=0,INDEX($E187:$M187,0,AI$216),(INDEX($E187:$M187,0,AI$218+1)-INDEX($E187:$M187,0,AI$218))/(INDEX($E$185:$M$185,0,AI$218+1)-INDEX($E$185:$M$185,0,AI$218))+AH220)))</f>
        <v>26.238413169257516</v>
      </c>
      <c r="AJ220" s="186" cm="1">
        <f t="array" ref="AJ220">IF(AJ$218=-1,AK220,IF(AJ$218=99,AI220,IF(AJ$218=0,INDEX($E187:$M187,0,AJ$216),(INDEX($E187:$M187,0,AJ$218+1)-INDEX($E187:$M187,0,AJ$218))/(INDEX($E$185:$M$185,0,AJ$218+1)-INDEX($E$185:$M$185,0,AJ$218))+AI220)))</f>
        <v>26.984247470799357</v>
      </c>
      <c r="AK220" s="186" cm="1">
        <f t="array" ref="AK220">IF(AK$218=-1,AL220,IF(AK$218=99,AJ220,IF(AK$218=0,INDEX($E187:$M187,0,AK$216),(INDEX($E187:$M187,0,AK$218+1)-INDEX($E187:$M187,0,AK$218))/(INDEX($E$185:$M$185,0,AK$218+1)-INDEX($E$185:$M$185,0,AK$218))+AJ220)))</f>
        <v>27.730081772341197</v>
      </c>
      <c r="AL220" s="186" cm="1">
        <f t="array" ref="AL220">IF(AL$218=-1,AM220,IF(AL$218=99,AK220,IF(AL$218=0,INDEX($E187:$M187,0,AL$216),(INDEX($E187:$M187,0,AL$218+1)-INDEX($E187:$M187,0,AL$218))/(INDEX($E$185:$M$185,0,AL$218+1)-INDEX($E$185:$M$185,0,AL$218))+AK220)))</f>
        <v>28.475916073883035</v>
      </c>
      <c r="AM220" s="298">
        <f t="shared" ref="AM220:AM226" si="608">(AL220+AN220)/2</f>
        <v>31.376245941293245</v>
      </c>
      <c r="AN220" s="186" cm="1">
        <f t="array" ref="AN220">IF(AN$218=-1,AO220,IF(AN$218=99,AM220,IF(AN$218=0,INDEX($E187:$M187,0,AN$216),(INDEX($E187:$M187,0,AN$218+1)-INDEX($E187:$M187,0,AN$218))/(INDEX($E$185:$M$185,0,AN$218+1)-INDEX($E$185:$M$185,0,AN$218))+AM220)))</f>
        <v>34.276575808703456</v>
      </c>
      <c r="AO220" s="186" cm="1">
        <f t="array" ref="AO220">IF(AO$218=-1,AP220,IF(AO$218=99,AN220,IF(AO$218=0,INDEX($E187:$M187,0,AO$216),(INDEX($E187:$M187,0,AO$218+1)-INDEX($E187:$M187,0,AO$218))/(INDEX($E$185:$M$185,0,AO$218+1)-INDEX($E$185:$M$185,0,AO$218))+AN220)))</f>
        <v>34.276575808703456</v>
      </c>
      <c r="AP220" s="186" cm="1">
        <f t="array" ref="AP220">IF(AP$218=-1,#REF!,IF(AP$218=99,AO220,IF(AP$218=0,INDEX($E187:$M187,0,AP$216),(INDEX($E187:$M187,0,AP$218+1)-INDEX($E187:$M187,0,AP$218))/(INDEX($E$185:$M$185,0,AP$218+1)-INDEX($E$185:$M$185,0,AP$218))+AO220)))</f>
        <v>34.276575808703456</v>
      </c>
      <c r="AQ220" s="186"/>
      <c r="AT220" s="186"/>
      <c r="AU220" s="186"/>
      <c r="BE220" s="186">
        <f t="shared" si="606"/>
        <v>9.939379683721306</v>
      </c>
      <c r="BF220" s="109">
        <f t="shared" si="607"/>
        <v>0</v>
      </c>
    </row>
    <row r="221" spans="1:58">
      <c r="B221" s="22" t="str">
        <f t="shared" si="601"/>
        <v>COM_PROJ</v>
      </c>
      <c r="C221" s="23" t="str">
        <f t="shared" si="602"/>
        <v>-</v>
      </c>
      <c r="D221" s="57" t="str">
        <f t="shared" si="603"/>
        <v>TPPRMOT</v>
      </c>
      <c r="E221" s="23" t="str">
        <f t="shared" si="604"/>
        <v>-</v>
      </c>
      <c r="F221" s="23" t="str">
        <f t="shared" si="604"/>
        <v>-</v>
      </c>
      <c r="G221" s="23" t="str">
        <f t="shared" si="604"/>
        <v>-</v>
      </c>
      <c r="H221" s="23" t="str">
        <f t="shared" si="604"/>
        <v>-</v>
      </c>
      <c r="I221" s="22">
        <f t="shared" si="605"/>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2.9311885869727514</v>
      </c>
      <c r="S221" s="186" cm="1">
        <f t="array" ref="S221">IF(S$218=-1,T221,IF(S$218=99,R221,IF(S$218=0,INDEX($E188:$M188,0,S$216),(INDEX($E188:$M188,0,S$218+1)-INDEX($E188:$M188,0,S$218))/(INDEX($E$185:$M$185,0,S$218+1)-INDEX($E$185:$M$185,0,S$218))+R221)))</f>
        <v>2.8641873083060831</v>
      </c>
      <c r="T221" s="186" cm="1">
        <f t="array" ref="T221">IF(T$218=-1,U221,IF(T$218=99,S221,IF(T$218=0,INDEX($E188:$M188,0,T$216),(INDEX($E188:$M188,0,T$218+1)-INDEX($E188:$M188,0,T$218))/(INDEX($E$185:$M$185,0,T$218+1)-INDEX($E$185:$M$185,0,T$218))+S221)))</f>
        <v>2.9580535497060207</v>
      </c>
      <c r="U221" s="186" cm="1">
        <f t="array" ref="U221">IF(U$218=-1,V221,IF(U$218=99,T221,IF(U$218=0,INDEX($E188:$M188,0,U$216),(INDEX($E188:$M188,0,U$218+1)-INDEX($E188:$M188,0,U$218))/(INDEX($E$185:$M$185,0,U$218+1)-INDEX($E$185:$M$185,0,U$218))+T221)))</f>
        <v>3.0519197911059583</v>
      </c>
      <c r="V221" s="186" cm="1">
        <f t="array" ref="V221">IF(V$218=-1,W221,IF(V$218=99,U221,IF(V$218=0,INDEX($E188:$M188,0,V$216),(INDEX($E188:$M188,0,V$218+1)-INDEX($E188:$M188,0,V$218))/(INDEX($E$185:$M$185,0,V$218+1)-INDEX($E$185:$M$185,0,V$218))+U221)))</f>
        <v>3.1457860325058959</v>
      </c>
      <c r="W221" s="186" cm="1">
        <f t="array" ref="W221">IF(W$218=-1,X221,IF(W$218=99,V221,IF(W$218=0,INDEX($E188:$M188,0,W$216),(INDEX($E188:$M188,0,W$218+1)-INDEX($E188:$M188,0,W$218))/(INDEX($E$185:$M$185,0,W$218+1)-INDEX($E$185:$M$185,0,W$218))+V221)))</f>
        <v>3.2396522739058335</v>
      </c>
      <c r="X221" s="186" cm="1">
        <f t="array" ref="X221">IF(X$218=-1,Y221,IF(X$218=99,W221,IF(X$218=0,INDEX($E188:$M188,0,X$216),(INDEX($E188:$M188,0,X$218+1)-INDEX($E188:$M188,0,X$218))/(INDEX($E$185:$M$185,0,X$218+1)-INDEX($E$185:$M$185,0,X$218))+W221)))</f>
        <v>3.3335185153057711</v>
      </c>
      <c r="Y221" s="186" cm="1">
        <f t="array" ref="Y221">IF(Y$218=-1,Z221,IF(Y$218=99,X221,IF(Y$218=0,INDEX($E188:$M188,0,Y$216),(INDEX($E188:$M188,0,Y$218+1)-INDEX($E188:$M188,0,Y$218))/(INDEX($E$185:$M$185,0,Y$218+1)-INDEX($E$185:$M$185,0,Y$218))+X221)))</f>
        <v>3.4273847567057087</v>
      </c>
      <c r="Z221" s="186" cm="1">
        <f t="array" ref="Z221">IF(Z$218=-1,AA221,IF(Z$218=99,Y221,IF(Z$218=0,INDEX($E188:$M188,0,Z$216),(INDEX($E188:$M188,0,Z$218+1)-INDEX($E188:$M188,0,Z$218))/(INDEX($E$185:$M$185,0,Z$218+1)-INDEX($E$185:$M$185,0,Z$218))+Y221)))</f>
        <v>3.5212509981056463</v>
      </c>
      <c r="AA221" s="186" cm="1">
        <f t="array" ref="AA221">IF(AA$218=-1,AB221,IF(AA$218=99,Z221,IF(AA$218=0,INDEX($E188:$M188,0,AA$216),(INDEX($E188:$M188,0,AA$218+1)-INDEX($E188:$M188,0,AA$218))/(INDEX($E$185:$M$185,0,AA$218+1)-INDEX($E$185:$M$185,0,AA$218))+Z221)))</f>
        <v>3.6151172395055839</v>
      </c>
      <c r="AB221" s="186" cm="1">
        <f t="array" ref="AB221">IF(AB$218=-1,AC221,IF(AB$218=99,AA221,IF(AB$218=0,INDEX($E188:$M188,0,AB$216),(INDEX($E188:$M188,0,AB$218+1)-INDEX($E188:$M188,0,AB$218))/(INDEX($E$185:$M$185,0,AB$218+1)-INDEX($E$185:$M$185,0,AB$218))+AA221)))</f>
        <v>3.7089834809055229</v>
      </c>
      <c r="AC221" s="186" cm="1">
        <f t="array" ref="AC221">IF(AC$218=-1,AD221,IF(AC$218=99,AB221,IF(AC$218=0,INDEX($E188:$M188,0,AC$216),(INDEX($E188:$M188,0,AC$218+1)-INDEX($E188:$M188,0,AC$218))/(INDEX($E$185:$M$185,0,AC$218+1)-INDEX($E$185:$M$185,0,AC$218))+AB221)))</f>
        <v>3.8406012988246712</v>
      </c>
      <c r="AD221" s="186" cm="1">
        <f t="array" ref="AD221">IF(AD$218=-1,AE221,IF(AD$218=99,AC221,IF(AD$218=0,INDEX($E188:$M188,0,AD$216),(INDEX($E188:$M188,0,AD$218+1)-INDEX($E188:$M188,0,AD$218))/(INDEX($E$185:$M$185,0,AD$218+1)-INDEX($E$185:$M$185,0,AD$218))+AC221)))</f>
        <v>3.9722191167438194</v>
      </c>
      <c r="AE221" s="186" cm="1">
        <f t="array" ref="AE221">IF(AE$218=-1,AF221,IF(AE$218=99,AD221,IF(AE$218=0,INDEX($E188:$M188,0,AE$216),(INDEX($E188:$M188,0,AE$218+1)-INDEX($E188:$M188,0,AE$218))/(INDEX($E$185:$M$185,0,AE$218+1)-INDEX($E$185:$M$185,0,AE$218))+AD221)))</f>
        <v>4.1038369346629677</v>
      </c>
      <c r="AF221" s="186" cm="1">
        <f t="array" ref="AF221">IF(AF$218=-1,AG221,IF(AF$218=99,AE221,IF(AF$218=0,INDEX($E188:$M188,0,AF$216),(INDEX($E188:$M188,0,AF$218+1)-INDEX($E188:$M188,0,AF$218))/(INDEX($E$185:$M$185,0,AF$218+1)-INDEX($E$185:$M$185,0,AF$218))+AE221)))</f>
        <v>4.2354547525821156</v>
      </c>
      <c r="AG221" s="186" cm="1">
        <f t="array" ref="AG221">IF(AG$218=-1,AH221,IF(AG$218=99,AF221,IF(AG$218=0,INDEX($E188:$M188,0,AG$216),(INDEX($E188:$M188,0,AG$218+1)-INDEX($E188:$M188,0,AG$218))/(INDEX($E$185:$M$185,0,AG$218+1)-INDEX($E$185:$M$185,0,AG$218))+AF221)))</f>
        <v>4.3670725705012634</v>
      </c>
      <c r="AH221" s="186" cm="1">
        <f t="array" ref="AH221">IF(AH$218=-1,AI221,IF(AH$218=99,AG221,IF(AH$218=0,INDEX($E188:$M188,0,AH$216),(INDEX($E188:$M188,0,AH$218+1)-INDEX($E188:$M188,0,AH$218))/(INDEX($E$185:$M$185,0,AH$218+1)-INDEX($E$185:$M$185,0,AH$218))+AG221)))</f>
        <v>4.4986903884204112</v>
      </c>
      <c r="AI221" s="186" cm="1">
        <f t="array" ref="AI221">IF(AI$218=-1,AJ221,IF(AI$218=99,AH221,IF(AI$218=0,INDEX($E188:$M188,0,AI$216),(INDEX($E188:$M188,0,AI$218+1)-INDEX($E188:$M188,0,AI$218))/(INDEX($E$185:$M$185,0,AI$218+1)-INDEX($E$185:$M$185,0,AI$218))+AH221)))</f>
        <v>4.6303082063395591</v>
      </c>
      <c r="AJ221" s="186" cm="1">
        <f t="array" ref="AJ221">IF(AJ$218=-1,AK221,IF(AJ$218=99,AI221,IF(AJ$218=0,INDEX($E188:$M188,0,AJ$216),(INDEX($E188:$M188,0,AJ$218+1)-INDEX($E188:$M188,0,AJ$218))/(INDEX($E$185:$M$185,0,AJ$218+1)-INDEX($E$185:$M$185,0,AJ$218))+AI221)))</f>
        <v>4.7619260242587069</v>
      </c>
      <c r="AK221" s="186" cm="1">
        <f t="array" ref="AK221">IF(AK$218=-1,AL221,IF(AK$218=99,AJ221,IF(AK$218=0,INDEX($E188:$M188,0,AK$216),(INDEX($E188:$M188,0,AK$218+1)-INDEX($E188:$M188,0,AK$218))/(INDEX($E$185:$M$185,0,AK$218+1)-INDEX($E$185:$M$185,0,AK$218))+AJ221)))</f>
        <v>4.8935438421778548</v>
      </c>
      <c r="AL221" s="186" cm="1">
        <f t="array" ref="AL221">IF(AL$218=-1,AM221,IF(AL$218=99,AK221,IF(AL$218=0,INDEX($E188:$M188,0,AL$216),(INDEX($E188:$M188,0,AL$218+1)-INDEX($E188:$M188,0,AL$218))/(INDEX($E$185:$M$185,0,AL$218+1)-INDEX($E$185:$M$185,0,AL$218))+AK221)))</f>
        <v>5.0251616600970053</v>
      </c>
      <c r="AM221" s="298">
        <f t="shared" si="608"/>
        <v>5.5369845778752778</v>
      </c>
      <c r="AN221" s="186" cm="1">
        <f t="array" ref="AN221">IF(AN$218=-1,AO221,IF(AN$218=99,AM221,IF(AN$218=0,INDEX($E188:$M188,0,AN$216),(INDEX($E188:$M188,0,AN$218+1)-INDEX($E188:$M188,0,AN$218))/(INDEX($E$185:$M$185,0,AN$218+1)-INDEX($E$185:$M$185,0,AN$218))+AM221)))</f>
        <v>6.0488074956535502</v>
      </c>
      <c r="AO221" s="186" cm="1">
        <f t="array" ref="AO221">IF(AO$218=-1,AP221,IF(AO$218=99,AN221,IF(AO$218=0,INDEX($E188:$M188,0,AO$216),(INDEX($E188:$M188,0,AO$218+1)-INDEX($E188:$M188,0,AO$218))/(INDEX($E$185:$M$185,0,AO$218+1)-INDEX($E$185:$M$185,0,AO$218))+AN221)))</f>
        <v>6.0488074956535502</v>
      </c>
      <c r="AP221" s="186" cm="1">
        <f t="array" ref="AP221">IF(AP$218=-1,#REF!,IF(AP$218=99,AO221,IF(AP$218=0,INDEX($E188:$M188,0,AP$216),(INDEX($E188:$M188,0,AP$218+1)-INDEX($E188:$M188,0,AP$218))/(INDEX($E$185:$M$185,0,AP$218+1)-INDEX($E$185:$M$185,0,AP$218))+AO221)))</f>
        <v>6.0488074956535502</v>
      </c>
      <c r="AQ221" s="186"/>
      <c r="AT221" s="186"/>
      <c r="AU221" s="186"/>
      <c r="BE221" s="186">
        <f t="shared" si="606"/>
        <v>3.3646857046699763</v>
      </c>
      <c r="BF221" s="109">
        <f t="shared" si="607"/>
        <v>0</v>
      </c>
    </row>
    <row r="222" spans="1:58">
      <c r="B222" s="22" t="str">
        <f t="shared" si="601"/>
        <v>COM_PROJ</v>
      </c>
      <c r="C222" s="23" t="str">
        <f t="shared" si="602"/>
        <v>-</v>
      </c>
      <c r="D222" s="57" t="str">
        <f t="shared" si="603"/>
        <v>TPPUBUS</v>
      </c>
      <c r="E222" s="23" t="str">
        <f t="shared" si="604"/>
        <v>-</v>
      </c>
      <c r="F222" s="23" t="str">
        <f t="shared" si="604"/>
        <v>-</v>
      </c>
      <c r="G222" s="23" t="str">
        <f t="shared" si="604"/>
        <v>-</v>
      </c>
      <c r="H222" s="23" t="str">
        <f t="shared" si="604"/>
        <v>-</v>
      </c>
      <c r="I222" s="22">
        <f t="shared" si="605"/>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0.76920545170235954</v>
      </c>
      <c r="S222" s="186" cm="1">
        <f t="array" ref="S222">IF(S$218=-1,T222,IF(S$218=99,R222,IF(S$218=0,INDEX($E189:$M189,0,S$216),(INDEX($E189:$M189,0,S$218+1)-INDEX($E189:$M189,0,S$218))/(INDEX($E$185:$M$185,0,S$218+1)-INDEX($E$185:$M$185,0,S$218))+R222)))</f>
        <v>0.78784091452934046</v>
      </c>
      <c r="T222" s="186" cm="1">
        <f t="array" ref="T222">IF(T$218=-1,U222,IF(T$218=99,S222,IF(T$218=0,INDEX($E189:$M189,0,T$216),(INDEX($E189:$M189,0,T$218+1)-INDEX($E189:$M189,0,T$218))/(INDEX($E$185:$M$185,0,T$218+1)-INDEX($E$185:$M$185,0,T$218))+S222)))</f>
        <v>0.78976765895060685</v>
      </c>
      <c r="U222" s="186" cm="1">
        <f t="array" ref="U222">IF(U$218=-1,V222,IF(U$218=99,T222,IF(U$218=0,INDEX($E189:$M189,0,U$216),(INDEX($E189:$M189,0,U$218+1)-INDEX($E189:$M189,0,U$218))/(INDEX($E$185:$M$185,0,U$218+1)-INDEX($E$185:$M$185,0,U$218))+T222)))</f>
        <v>0.79169440337187325</v>
      </c>
      <c r="V222" s="186" cm="1">
        <f t="array" ref="V222">IF(V$218=-1,W222,IF(V$218=99,U222,IF(V$218=0,INDEX($E189:$M189,0,V$216),(INDEX($E189:$M189,0,V$218+1)-INDEX($E189:$M189,0,V$218))/(INDEX($E$185:$M$185,0,V$218+1)-INDEX($E$185:$M$185,0,V$218))+U222)))</f>
        <v>0.79362114779313964</v>
      </c>
      <c r="W222" s="186" cm="1">
        <f t="array" ref="W222">IF(W$218=-1,X222,IF(W$218=99,V222,IF(W$218=0,INDEX($E189:$M189,0,W$216),(INDEX($E189:$M189,0,W$218+1)-INDEX($E189:$M189,0,W$218))/(INDEX($E$185:$M$185,0,W$218+1)-INDEX($E$185:$M$185,0,W$218))+V222)))</f>
        <v>0.79554789221440603</v>
      </c>
      <c r="X222" s="186" cm="1">
        <f t="array" ref="X222">IF(X$218=-1,Y222,IF(X$218=99,W222,IF(X$218=0,INDEX($E189:$M189,0,X$216),(INDEX($E189:$M189,0,X$218+1)-INDEX($E189:$M189,0,X$218))/(INDEX($E$185:$M$185,0,X$218+1)-INDEX($E$185:$M$185,0,X$218))+W222)))</f>
        <v>0.79747463663567242</v>
      </c>
      <c r="Y222" s="186" cm="1">
        <f t="array" ref="Y222">IF(Y$218=-1,Z222,IF(Y$218=99,X222,IF(Y$218=0,INDEX($E189:$M189,0,Y$216),(INDEX($E189:$M189,0,Y$218+1)-INDEX($E189:$M189,0,Y$218))/(INDEX($E$185:$M$185,0,Y$218+1)-INDEX($E$185:$M$185,0,Y$218))+X222)))</f>
        <v>0.79940138105693881</v>
      </c>
      <c r="Z222" s="186" cm="1">
        <f t="array" ref="Z222">IF(Z$218=-1,AA222,IF(Z$218=99,Y222,IF(Z$218=0,INDEX($E189:$M189,0,Z$216),(INDEX($E189:$M189,0,Z$218+1)-INDEX($E189:$M189,0,Z$218))/(INDEX($E$185:$M$185,0,Z$218+1)-INDEX($E$185:$M$185,0,Z$218))+Y222)))</f>
        <v>0.8013281254782052</v>
      </c>
      <c r="AA222" s="186" cm="1">
        <f t="array" ref="AA222">IF(AA$218=-1,AB222,IF(AA$218=99,Z222,IF(AA$218=0,INDEX($E189:$M189,0,AA$216),(INDEX($E189:$M189,0,AA$218+1)-INDEX($E189:$M189,0,AA$218))/(INDEX($E$185:$M$185,0,AA$218+1)-INDEX($E$185:$M$185,0,AA$218))+Z222)))</f>
        <v>0.80325486989947159</v>
      </c>
      <c r="AB222" s="186" cm="1">
        <f t="array" ref="AB222">IF(AB$218=-1,AC222,IF(AB$218=99,AA222,IF(AB$218=0,INDEX($E189:$M189,0,AB$216),(INDEX($E189:$M189,0,AB$218+1)-INDEX($E189:$M189,0,AB$218))/(INDEX($E$185:$M$185,0,AB$218+1)-INDEX($E$185:$M$185,0,AB$218))+AA222)))</f>
        <v>0.80518161432073809</v>
      </c>
      <c r="AC222" s="186" cm="1">
        <f t="array" ref="AC222">IF(AC$218=-1,AD222,IF(AC$218=99,AB222,IF(AC$218=0,INDEX($E189:$M189,0,AC$216),(INDEX($E189:$M189,0,AC$218+1)-INDEX($E189:$M189,0,AC$218))/(INDEX($E$185:$M$185,0,AC$218+1)-INDEX($E$185:$M$185,0,AC$218))+AB222)))</f>
        <v>0.80065924427425783</v>
      </c>
      <c r="AD222" s="186" cm="1">
        <f t="array" ref="AD222">IF(AD$218=-1,AE222,IF(AD$218=99,AC222,IF(AD$218=0,INDEX($E189:$M189,0,AD$216),(INDEX($E189:$M189,0,AD$218+1)-INDEX($E189:$M189,0,AD$218))/(INDEX($E$185:$M$185,0,AD$218+1)-INDEX($E$185:$M$185,0,AD$218))+AC222)))</f>
        <v>0.79613687422777757</v>
      </c>
      <c r="AE222" s="186" cm="1">
        <f t="array" ref="AE222">IF(AE$218=-1,AF222,IF(AE$218=99,AD222,IF(AE$218=0,INDEX($E189:$M189,0,AE$216),(INDEX($E189:$M189,0,AE$218+1)-INDEX($E189:$M189,0,AE$218))/(INDEX($E$185:$M$185,0,AE$218+1)-INDEX($E$185:$M$185,0,AE$218))+AD222)))</f>
        <v>0.79161450418129731</v>
      </c>
      <c r="AF222" s="186" cm="1">
        <f t="array" ref="AF222">IF(AF$218=-1,AG222,IF(AF$218=99,AE222,IF(AF$218=0,INDEX($E189:$M189,0,AF$216),(INDEX($E189:$M189,0,AF$218+1)-INDEX($E189:$M189,0,AF$218))/(INDEX($E$185:$M$185,0,AF$218+1)-INDEX($E$185:$M$185,0,AF$218))+AE222)))</f>
        <v>0.78709213413481705</v>
      </c>
      <c r="AG222" s="186" cm="1">
        <f t="array" ref="AG222">IF(AG$218=-1,AH222,IF(AG$218=99,AF222,IF(AG$218=0,INDEX($E189:$M189,0,AG$216),(INDEX($E189:$M189,0,AG$218+1)-INDEX($E189:$M189,0,AG$218))/(INDEX($E$185:$M$185,0,AG$218+1)-INDEX($E$185:$M$185,0,AG$218))+AF222)))</f>
        <v>0.78256976408833678</v>
      </c>
      <c r="AH222" s="186" cm="1">
        <f t="array" ref="AH222">IF(AH$218=-1,AI222,IF(AH$218=99,AG222,IF(AH$218=0,INDEX($E189:$M189,0,AH$216),(INDEX($E189:$M189,0,AH$218+1)-INDEX($E189:$M189,0,AH$218))/(INDEX($E$185:$M$185,0,AH$218+1)-INDEX($E$185:$M$185,0,AH$218))+AG222)))</f>
        <v>0.77804739404185652</v>
      </c>
      <c r="AI222" s="186" cm="1">
        <f t="array" ref="AI222">IF(AI$218=-1,AJ222,IF(AI$218=99,AH222,IF(AI$218=0,INDEX($E189:$M189,0,AI$216),(INDEX($E189:$M189,0,AI$218+1)-INDEX($E189:$M189,0,AI$218))/(INDEX($E$185:$M$185,0,AI$218+1)-INDEX($E$185:$M$185,0,AI$218))+AH222)))</f>
        <v>0.77352502399537626</v>
      </c>
      <c r="AJ222" s="186" cm="1">
        <f t="array" ref="AJ222">IF(AJ$218=-1,AK222,IF(AJ$218=99,AI222,IF(AJ$218=0,INDEX($E189:$M189,0,AJ$216),(INDEX($E189:$M189,0,AJ$218+1)-INDEX($E189:$M189,0,AJ$218))/(INDEX($E$185:$M$185,0,AJ$218+1)-INDEX($E$185:$M$185,0,AJ$218))+AI222)))</f>
        <v>0.769002653948896</v>
      </c>
      <c r="AK222" s="186" cm="1">
        <f t="array" ref="AK222">IF(AK$218=-1,AL222,IF(AK$218=99,AJ222,IF(AK$218=0,INDEX($E189:$M189,0,AK$216),(INDEX($E189:$M189,0,AK$218+1)-INDEX($E189:$M189,0,AK$218))/(INDEX($E$185:$M$185,0,AK$218+1)-INDEX($E$185:$M$185,0,AK$218))+AJ222)))</f>
        <v>0.76448028390241574</v>
      </c>
      <c r="AL222" s="186" cm="1">
        <f t="array" ref="AL222">IF(AL$218=-1,AM222,IF(AL$218=99,AK222,IF(AL$218=0,INDEX($E189:$M189,0,AL$216),(INDEX($E189:$M189,0,AL$218+1)-INDEX($E189:$M189,0,AL$218))/(INDEX($E$185:$M$185,0,AL$218+1)-INDEX($E$185:$M$185,0,AL$218))+AK222)))</f>
        <v>0.75995791385593547</v>
      </c>
      <c r="AM222" s="298">
        <f t="shared" si="608"/>
        <v>0.73689182087115324</v>
      </c>
      <c r="AN222" s="186" cm="1">
        <f t="array" ref="AN222">IF(AN$218=-1,AO222,IF(AN$218=99,AM222,IF(AN$218=0,INDEX($E189:$M189,0,AN$216),(INDEX($E189:$M189,0,AN$218+1)-INDEX($E189:$M189,0,AN$218))/(INDEX($E$185:$M$185,0,AN$218+1)-INDEX($E$185:$M$185,0,AN$218))+AM222)))</f>
        <v>0.71382572788637089</v>
      </c>
      <c r="AO222" s="186" cm="1">
        <f t="array" ref="AO222">IF(AO$218=-1,AP222,IF(AO$218=99,AN222,IF(AO$218=0,INDEX($E189:$M189,0,AO$216),(INDEX($E189:$M189,0,AO$218+1)-INDEX($E189:$M189,0,AO$218))/(INDEX($E$185:$M$185,0,AO$218+1)-INDEX($E$185:$M$185,0,AO$218))+AN222)))</f>
        <v>0.71382572788637089</v>
      </c>
      <c r="AP222" s="186" cm="1">
        <f t="array" ref="AP222">IF(AP$218=-1,#REF!,IF(AP$218=99,AO222,IF(AP$218=0,INDEX($E189:$M189,0,AP$216),(INDEX($E189:$M189,0,AP$218+1)-INDEX($E189:$M189,0,AP$218))/(INDEX($E$185:$M$185,0,AP$218+1)-INDEX($E$185:$M$185,0,AP$218))+AO222)))</f>
        <v>0.71382572788637089</v>
      </c>
      <c r="AQ222" s="186"/>
      <c r="AT222" s="186"/>
      <c r="AU222" s="186"/>
      <c r="BE222" s="186">
        <f t="shared" si="606"/>
        <v>0.61799148971758899</v>
      </c>
      <c r="BF222" s="109">
        <f t="shared" si="607"/>
        <v>0.5877400000000006</v>
      </c>
    </row>
    <row r="223" spans="1:58">
      <c r="B223" s="22" t="str">
        <f t="shared" si="601"/>
        <v>COM_PROJ</v>
      </c>
      <c r="C223" s="23" t="str">
        <f t="shared" si="602"/>
        <v>-</v>
      </c>
      <c r="D223" s="57" t="str">
        <f t="shared" si="603"/>
        <v>TPPUMBT</v>
      </c>
      <c r="E223" s="23" t="str">
        <f t="shared" si="604"/>
        <v>-</v>
      </c>
      <c r="F223" s="23" t="str">
        <f t="shared" si="604"/>
        <v>-</v>
      </c>
      <c r="G223" s="23" t="str">
        <f t="shared" si="604"/>
        <v>-</v>
      </c>
      <c r="H223" s="23" t="str">
        <f t="shared" si="604"/>
        <v>-</v>
      </c>
      <c r="I223" s="22">
        <f t="shared" si="605"/>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7.2669868325645215</v>
      </c>
      <c r="S223" s="186" cm="1">
        <f t="array" ref="S223">IF(S$218=-1,T223,IF(S$218=99,R223,IF(S$218=0,INDEX($E190:$M190,0,S$216),(INDEX($E190:$M190,0,S$218+1)-INDEX($E190:$M190,0,S$218))/(INDEX($E$185:$M$185,0,S$218+1)-INDEX($E$185:$M$185,0,S$218))+R223)))</f>
        <v>7.4430433889535914</v>
      </c>
      <c r="T223" s="186" cm="1">
        <f t="array" ref="T223">IF(T$218=-1,U223,IF(T$218=99,S223,IF(T$218=0,INDEX($E190:$M190,0,T$216),(INDEX($E190:$M190,0,T$218+1)-INDEX($E190:$M190,0,T$218))/(INDEX($E$185:$M$185,0,T$218+1)-INDEX($E$185:$M$185,0,T$218))+S223)))</f>
        <v>7.4612461022963954</v>
      </c>
      <c r="U223" s="186" cm="1">
        <f t="array" ref="U223">IF(U$218=-1,V223,IF(U$218=99,T223,IF(U$218=0,INDEX($E190:$M190,0,U$216),(INDEX($E190:$M190,0,U$218+1)-INDEX($E190:$M190,0,U$218))/(INDEX($E$185:$M$185,0,U$218+1)-INDEX($E$185:$M$185,0,U$218))+T223)))</f>
        <v>7.4794488156391994</v>
      </c>
      <c r="V223" s="186" cm="1">
        <f t="array" ref="V223">IF(V$218=-1,W223,IF(V$218=99,U223,IF(V$218=0,INDEX($E190:$M190,0,V$216),(INDEX($E190:$M190,0,V$218+1)-INDEX($E190:$M190,0,V$218))/(INDEX($E$185:$M$185,0,V$218+1)-INDEX($E$185:$M$185,0,V$218))+U223)))</f>
        <v>7.4976515289820034</v>
      </c>
      <c r="W223" s="186" cm="1">
        <f t="array" ref="W223">IF(W$218=-1,X223,IF(W$218=99,V223,IF(W$218=0,INDEX($E190:$M190,0,W$216),(INDEX($E190:$M190,0,W$218+1)-INDEX($E190:$M190,0,W$218))/(INDEX($E$185:$M$185,0,W$218+1)-INDEX($E$185:$M$185,0,W$218))+V223)))</f>
        <v>7.5158542423248074</v>
      </c>
      <c r="X223" s="186" cm="1">
        <f t="array" ref="X223">IF(X$218=-1,Y223,IF(X$218=99,W223,IF(X$218=0,INDEX($E190:$M190,0,X$216),(INDEX($E190:$M190,0,X$218+1)-INDEX($E190:$M190,0,X$218))/(INDEX($E$185:$M$185,0,X$218+1)-INDEX($E$185:$M$185,0,X$218))+W223)))</f>
        <v>7.5340569556676114</v>
      </c>
      <c r="Y223" s="186" cm="1">
        <f t="array" ref="Y223">IF(Y$218=-1,Z223,IF(Y$218=99,X223,IF(Y$218=0,INDEX($E190:$M190,0,Y$216),(INDEX($E190:$M190,0,Y$218+1)-INDEX($E190:$M190,0,Y$218))/(INDEX($E$185:$M$185,0,Y$218+1)-INDEX($E$185:$M$185,0,Y$218))+X223)))</f>
        <v>7.5522596690104153</v>
      </c>
      <c r="Z223" s="186" cm="1">
        <f t="array" ref="Z223">IF(Z$218=-1,AA223,IF(Z$218=99,Y223,IF(Z$218=0,INDEX($E190:$M190,0,Z$216),(INDEX($E190:$M190,0,Z$218+1)-INDEX($E190:$M190,0,Z$218))/(INDEX($E$185:$M$185,0,Z$218+1)-INDEX($E$185:$M$185,0,Z$218))+Y223)))</f>
        <v>7.5704623823532193</v>
      </c>
      <c r="AA223" s="186" cm="1">
        <f t="array" ref="AA223">IF(AA$218=-1,AB223,IF(AA$218=99,Z223,IF(AA$218=0,INDEX($E190:$M190,0,AA$216),(INDEX($E190:$M190,0,AA$218+1)-INDEX($E190:$M190,0,AA$218))/(INDEX($E$185:$M$185,0,AA$218+1)-INDEX($E$185:$M$185,0,AA$218))+Z223)))</f>
        <v>7.5886650956960233</v>
      </c>
      <c r="AB223" s="186" cm="1">
        <f t="array" ref="AB223">IF(AB$218=-1,AC223,IF(AB$218=99,AA223,IF(AB$218=0,INDEX($E190:$M190,0,AB$216),(INDEX($E190:$M190,0,AB$218+1)-INDEX($E190:$M190,0,AB$218))/(INDEX($E$185:$M$185,0,AB$218+1)-INDEX($E$185:$M$185,0,AB$218))+AA223)))</f>
        <v>7.6068678090388246</v>
      </c>
      <c r="AC223" s="186" cm="1">
        <f t="array" ref="AC223">IF(AC$218=-1,AD223,IF(AC$218=99,AB223,IF(AC$218=0,INDEX($E190:$M190,0,AC$216),(INDEX($E190:$M190,0,AC$218+1)-INDEX($E190:$M190,0,AC$218))/(INDEX($E$185:$M$185,0,AC$218+1)-INDEX($E$185:$M$185,0,AC$218))+AB223)))</f>
        <v>7.5641431981991278</v>
      </c>
      <c r="AD223" s="186" cm="1">
        <f t="array" ref="AD223">IF(AD$218=-1,AE223,IF(AD$218=99,AC223,IF(AD$218=0,INDEX($E190:$M190,0,AD$216),(INDEX($E190:$M190,0,AD$218+1)-INDEX($E190:$M190,0,AD$218))/(INDEX($E$185:$M$185,0,AD$218+1)-INDEX($E$185:$M$185,0,AD$218))+AC223)))</f>
        <v>7.521418587359431</v>
      </c>
      <c r="AE223" s="186" cm="1">
        <f t="array" ref="AE223">IF(AE$218=-1,AF223,IF(AE$218=99,AD223,IF(AE$218=0,INDEX($E190:$M190,0,AE$216),(INDEX($E190:$M190,0,AE$218+1)-INDEX($E190:$M190,0,AE$218))/(INDEX($E$185:$M$185,0,AE$218+1)-INDEX($E$185:$M$185,0,AE$218))+AD223)))</f>
        <v>7.4786939765197342</v>
      </c>
      <c r="AF223" s="186" cm="1">
        <f t="array" ref="AF223">IF(AF$218=-1,AG223,IF(AF$218=99,AE223,IF(AF$218=0,INDEX($E190:$M190,0,AF$216),(INDEX($E190:$M190,0,AF$218+1)-INDEX($E190:$M190,0,AF$218))/(INDEX($E$185:$M$185,0,AF$218+1)-INDEX($E$185:$M$185,0,AF$218))+AE223)))</f>
        <v>7.4359693656800374</v>
      </c>
      <c r="AG223" s="186" cm="1">
        <f t="array" ref="AG223">IF(AG$218=-1,AH223,IF(AG$218=99,AF223,IF(AG$218=0,INDEX($E190:$M190,0,AG$216),(INDEX($E190:$M190,0,AG$218+1)-INDEX($E190:$M190,0,AG$218))/(INDEX($E$185:$M$185,0,AG$218+1)-INDEX($E$185:$M$185,0,AG$218))+AF223)))</f>
        <v>7.3932447548403406</v>
      </c>
      <c r="AH223" s="186" cm="1">
        <f t="array" ref="AH223">IF(AH$218=-1,AI223,IF(AH$218=99,AG223,IF(AH$218=0,INDEX($E190:$M190,0,AH$216),(INDEX($E190:$M190,0,AH$218+1)-INDEX($E190:$M190,0,AH$218))/(INDEX($E$185:$M$185,0,AH$218+1)-INDEX($E$185:$M$185,0,AH$218))+AG223)))</f>
        <v>7.3505201440006438</v>
      </c>
      <c r="AI223" s="186" cm="1">
        <f t="array" ref="AI223">IF(AI$218=-1,AJ223,IF(AI$218=99,AH223,IF(AI$218=0,INDEX($E190:$M190,0,AI$216),(INDEX($E190:$M190,0,AI$218+1)-INDEX($E190:$M190,0,AI$218))/(INDEX($E$185:$M$185,0,AI$218+1)-INDEX($E$185:$M$185,0,AI$218))+AH223)))</f>
        <v>7.307795533160947</v>
      </c>
      <c r="AJ223" s="186" cm="1">
        <f t="array" ref="AJ223">IF(AJ$218=-1,AK223,IF(AJ$218=99,AI223,IF(AJ$218=0,INDEX($E190:$M190,0,AJ$216),(INDEX($E190:$M190,0,AJ$218+1)-INDEX($E190:$M190,0,AJ$218))/(INDEX($E$185:$M$185,0,AJ$218+1)-INDEX($E$185:$M$185,0,AJ$218))+AI223)))</f>
        <v>7.2650709223212502</v>
      </c>
      <c r="AK223" s="186" cm="1">
        <f t="array" ref="AK223">IF(AK$218=-1,AL223,IF(AK$218=99,AJ223,IF(AK$218=0,INDEX($E190:$M190,0,AK$216),(INDEX($E190:$M190,0,AK$218+1)-INDEX($E190:$M190,0,AK$218))/(INDEX($E$185:$M$185,0,AK$218+1)-INDEX($E$185:$M$185,0,AK$218))+AJ223)))</f>
        <v>7.2223463114815534</v>
      </c>
      <c r="AL223" s="186" cm="1">
        <f t="array" ref="AL223">IF(AL$218=-1,AM223,IF(AL$218=99,AK223,IF(AL$218=0,INDEX($E190:$M190,0,AL$216),(INDEX($E190:$M190,0,AL$218+1)-INDEX($E190:$M190,0,AL$218))/(INDEX($E$185:$M$185,0,AL$218+1)-INDEX($E$185:$M$185,0,AL$218))+AK223)))</f>
        <v>7.179621700641861</v>
      </c>
      <c r="AM223" s="298">
        <f t="shared" si="608"/>
        <v>6.9617072362706676</v>
      </c>
      <c r="AN223" s="186" cm="1">
        <f t="array" ref="AN223">IF(AN$218=-1,AO223,IF(AN$218=99,AM223,IF(AN$218=0,INDEX($E190:$M190,0,AN$216),(INDEX($E190:$M190,0,AN$218+1)-INDEX($E190:$M190,0,AN$218))/(INDEX($E$185:$M$185,0,AN$218+1)-INDEX($E$185:$M$185,0,AN$218))+AM223)))</f>
        <v>6.7437927718994732</v>
      </c>
      <c r="AO223" s="186" cm="1">
        <f t="array" ref="AO223">IF(AO$218=-1,AP223,IF(AO$218=99,AN223,IF(AO$218=0,INDEX($E190:$M190,0,AO$216),(INDEX($E190:$M190,0,AO$218+1)-INDEX($E190:$M190,0,AO$218))/(INDEX($E$185:$M$185,0,AO$218+1)-INDEX($E$185:$M$185,0,AO$218))+AN223)))</f>
        <v>6.7437927718994732</v>
      </c>
      <c r="AP223" s="186" cm="1">
        <f t="array" ref="AP223">IF(AP$218=-1,#REF!,IF(AP$218=99,AO223,IF(AP$218=0,INDEX($E190:$M190,0,AP$216),(INDEX($E190:$M190,0,AP$218+1)-INDEX($E190:$M190,0,AP$218))/(INDEX($E$185:$M$185,0,AP$218+1)-INDEX($E$185:$M$185,0,AP$218))+AO223)))</f>
        <v>6.7437927718994732</v>
      </c>
      <c r="AQ223" s="186"/>
      <c r="AT223" s="186"/>
      <c r="AU223" s="186"/>
      <c r="BE223" s="186">
        <f t="shared" si="606"/>
        <v>5.8698256197369378</v>
      </c>
      <c r="BF223" s="109">
        <f t="shared" si="607"/>
        <v>4.9146655581378935E-2</v>
      </c>
    </row>
    <row r="224" spans="1:58">
      <c r="B224" s="22" t="str">
        <f t="shared" si="601"/>
        <v>COM_PROJ</v>
      </c>
      <c r="C224" s="23" t="str">
        <f t="shared" si="602"/>
        <v>-</v>
      </c>
      <c r="D224" s="57" t="str">
        <f t="shared" si="603"/>
        <v>TPPUBRT</v>
      </c>
      <c r="E224" s="23" t="str">
        <f t="shared" si="604"/>
        <v>-</v>
      </c>
      <c r="F224" s="23" t="str">
        <f t="shared" si="604"/>
        <v>-</v>
      </c>
      <c r="G224" s="23" t="str">
        <f t="shared" si="604"/>
        <v>-</v>
      </c>
      <c r="H224" s="23" t="str">
        <f t="shared" si="604"/>
        <v>-</v>
      </c>
      <c r="I224" s="22">
        <f t="shared" si="605"/>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0.29500221643255564</v>
      </c>
      <c r="T224" s="186" cm="1">
        <f t="array" ref="T224">IF(T$218=-1,U224,IF(T$218=99,S224,IF(T$218=0,INDEX($E191:$M191,0,T$216),(INDEX($E191:$M191,0,T$218+1)-INDEX($E191:$M191,0,T$218))/(INDEX($E$185:$M$185,0,T$218+1)-INDEX($E$185:$M$185,0,T$218))+S224)))</f>
        <v>0.32574805422381603</v>
      </c>
      <c r="U224" s="186" cm="1">
        <f t="array" ref="U224">IF(U$218=-1,V224,IF(U$218=99,T224,IF(U$218=0,INDEX($E191:$M191,0,U$216),(INDEX($E191:$M191,0,U$218+1)-INDEX($E191:$M191,0,U$218))/(INDEX($E$185:$M$185,0,U$218+1)-INDEX($E$185:$M$185,0,U$218))+T224)))</f>
        <v>0.35649389201507642</v>
      </c>
      <c r="V224" s="186" cm="1">
        <f t="array" ref="V224">IF(V$218=-1,W224,IF(V$218=99,U224,IF(V$218=0,INDEX($E191:$M191,0,V$216),(INDEX($E191:$M191,0,V$218+1)-INDEX($E191:$M191,0,V$218))/(INDEX($E$185:$M$185,0,V$218+1)-INDEX($E$185:$M$185,0,V$218))+U224)))</f>
        <v>0.38723972980633681</v>
      </c>
      <c r="W224" s="186" cm="1">
        <f t="array" ref="W224">IF(W$218=-1,X224,IF(W$218=99,V224,IF(W$218=0,INDEX($E191:$M191,0,W$216),(INDEX($E191:$M191,0,W$218+1)-INDEX($E191:$M191,0,W$218))/(INDEX($E$185:$M$185,0,W$218+1)-INDEX($E$185:$M$185,0,W$218))+V224)))</f>
        <v>0.4179855675975972</v>
      </c>
      <c r="X224" s="186" cm="1">
        <f t="array" ref="X224">IF(X$218=-1,Y224,IF(X$218=99,W224,IF(X$218=0,INDEX($E191:$M191,0,X$216),(INDEX($E191:$M191,0,X$218+1)-INDEX($E191:$M191,0,X$218))/(INDEX($E$185:$M$185,0,X$218+1)-INDEX($E$185:$M$185,0,X$218))+W224)))</f>
        <v>0.44873140538885758</v>
      </c>
      <c r="Y224" s="186" cm="1">
        <f t="array" ref="Y224">IF(Y$218=-1,Z224,IF(Y$218=99,X224,IF(Y$218=0,INDEX($E191:$M191,0,Y$216),(INDEX($E191:$M191,0,Y$218+1)-INDEX($E191:$M191,0,Y$218))/(INDEX($E$185:$M$185,0,Y$218+1)-INDEX($E$185:$M$185,0,Y$218))+X224)))</f>
        <v>0.47947724318011797</v>
      </c>
      <c r="Z224" s="186" cm="1">
        <f t="array" ref="Z224">IF(Z$218=-1,AA224,IF(Z$218=99,Y224,IF(Z$218=0,INDEX($E191:$M191,0,Z$216),(INDEX($E191:$M191,0,Z$218+1)-INDEX($E191:$M191,0,Z$218))/(INDEX($E$185:$M$185,0,Z$218+1)-INDEX($E$185:$M$185,0,Z$218))+Y224)))</f>
        <v>0.51022308097137836</v>
      </c>
      <c r="AA224" s="186" cm="1">
        <f t="array" ref="AA224">IF(AA$218=-1,AB224,IF(AA$218=99,Z224,IF(AA$218=0,INDEX($E191:$M191,0,AA$216),(INDEX($E191:$M191,0,AA$218+1)-INDEX($E191:$M191,0,AA$218))/(INDEX($E$185:$M$185,0,AA$218+1)-INDEX($E$185:$M$185,0,AA$218))+Z224)))</f>
        <v>0.54096891876263875</v>
      </c>
      <c r="AB224" s="186" cm="1">
        <f t="array" ref="AB224">IF(AB$218=-1,AC224,IF(AB$218=99,AA224,IF(AB$218=0,INDEX($E191:$M191,0,AB$216),(INDEX($E191:$M191,0,AB$218+1)-INDEX($E191:$M191,0,AB$218))/(INDEX($E$185:$M$185,0,AB$218+1)-INDEX($E$185:$M$185,0,AB$218))+AA224)))</f>
        <v>0.57171475655389903</v>
      </c>
      <c r="AC224" s="186" cm="1">
        <f t="array" ref="AC224">IF(AC$218=-1,AD224,IF(AC$218=99,AB224,IF(AC$218=0,INDEX($E191:$M191,0,AC$216),(INDEX($E191:$M191,0,AC$218+1)-INDEX($E191:$M191,0,AC$218))/(INDEX($E$185:$M$185,0,AC$218+1)-INDEX($E$185:$M$185,0,AC$218))+AB224)))</f>
        <v>0.6238670713613097</v>
      </c>
      <c r="AD224" s="186" cm="1">
        <f t="array" ref="AD224">IF(AD$218=-1,AE224,IF(AD$218=99,AC224,IF(AD$218=0,INDEX($E191:$M191,0,AD$216),(INDEX($E191:$M191,0,AD$218+1)-INDEX($E191:$M191,0,AD$218))/(INDEX($E$185:$M$185,0,AD$218+1)-INDEX($E$185:$M$185,0,AD$218))+AC224)))</f>
        <v>0.67601938616872037</v>
      </c>
      <c r="AE224" s="186" cm="1">
        <f t="array" ref="AE224">IF(AE$218=-1,AF224,IF(AE$218=99,AD224,IF(AE$218=0,INDEX($E191:$M191,0,AE$216),(INDEX($E191:$M191,0,AE$218+1)-INDEX($E191:$M191,0,AE$218))/(INDEX($E$185:$M$185,0,AE$218+1)-INDEX($E$185:$M$185,0,AE$218))+AD224)))</f>
        <v>0.72817170097613104</v>
      </c>
      <c r="AF224" s="186" cm="1">
        <f t="array" ref="AF224">IF(AF$218=-1,AG224,IF(AF$218=99,AE224,IF(AF$218=0,INDEX($E191:$M191,0,AF$216),(INDEX($E191:$M191,0,AF$218+1)-INDEX($E191:$M191,0,AF$218))/(INDEX($E$185:$M$185,0,AF$218+1)-INDEX($E$185:$M$185,0,AF$218))+AE224)))</f>
        <v>0.78032401578354171</v>
      </c>
      <c r="AG224" s="186" cm="1">
        <f t="array" ref="AG224">IF(AG$218=-1,AH224,IF(AG$218=99,AF224,IF(AG$218=0,INDEX($E191:$M191,0,AG$216),(INDEX($E191:$M191,0,AG$218+1)-INDEX($E191:$M191,0,AG$218))/(INDEX($E$185:$M$185,0,AG$218+1)-INDEX($E$185:$M$185,0,AG$218))+AF224)))</f>
        <v>0.83247633059095238</v>
      </c>
      <c r="AH224" s="186" cm="1">
        <f t="array" ref="AH224">IF(AH$218=-1,AI224,IF(AH$218=99,AG224,IF(AH$218=0,INDEX($E191:$M191,0,AH$216),(INDEX($E191:$M191,0,AH$218+1)-INDEX($E191:$M191,0,AH$218))/(INDEX($E$185:$M$185,0,AH$218+1)-INDEX($E$185:$M$185,0,AH$218))+AG224)))</f>
        <v>0.88462864539836306</v>
      </c>
      <c r="AI224" s="186" cm="1">
        <f t="array" ref="AI224">IF(AI$218=-1,AJ224,IF(AI$218=99,AH224,IF(AI$218=0,INDEX($E191:$M191,0,AI$216),(INDEX($E191:$M191,0,AI$218+1)-INDEX($E191:$M191,0,AI$218))/(INDEX($E$185:$M$185,0,AI$218+1)-INDEX($E$185:$M$185,0,AI$218))+AH224)))</f>
        <v>0.93678096020577373</v>
      </c>
      <c r="AJ224" s="186" cm="1">
        <f t="array" ref="AJ224">IF(AJ$218=-1,AK224,IF(AJ$218=99,AI224,IF(AJ$218=0,INDEX($E191:$M191,0,AJ$216),(INDEX($E191:$M191,0,AJ$218+1)-INDEX($E191:$M191,0,AJ$218))/(INDEX($E$185:$M$185,0,AJ$218+1)-INDEX($E$185:$M$185,0,AJ$218))+AI224)))</f>
        <v>0.9889332750131844</v>
      </c>
      <c r="AK224" s="186" cm="1">
        <f t="array" ref="AK224">IF(AK$218=-1,AL224,IF(AK$218=99,AJ224,IF(AK$218=0,INDEX($E191:$M191,0,AK$216),(INDEX($E191:$M191,0,AK$218+1)-INDEX($E191:$M191,0,AK$218))/(INDEX($E$185:$M$185,0,AK$218+1)-INDEX($E$185:$M$185,0,AK$218))+AJ224)))</f>
        <v>1.0410855898205951</v>
      </c>
      <c r="AL224" s="186" cm="1">
        <f t="array" ref="AL224">IF(AL$218=-1,AM224,IF(AL$218=99,AK224,IF(AL$218=0,INDEX($E191:$M191,0,AL$216),(INDEX($E191:$M191,0,AL$218+1)-INDEX($E191:$M191,0,AL$218))/(INDEX($E$185:$M$185,0,AL$218+1)-INDEX($E$185:$M$185,0,AL$218))+AK224)))</f>
        <v>1.0932379046280054</v>
      </c>
      <c r="AM224" s="298">
        <f t="shared" si="608"/>
        <v>1.3498811342569654</v>
      </c>
      <c r="AN224" s="186" cm="1">
        <f t="array" ref="AN224">IF(AN$218=-1,AO224,IF(AN$218=99,AM224,IF(AN$218=0,INDEX($E191:$M191,0,AN$216),(INDEX($E191:$M191,0,AN$218+1)-INDEX($E191:$M191,0,AN$218))/(INDEX($E$185:$M$185,0,AN$218+1)-INDEX($E$185:$M$185,0,AN$218))+AM224)))</f>
        <v>1.6065243638859255</v>
      </c>
      <c r="AO224" s="186" cm="1">
        <f t="array" ref="AO224">IF(AO$218=-1,AP224,IF(AO$218=99,AN224,IF(AO$218=0,INDEX($E191:$M191,0,AO$216),(INDEX($E191:$M191,0,AO$218+1)-INDEX($E191:$M191,0,AO$218))/(INDEX($E$185:$M$185,0,AO$218+1)-INDEX($E$185:$M$185,0,AO$218))+AN224)))</f>
        <v>1.6065243638859255</v>
      </c>
      <c r="AP224" s="186" cm="1">
        <f t="array" ref="AP224">IF(AP$218=-1,#REF!,IF(AP$218=99,AO224,IF(AP$218=0,INDEX($E191:$M191,0,AP$216),(INDEX($E191:$M191,0,AP$218+1)-INDEX($E191:$M191,0,AP$218))/(INDEX($E$185:$M$185,0,AP$218+1)-INDEX($E$185:$M$185,0,AP$218))+AO224)))</f>
        <v>1.6065243638859255</v>
      </c>
      <c r="AQ224" s="186"/>
      <c r="AT224" s="186"/>
      <c r="AU224" s="186"/>
      <c r="BE224" s="186">
        <f t="shared" si="606"/>
        <v>2.1087742850167138E-2</v>
      </c>
      <c r="BF224" s="109" t="e">
        <f t="shared" si="607"/>
        <v>#DIV/0!</v>
      </c>
    </row>
    <row r="225" spans="1:58">
      <c r="B225" s="22" t="str">
        <f t="shared" si="601"/>
        <v>COM_PROJ</v>
      </c>
      <c r="C225" s="23" t="str">
        <f t="shared" si="602"/>
        <v>-</v>
      </c>
      <c r="D225" s="57" t="str">
        <f t="shared" si="603"/>
        <v>TPPUMER</v>
      </c>
      <c r="E225" s="23" t="str">
        <f t="shared" si="604"/>
        <v>-</v>
      </c>
      <c r="F225" s="23" t="str">
        <f t="shared" si="604"/>
        <v>-</v>
      </c>
      <c r="G225" s="23" t="str">
        <f t="shared" si="604"/>
        <v>-</v>
      </c>
      <c r="H225" s="23" t="str">
        <f t="shared" si="604"/>
        <v>-</v>
      </c>
      <c r="I225" s="22">
        <f t="shared" si="605"/>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8.9654013796389815</v>
      </c>
      <c r="S225" s="186" cm="1">
        <f t="array" ref="S225">IF(S$218=-1,T225,IF(S$218=99,R225,IF(S$218=0,INDEX($E192:$M192,0,S$216),(INDEX($E192:$M192,0,S$218+1)-INDEX($E192:$M192,0,S$218))/(INDEX($E$185:$M$185,0,S$218+1)-INDEX($E$185:$M$185,0,S$218))+R225)))</f>
        <v>9.1826052538048071</v>
      </c>
      <c r="T225" s="186" cm="1">
        <f t="array" ref="T225">IF(T$218=-1,U225,IF(T$218=99,S225,IF(T$218=0,INDEX($E192:$M192,0,T$216),(INDEX($E192:$M192,0,T$218+1)-INDEX($E192:$M192,0,T$218))/(INDEX($E$185:$M$185,0,T$218+1)-INDEX($E$185:$M$185,0,T$218))+S225)))</f>
        <v>9.2050622411472691</v>
      </c>
      <c r="U225" s="186" cm="1">
        <f t="array" ref="U225">IF(U$218=-1,V225,IF(U$218=99,T225,IF(U$218=0,INDEX($E192:$M192,0,U$216),(INDEX($E192:$M192,0,U$218+1)-INDEX($E192:$M192,0,U$218))/(INDEX($E$185:$M$185,0,U$218+1)-INDEX($E$185:$M$185,0,U$218))+T225)))</f>
        <v>9.2275192284897312</v>
      </c>
      <c r="V225" s="186" cm="1">
        <f t="array" ref="V225">IF(V$218=-1,W225,IF(V$218=99,U225,IF(V$218=0,INDEX($E192:$M192,0,V$216),(INDEX($E192:$M192,0,V$218+1)-INDEX($E192:$M192,0,V$218))/(INDEX($E$185:$M$185,0,V$218+1)-INDEX($E$185:$M$185,0,V$218))+U225)))</f>
        <v>9.2499762158321932</v>
      </c>
      <c r="W225" s="186" cm="1">
        <f t="array" ref="W225">IF(W$218=-1,X225,IF(W$218=99,V225,IF(W$218=0,INDEX($E192:$M192,0,W$216),(INDEX($E192:$M192,0,W$218+1)-INDEX($E192:$M192,0,W$218))/(INDEX($E$185:$M$185,0,W$218+1)-INDEX($E$185:$M$185,0,W$218))+V225)))</f>
        <v>9.2724332031746552</v>
      </c>
      <c r="X225" s="186" cm="1">
        <f t="array" ref="X225">IF(X$218=-1,Y225,IF(X$218=99,W225,IF(X$218=0,INDEX($E192:$M192,0,X$216),(INDEX($E192:$M192,0,X$218+1)-INDEX($E192:$M192,0,X$218))/(INDEX($E$185:$M$185,0,X$218+1)-INDEX($E$185:$M$185,0,X$218))+W225)))</f>
        <v>9.2948901905171173</v>
      </c>
      <c r="Y225" s="186" cm="1">
        <f t="array" ref="Y225">IF(Y$218=-1,Z225,IF(Y$218=99,X225,IF(Y$218=0,INDEX($E192:$M192,0,Y$216),(INDEX($E192:$M192,0,Y$218+1)-INDEX($E192:$M192,0,Y$218))/(INDEX($E$185:$M$185,0,Y$218+1)-INDEX($E$185:$M$185,0,Y$218))+X225)))</f>
        <v>9.3173471778595793</v>
      </c>
      <c r="Z225" s="186" cm="1">
        <f t="array" ref="Z225">IF(Z$218=-1,AA225,IF(Z$218=99,Y225,IF(Z$218=0,INDEX($E192:$M192,0,Z$216),(INDEX($E192:$M192,0,Z$218+1)-INDEX($E192:$M192,0,Z$218))/(INDEX($E$185:$M$185,0,Z$218+1)-INDEX($E$185:$M$185,0,Z$218))+Y225)))</f>
        <v>9.3398041652020414</v>
      </c>
      <c r="AA225" s="186" cm="1">
        <f t="array" ref="AA225">IF(AA$218=-1,AB225,IF(AA$218=99,Z225,IF(AA$218=0,INDEX($E192:$M192,0,AA$216),(INDEX($E192:$M192,0,AA$218+1)-INDEX($E192:$M192,0,AA$218))/(INDEX($E$185:$M$185,0,AA$218+1)-INDEX($E$185:$M$185,0,AA$218))+Z225)))</f>
        <v>9.3622611525445034</v>
      </c>
      <c r="AB225" s="186" cm="1">
        <f t="array" ref="AB225">IF(AB$218=-1,AC225,IF(AB$218=99,AA225,IF(AB$218=0,INDEX($E192:$M192,0,AB$216),(INDEX($E192:$M192,0,AB$218+1)-INDEX($E192:$M192,0,AB$218))/(INDEX($E$185:$M$185,0,AB$218+1)-INDEX($E$185:$M$185,0,AB$218))+AA225)))</f>
        <v>9.3847181398869726</v>
      </c>
      <c r="AC225" s="186" cm="1">
        <f t="array" ref="AC225">IF(AC$218=-1,AD225,IF(AC$218=99,AB225,IF(AC$218=0,INDEX($E192:$M192,0,AC$216),(INDEX($E192:$M192,0,AC$218+1)-INDEX($E192:$M192,0,AC$218))/(INDEX($E$185:$M$185,0,AC$218+1)-INDEX($E$185:$M$185,0,AC$218))+AB225)))</f>
        <v>9.3320080836019841</v>
      </c>
      <c r="AD225" s="186" cm="1">
        <f t="array" ref="AD225">IF(AD$218=-1,AE225,IF(AD$218=99,AC225,IF(AD$218=0,INDEX($E192:$M192,0,AD$216),(INDEX($E192:$M192,0,AD$218+1)-INDEX($E192:$M192,0,AD$218))/(INDEX($E$185:$M$185,0,AD$218+1)-INDEX($E$185:$M$185,0,AD$218))+AC225)))</f>
        <v>9.2792980273169938</v>
      </c>
      <c r="AE225" s="186" cm="1">
        <f t="array" ref="AE225">IF(AE$218=-1,AF225,IF(AE$218=99,AD225,IF(AE$218=0,INDEX($E192:$M192,0,AE$216),(INDEX($E192:$M192,0,AE$218+1)-INDEX($E192:$M192,0,AE$218))/(INDEX($E$185:$M$185,0,AE$218+1)-INDEX($E$185:$M$185,0,AE$218))+AD225)))</f>
        <v>9.2265879710320036</v>
      </c>
      <c r="AF225" s="186" cm="1">
        <f t="array" ref="AF225">IF(AF$218=-1,AG225,IF(AF$218=99,AE225,IF(AF$218=0,INDEX($E192:$M192,0,AF$216),(INDEX($E192:$M192,0,AF$218+1)-INDEX($E192:$M192,0,AF$218))/(INDEX($E$185:$M$185,0,AF$218+1)-INDEX($E$185:$M$185,0,AF$218))+AE225)))</f>
        <v>9.1738779147470133</v>
      </c>
      <c r="AG225" s="186" cm="1">
        <f t="array" ref="AG225">IF(AG$218=-1,AH225,IF(AG$218=99,AF225,IF(AG$218=0,INDEX($E192:$M192,0,AG$216),(INDEX($E192:$M192,0,AG$218+1)-INDEX($E192:$M192,0,AG$218))/(INDEX($E$185:$M$185,0,AG$218+1)-INDEX($E$185:$M$185,0,AG$218))+AF225)))</f>
        <v>9.121167858462023</v>
      </c>
      <c r="AH225" s="186" cm="1">
        <f t="array" ref="AH225">IF(AH$218=-1,AI225,IF(AH$218=99,AG225,IF(AH$218=0,INDEX($E192:$M192,0,AH$216),(INDEX($E192:$M192,0,AH$218+1)-INDEX($E192:$M192,0,AH$218))/(INDEX($E$185:$M$185,0,AH$218+1)-INDEX($E$185:$M$185,0,AH$218))+AG225)))</f>
        <v>9.0684578021770328</v>
      </c>
      <c r="AI225" s="186" cm="1">
        <f t="array" ref="AI225">IF(AI$218=-1,AJ225,IF(AI$218=99,AH225,IF(AI$218=0,INDEX($E192:$M192,0,AI$216),(INDEX($E192:$M192,0,AI$218+1)-INDEX($E192:$M192,0,AI$218))/(INDEX($E$185:$M$185,0,AI$218+1)-INDEX($E$185:$M$185,0,AI$218))+AH225)))</f>
        <v>9.0157477458920425</v>
      </c>
      <c r="AJ225" s="186" cm="1">
        <f t="array" ref="AJ225">IF(AJ$218=-1,AK225,IF(AJ$218=99,AI225,IF(AJ$218=0,INDEX($E192:$M192,0,AJ$216),(INDEX($E192:$M192,0,AJ$218+1)-INDEX($E192:$M192,0,AJ$218))/(INDEX($E$185:$M$185,0,AJ$218+1)-INDEX($E$185:$M$185,0,AJ$218))+AI225)))</f>
        <v>8.9630376896070523</v>
      </c>
      <c r="AK225" s="186" cm="1">
        <f t="array" ref="AK225">IF(AK$218=-1,AL225,IF(AK$218=99,AJ225,IF(AK$218=0,INDEX($E192:$M192,0,AK$216),(INDEX($E192:$M192,0,AK$218+1)-INDEX($E192:$M192,0,AK$218))/(INDEX($E$185:$M$185,0,AK$218+1)-INDEX($E$185:$M$185,0,AK$218))+AJ225)))</f>
        <v>8.910327633322062</v>
      </c>
      <c r="AL225" s="186" cm="1">
        <f t="array" ref="AL225">IF(AL$218=-1,AM225,IF(AL$218=99,AK225,IF(AL$218=0,INDEX($E192:$M192,0,AL$216),(INDEX($E192:$M192,0,AL$218+1)-INDEX($E192:$M192,0,AL$218))/(INDEX($E$185:$M$185,0,AL$218+1)-INDEX($E$185:$M$185,0,AL$218))+AK225)))</f>
        <v>8.8576175770370789</v>
      </c>
      <c r="AM225" s="298">
        <f t="shared" si="608"/>
        <v>8.5887729121806622</v>
      </c>
      <c r="AN225" s="186" cm="1">
        <f t="array" ref="AN225">IF(AN$218=-1,AO225,IF(AN$218=99,AM225,IF(AN$218=0,INDEX($E192:$M192,0,AN$216),(INDEX($E192:$M192,0,AN$218+1)-INDEX($E192:$M192,0,AN$218))/(INDEX($E$185:$M$185,0,AN$218+1)-INDEX($E$185:$M$185,0,AN$218))+AM225)))</f>
        <v>8.3199282473242473</v>
      </c>
      <c r="AO225" s="186" cm="1">
        <f t="array" ref="AO225">IF(AO$218=-1,AP225,IF(AO$218=99,AN225,IF(AO$218=0,INDEX($E192:$M192,0,AO$216),(INDEX($E192:$M192,0,AO$218+1)-INDEX($E192:$M192,0,AO$218))/(INDEX($E$185:$M$185,0,AO$218+1)-INDEX($E$185:$M$185,0,AO$218))+AN225)))</f>
        <v>8.3199282473242473</v>
      </c>
      <c r="AP225" s="186" cm="1">
        <f t="array" ref="AP225">IF(AP$218=-1,#REF!,IF(AP$218=99,AO225,IF(AP$218=0,INDEX($E192:$M192,0,AP$216),(INDEX($E192:$M192,0,AP$218+1)-INDEX($E192:$M192,0,AP$218))/(INDEX($E$185:$M$185,0,AP$218+1)-INDEX($E$185:$M$185,0,AP$218))+AO225)))</f>
        <v>8.3199282473242473</v>
      </c>
      <c r="AQ225" s="186"/>
      <c r="AT225" s="186"/>
      <c r="AU225" s="186"/>
      <c r="BE225" s="186">
        <f t="shared" si="606"/>
        <v>15.023482841814213</v>
      </c>
      <c r="BF225" s="109">
        <f t="shared" si="607"/>
        <v>4.9146655581378998E-2</v>
      </c>
    </row>
    <row r="226" spans="1:58">
      <c r="B226" s="22" t="str">
        <f t="shared" si="601"/>
        <v>COM_PROJ</v>
      </c>
      <c r="C226" s="23" t="str">
        <f t="shared" si="602"/>
        <v>-</v>
      </c>
      <c r="D226" s="57" t="str">
        <f t="shared" si="603"/>
        <v>TPPUGAT</v>
      </c>
      <c r="E226" s="23" t="str">
        <f t="shared" si="604"/>
        <v>-</v>
      </c>
      <c r="F226" s="23" t="str">
        <f t="shared" si="604"/>
        <v>-</v>
      </c>
      <c r="G226" s="23" t="str">
        <f t="shared" si="604"/>
        <v>-</v>
      </c>
      <c r="H226" s="23" t="str">
        <f t="shared" si="604"/>
        <v>-</v>
      </c>
      <c r="I226" s="22">
        <f t="shared" si="605"/>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0.61616809423108743</v>
      </c>
      <c r="T226" s="186" cm="1">
        <f t="array" ref="T226">IF(T$218=-1,U226,IF(T$218=99,S226,IF(T$218=0,INDEX($E193:$M193,0,T$216),(INDEX($E193:$M193,0,T$218+1)-INDEX($E193:$M193,0,T$218))/(INDEX($E$185:$M$185,0,T$218+1)-INDEX($E$185:$M$185,0,T$218))+S226)))</f>
        <v>0.63492709070350861</v>
      </c>
      <c r="U226" s="186" cm="1">
        <f t="array" ref="U226">IF(U$218=-1,V226,IF(U$218=99,T226,IF(U$218=0,INDEX($E193:$M193,0,U$216),(INDEX($E193:$M193,0,U$218+1)-INDEX($E193:$M193,0,U$218))/(INDEX($E$185:$M$185,0,U$218+1)-INDEX($E$185:$M$185,0,U$218))+T226)))</f>
        <v>0.6536860871759298</v>
      </c>
      <c r="V226" s="186" cm="1">
        <f t="array" ref="V226">IF(V$218=-1,W226,IF(V$218=99,U226,IF(V$218=0,INDEX($E193:$M193,0,V$216),(INDEX($E193:$M193,0,V$218+1)-INDEX($E193:$M193,0,V$218))/(INDEX($E$185:$M$185,0,V$218+1)-INDEX($E$185:$M$185,0,V$218))+U226)))</f>
        <v>0.67244508364835098</v>
      </c>
      <c r="W226" s="186" cm="1">
        <f t="array" ref="W226">IF(W$218=-1,X226,IF(W$218=99,V226,IF(W$218=0,INDEX($E193:$M193,0,W$216),(INDEX($E193:$M193,0,W$218+1)-INDEX($E193:$M193,0,W$218))/(INDEX($E$185:$M$185,0,W$218+1)-INDEX($E$185:$M$185,0,W$218))+V226)))</f>
        <v>0.69120408012077217</v>
      </c>
      <c r="X226" s="186" cm="1">
        <f t="array" ref="X226">IF(X$218=-1,Y226,IF(X$218=99,W226,IF(X$218=0,INDEX($E193:$M193,0,X$216),(INDEX($E193:$M193,0,X$218+1)-INDEX($E193:$M193,0,X$218))/(INDEX($E$185:$M$185,0,X$218+1)-INDEX($E$185:$M$185,0,X$218))+W226)))</f>
        <v>0.70996307659319335</v>
      </c>
      <c r="Y226" s="186" cm="1">
        <f t="array" ref="Y226">IF(Y$218=-1,Z226,IF(Y$218=99,X226,IF(Y$218=0,INDEX($E193:$M193,0,Y$216),(INDEX($E193:$M193,0,Y$218+1)-INDEX($E193:$M193,0,Y$218))/(INDEX($E$185:$M$185,0,Y$218+1)-INDEX($E$185:$M$185,0,Y$218))+X226)))</f>
        <v>0.72872207306561454</v>
      </c>
      <c r="Z226" s="186" cm="1">
        <f t="array" ref="Z226">IF(Z$218=-1,AA226,IF(Z$218=99,Y226,IF(Z$218=0,INDEX($E193:$M193,0,Z$216),(INDEX($E193:$M193,0,Z$218+1)-INDEX($E193:$M193,0,Z$218))/(INDEX($E$185:$M$185,0,Z$218+1)-INDEX($E$185:$M$185,0,Z$218))+Y226)))</f>
        <v>0.74748106953803573</v>
      </c>
      <c r="AA226" s="186" cm="1">
        <f t="array" ref="AA226">IF(AA$218=-1,AB226,IF(AA$218=99,Z226,IF(AA$218=0,INDEX($E193:$M193,0,AA$216),(INDEX($E193:$M193,0,AA$218+1)-INDEX($E193:$M193,0,AA$218))/(INDEX($E$185:$M$185,0,AA$218+1)-INDEX($E$185:$M$185,0,AA$218))+Z226)))</f>
        <v>0.76624006601045691</v>
      </c>
      <c r="AB226" s="186" cm="1">
        <f t="array" ref="AB226">IF(AB$218=-1,AC226,IF(AB$218=99,AA226,IF(AB$218=0,INDEX($E193:$M193,0,AB$216),(INDEX($E193:$M193,0,AB$218+1)-INDEX($E193:$M193,0,AB$218))/(INDEX($E$185:$M$185,0,AB$218+1)-INDEX($E$185:$M$185,0,AB$218))+AA226)))</f>
        <v>0.78499906248287821</v>
      </c>
      <c r="AC226" s="186" cm="1">
        <f t="array" ref="AC226">IF(AC$218=-1,AD226,IF(AC$218=99,AB226,IF(AC$218=0,INDEX($E193:$M193,0,AC$216),(INDEX($E193:$M193,0,AC$218+1)-INDEX($E193:$M193,0,AC$218))/(INDEX($E$185:$M$185,0,AC$218+1)-INDEX($E$185:$M$185,0,AC$218))+AB226)))</f>
        <v>0.80817162467951786</v>
      </c>
      <c r="AD226" s="186" cm="1">
        <f t="array" ref="AD226">IF(AD$218=-1,AE226,IF(AD$218=99,AC226,IF(AD$218=0,INDEX($E193:$M193,0,AD$216),(INDEX($E193:$M193,0,AD$218+1)-INDEX($E193:$M193,0,AD$218))/(INDEX($E$185:$M$185,0,AD$218+1)-INDEX($E$185:$M$185,0,AD$218))+AC226)))</f>
        <v>0.83134418687615752</v>
      </c>
      <c r="AE226" s="186" cm="1">
        <f t="array" ref="AE226">IF(AE$218=-1,AF226,IF(AE$218=99,AD226,IF(AE$218=0,INDEX($E193:$M193,0,AE$216),(INDEX($E193:$M193,0,AE$218+1)-INDEX($E193:$M193,0,AE$218))/(INDEX($E$185:$M$185,0,AE$218+1)-INDEX($E$185:$M$185,0,AE$218))+AD226)))</f>
        <v>0.85451674907279718</v>
      </c>
      <c r="AF226" s="186" cm="1">
        <f t="array" ref="AF226">IF(AF$218=-1,AG226,IF(AF$218=99,AE226,IF(AF$218=0,INDEX($E193:$M193,0,AF$216),(INDEX($E193:$M193,0,AF$218+1)-INDEX($E193:$M193,0,AF$218))/(INDEX($E$185:$M$185,0,AF$218+1)-INDEX($E$185:$M$185,0,AF$218))+AE226)))</f>
        <v>0.87768931126943683</v>
      </c>
      <c r="AG226" s="186" cm="1">
        <f t="array" ref="AG226">IF(AG$218=-1,AH226,IF(AG$218=99,AF226,IF(AG$218=0,INDEX($E193:$M193,0,AG$216),(INDEX($E193:$M193,0,AG$218+1)-INDEX($E193:$M193,0,AG$218))/(INDEX($E$185:$M$185,0,AG$218+1)-INDEX($E$185:$M$185,0,AG$218))+AF226)))</f>
        <v>0.90086187346607649</v>
      </c>
      <c r="AH226" s="186" cm="1">
        <f t="array" ref="AH226">IF(AH$218=-1,AI226,IF(AH$218=99,AG226,IF(AH$218=0,INDEX($E193:$M193,0,AH$216),(INDEX($E193:$M193,0,AH$218+1)-INDEX($E193:$M193,0,AH$218))/(INDEX($E$185:$M$185,0,AH$218+1)-INDEX($E$185:$M$185,0,AH$218))+AG226)))</f>
        <v>0.92403443566271615</v>
      </c>
      <c r="AI226" s="186" cm="1">
        <f t="array" ref="AI226">IF(AI$218=-1,AJ226,IF(AI$218=99,AH226,IF(AI$218=0,INDEX($E193:$M193,0,AI$216),(INDEX($E193:$M193,0,AI$218+1)-INDEX($E193:$M193,0,AI$218))/(INDEX($E$185:$M$185,0,AI$218+1)-INDEX($E$185:$M$185,0,AI$218))+AH226)))</f>
        <v>0.9472069978593558</v>
      </c>
      <c r="AJ226" s="186" cm="1">
        <f t="array" ref="AJ226">IF(AJ$218=-1,AK226,IF(AJ$218=99,AI226,IF(AJ$218=0,INDEX($E193:$M193,0,AJ$216),(INDEX($E193:$M193,0,AJ$218+1)-INDEX($E193:$M193,0,AJ$218))/(INDEX($E$185:$M$185,0,AJ$218+1)-INDEX($E$185:$M$185,0,AJ$218))+AI226)))</f>
        <v>0.97037956005599546</v>
      </c>
      <c r="AK226" s="186" cm="1">
        <f t="array" ref="AK226">IF(AK$218=-1,AL226,IF(AK$218=99,AJ226,IF(AK$218=0,INDEX($E193:$M193,0,AK$216),(INDEX($E193:$M193,0,AK$218+1)-INDEX($E193:$M193,0,AK$218))/(INDEX($E$185:$M$185,0,AK$218+1)-INDEX($E$185:$M$185,0,AK$218))+AJ226)))</f>
        <v>0.99355212225263512</v>
      </c>
      <c r="AL226" s="186" cm="1">
        <f t="array" ref="AL226">IF(AL$218=-1,AM226,IF(AL$218=99,AK226,IF(AL$218=0,INDEX($E193:$M193,0,AL$216),(INDEX($E193:$M193,0,AL$218+1)-INDEX($E193:$M193,0,AL$218))/(INDEX($E$185:$M$185,0,AL$218+1)-INDEX($E$185:$M$185,0,AL$218))+AK226)))</f>
        <v>1.0167246844492748</v>
      </c>
      <c r="AM226" s="298">
        <f t="shared" si="608"/>
        <v>1.1059207004992531</v>
      </c>
      <c r="AN226" s="186" cm="1">
        <f t="array" ref="AN226">IF(AN$218=-1,AO226,IF(AN$218=99,AM226,IF(AN$218=0,INDEX($E193:$M193,0,AN$216),(INDEX($E193:$M193,0,AN$218+1)-INDEX($E193:$M193,0,AN$218))/(INDEX($E$185:$M$185,0,AN$218+1)-INDEX($E$185:$M$185,0,AN$218))+AM226)))</f>
        <v>1.1951167165492316</v>
      </c>
      <c r="AO226" s="186" cm="1">
        <f t="array" ref="AO226">IF(AO$218=-1,AP226,IF(AO$218=99,AN226,IF(AO$218=0,INDEX($E193:$M193,0,AO$216),(INDEX($E193:$M193,0,AO$218+1)-INDEX($E193:$M193,0,AO$218))/(INDEX($E$185:$M$185,0,AO$218+1)-INDEX($E$185:$M$185,0,AO$218))+AN226)))</f>
        <v>1.1951167165492316</v>
      </c>
      <c r="AP226" s="186" cm="1">
        <f t="array" ref="AP226">IF(AP$218=-1,#REF!,IF(AP$218=99,AO226,IF(AP$218=0,INDEX($E193:$M193,0,AP$216),(INDEX($E193:$M193,0,AP$218+1)-INDEX($E193:$M193,0,AP$218))/(INDEX($E$185:$M$185,0,AP$218+1)-INDEX($E$185:$M$185,0,AP$218))+AO226)))</f>
        <v>1.1951167165492316</v>
      </c>
      <c r="AQ226" s="186"/>
      <c r="AT226" s="186"/>
      <c r="AU226" s="186"/>
      <c r="BE226" s="186">
        <f t="shared" si="606"/>
        <v>0.53459848266953358</v>
      </c>
      <c r="BF226" s="109" t="e">
        <f t="shared" si="607"/>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5">
        <v>2050</v>
      </c>
      <c r="K228" s="114">
        <f>MATCH(J$214,$C$210:$K$210,$C228)</f>
        <v>1</v>
      </c>
      <c r="L228" s="191">
        <f t="shared" ref="L228:AY228" si="609">MATCH(K$232,$D$228:$J$228,$C228)</f>
        <v>1</v>
      </c>
      <c r="M228" s="191">
        <f t="shared" si="609"/>
        <v>1</v>
      </c>
      <c r="N228" s="191">
        <f t="shared" si="609"/>
        <v>2</v>
      </c>
      <c r="O228" s="191">
        <f t="shared" si="609"/>
        <v>2</v>
      </c>
      <c r="P228" s="191">
        <f t="shared" si="609"/>
        <v>3</v>
      </c>
      <c r="Q228" s="191">
        <f t="shared" si="609"/>
        <v>3</v>
      </c>
      <c r="R228" s="191">
        <f t="shared" si="609"/>
        <v>3</v>
      </c>
      <c r="S228" s="191">
        <f t="shared" si="609"/>
        <v>4</v>
      </c>
      <c r="T228" s="191">
        <f t="shared" si="609"/>
        <v>4</v>
      </c>
      <c r="U228" s="191">
        <f t="shared" si="609"/>
        <v>4</v>
      </c>
      <c r="V228" s="191">
        <f t="shared" si="609"/>
        <v>4</v>
      </c>
      <c r="W228" s="191">
        <f t="shared" si="609"/>
        <v>4</v>
      </c>
      <c r="X228" s="191">
        <f t="shared" si="609"/>
        <v>4</v>
      </c>
      <c r="Y228" s="191">
        <f t="shared" si="609"/>
        <v>4</v>
      </c>
      <c r="Z228" s="191">
        <f t="shared" si="609"/>
        <v>4</v>
      </c>
      <c r="AA228" s="191">
        <f t="shared" si="609"/>
        <v>4</v>
      </c>
      <c r="AB228" s="191">
        <f t="shared" si="609"/>
        <v>4</v>
      </c>
      <c r="AC228" s="191">
        <f t="shared" si="609"/>
        <v>5</v>
      </c>
      <c r="AD228" s="191">
        <f t="shared" si="609"/>
        <v>5</v>
      </c>
      <c r="AE228" s="191">
        <f t="shared" si="609"/>
        <v>5</v>
      </c>
      <c r="AF228" s="191">
        <f t="shared" si="609"/>
        <v>5</v>
      </c>
      <c r="AG228" s="191">
        <f t="shared" si="609"/>
        <v>5</v>
      </c>
      <c r="AH228" s="191">
        <f t="shared" si="609"/>
        <v>5</v>
      </c>
      <c r="AI228" s="191">
        <f t="shared" si="609"/>
        <v>5</v>
      </c>
      <c r="AJ228" s="191">
        <f t="shared" si="609"/>
        <v>5</v>
      </c>
      <c r="AK228" s="191">
        <f t="shared" si="609"/>
        <v>5</v>
      </c>
      <c r="AL228" s="191">
        <f t="shared" si="609"/>
        <v>5</v>
      </c>
      <c r="AM228" s="191">
        <f t="shared" si="609"/>
        <v>6</v>
      </c>
      <c r="AN228" s="191">
        <f t="shared" si="609"/>
        <v>6</v>
      </c>
      <c r="AO228" s="191">
        <f t="shared" si="609"/>
        <v>6</v>
      </c>
      <c r="AP228" s="191">
        <f t="shared" si="609"/>
        <v>6</v>
      </c>
      <c r="AQ228" s="191">
        <f t="shared" si="609"/>
        <v>6</v>
      </c>
      <c r="AR228" s="191">
        <f t="shared" si="609"/>
        <v>6</v>
      </c>
      <c r="AS228" s="191">
        <f t="shared" si="609"/>
        <v>6</v>
      </c>
      <c r="AT228" s="191">
        <f t="shared" si="609"/>
        <v>6</v>
      </c>
      <c r="AU228" s="191">
        <f t="shared" si="609"/>
        <v>6</v>
      </c>
      <c r="AV228" s="191">
        <f t="shared" si="609"/>
        <v>6</v>
      </c>
      <c r="AW228" s="191">
        <f t="shared" si="609"/>
        <v>7</v>
      </c>
      <c r="AX228" s="191">
        <f t="shared" si="609"/>
        <v>7</v>
      </c>
      <c r="AY228" s="191">
        <f t="shared" si="609"/>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10">MATCH(K$232,$D$228:$J$228,$C229)</f>
        <v>#N/A</v>
      </c>
      <c r="M229" s="185" t="e">
        <f t="shared" si="610"/>
        <v>#N/A</v>
      </c>
      <c r="N229" s="185">
        <f t="shared" si="610"/>
        <v>2</v>
      </c>
      <c r="O229" s="185" t="e">
        <f t="shared" si="610"/>
        <v>#N/A</v>
      </c>
      <c r="P229" s="185">
        <f t="shared" si="610"/>
        <v>3</v>
      </c>
      <c r="Q229" s="185" t="e">
        <f t="shared" si="610"/>
        <v>#N/A</v>
      </c>
      <c r="R229" s="185" t="e">
        <f t="shared" si="610"/>
        <v>#N/A</v>
      </c>
      <c r="S229" s="185">
        <f t="shared" si="610"/>
        <v>4</v>
      </c>
      <c r="T229" s="185" t="e">
        <f t="shared" si="610"/>
        <v>#N/A</v>
      </c>
      <c r="U229" s="185" t="e">
        <f t="shared" si="610"/>
        <v>#N/A</v>
      </c>
      <c r="V229" s="185" t="e">
        <f t="shared" si="610"/>
        <v>#N/A</v>
      </c>
      <c r="W229" s="185" t="e">
        <f t="shared" si="610"/>
        <v>#N/A</v>
      </c>
      <c r="X229" s="185" t="e">
        <f t="shared" si="610"/>
        <v>#N/A</v>
      </c>
      <c r="Y229" s="185" t="e">
        <f t="shared" si="610"/>
        <v>#N/A</v>
      </c>
      <c r="Z229" s="185" t="e">
        <f t="shared" si="610"/>
        <v>#N/A</v>
      </c>
      <c r="AA229" s="185" t="e">
        <f t="shared" si="610"/>
        <v>#N/A</v>
      </c>
      <c r="AB229" s="185" t="e">
        <f t="shared" si="610"/>
        <v>#N/A</v>
      </c>
      <c r="AC229" s="185">
        <f t="shared" si="610"/>
        <v>5</v>
      </c>
      <c r="AD229" s="185" t="e">
        <f t="shared" si="610"/>
        <v>#N/A</v>
      </c>
      <c r="AE229" s="185" t="e">
        <f t="shared" si="610"/>
        <v>#N/A</v>
      </c>
      <c r="AF229" s="185" t="e">
        <f t="shared" si="610"/>
        <v>#N/A</v>
      </c>
      <c r="AG229" s="185" t="e">
        <f t="shared" si="610"/>
        <v>#N/A</v>
      </c>
      <c r="AH229" s="185" t="e">
        <f t="shared" si="610"/>
        <v>#N/A</v>
      </c>
      <c r="AI229" s="185" t="e">
        <f t="shared" si="610"/>
        <v>#N/A</v>
      </c>
      <c r="AJ229" s="185" t="e">
        <f t="shared" si="610"/>
        <v>#N/A</v>
      </c>
      <c r="AK229" s="185" t="e">
        <f t="shared" si="610"/>
        <v>#N/A</v>
      </c>
      <c r="AL229" s="185" t="e">
        <f t="shared" si="610"/>
        <v>#N/A</v>
      </c>
      <c r="AM229" s="185">
        <f t="shared" si="610"/>
        <v>6</v>
      </c>
      <c r="AN229" s="185" t="e">
        <f t="shared" si="610"/>
        <v>#N/A</v>
      </c>
      <c r="AO229" s="185" t="e">
        <f t="shared" si="610"/>
        <v>#N/A</v>
      </c>
      <c r="AP229" s="185" t="e">
        <f t="shared" si="610"/>
        <v>#N/A</v>
      </c>
      <c r="AQ229" s="185" t="e">
        <f t="shared" si="610"/>
        <v>#N/A</v>
      </c>
      <c r="AR229" s="185" t="e">
        <f t="shared" si="610"/>
        <v>#N/A</v>
      </c>
      <c r="AS229" s="185" t="e">
        <f t="shared" si="610"/>
        <v>#N/A</v>
      </c>
      <c r="AT229" s="185" t="e">
        <f t="shared" si="610"/>
        <v>#N/A</v>
      </c>
      <c r="AU229" s="185" t="e">
        <f t="shared" si="610"/>
        <v>#N/A</v>
      </c>
      <c r="AV229" s="185" t="e">
        <f t="shared" si="610"/>
        <v>#N/A</v>
      </c>
      <c r="AW229" s="185">
        <f t="shared" si="610"/>
        <v>7</v>
      </c>
      <c r="AX229" s="185" t="e">
        <f t="shared" si="610"/>
        <v>#N/A</v>
      </c>
      <c r="AY229" s="185" t="e">
        <f t="shared" si="610"/>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11">MATCH(K$232,$D$229:$J$229,$C230)</f>
        <v>6</v>
      </c>
      <c r="M230" s="185">
        <f t="shared" si="611"/>
        <v>6</v>
      </c>
      <c r="N230" s="185">
        <f t="shared" si="611"/>
        <v>6</v>
      </c>
      <c r="O230" s="185">
        <f t="shared" si="611"/>
        <v>5</v>
      </c>
      <c r="P230" s="185">
        <f t="shared" si="611"/>
        <v>5</v>
      </c>
      <c r="Q230" s="185">
        <f t="shared" si="611"/>
        <v>4</v>
      </c>
      <c r="R230" s="185">
        <f t="shared" si="611"/>
        <v>4</v>
      </c>
      <c r="S230" s="185">
        <f t="shared" si="611"/>
        <v>4</v>
      </c>
      <c r="T230" s="185">
        <f t="shared" si="611"/>
        <v>3</v>
      </c>
      <c r="U230" s="185">
        <f t="shared" si="611"/>
        <v>3</v>
      </c>
      <c r="V230" s="185">
        <f t="shared" si="611"/>
        <v>3</v>
      </c>
      <c r="W230" s="185">
        <f t="shared" si="611"/>
        <v>3</v>
      </c>
      <c r="X230" s="185">
        <f t="shared" si="611"/>
        <v>3</v>
      </c>
      <c r="Y230" s="185">
        <f t="shared" si="611"/>
        <v>3</v>
      </c>
      <c r="Z230" s="185">
        <f t="shared" si="611"/>
        <v>3</v>
      </c>
      <c r="AA230" s="185">
        <f t="shared" si="611"/>
        <v>3</v>
      </c>
      <c r="AB230" s="185">
        <f t="shared" si="611"/>
        <v>3</v>
      </c>
      <c r="AC230" s="185">
        <f t="shared" si="611"/>
        <v>3</v>
      </c>
      <c r="AD230" s="185">
        <f t="shared" si="611"/>
        <v>2</v>
      </c>
      <c r="AE230" s="185">
        <f t="shared" si="611"/>
        <v>2</v>
      </c>
      <c r="AF230" s="185">
        <f t="shared" si="611"/>
        <v>2</v>
      </c>
      <c r="AG230" s="185">
        <f t="shared" si="611"/>
        <v>2</v>
      </c>
      <c r="AH230" s="185">
        <f t="shared" si="611"/>
        <v>2</v>
      </c>
      <c r="AI230" s="185">
        <f t="shared" si="611"/>
        <v>2</v>
      </c>
      <c r="AJ230" s="185">
        <f t="shared" si="611"/>
        <v>2</v>
      </c>
      <c r="AK230" s="185">
        <f t="shared" si="611"/>
        <v>2</v>
      </c>
      <c r="AL230" s="185">
        <f t="shared" si="611"/>
        <v>2</v>
      </c>
      <c r="AM230" s="185">
        <f t="shared" si="611"/>
        <v>2</v>
      </c>
      <c r="AN230" s="185">
        <f t="shared" si="611"/>
        <v>1</v>
      </c>
      <c r="AO230" s="185">
        <f t="shared" si="611"/>
        <v>1</v>
      </c>
      <c r="AP230" s="185">
        <f t="shared" si="611"/>
        <v>1</v>
      </c>
      <c r="AQ230" s="185">
        <f t="shared" si="611"/>
        <v>1</v>
      </c>
      <c r="AR230" s="185">
        <f t="shared" si="611"/>
        <v>1</v>
      </c>
      <c r="AS230" s="185">
        <f t="shared" si="611"/>
        <v>1</v>
      </c>
      <c r="AT230" s="185">
        <f t="shared" si="611"/>
        <v>1</v>
      </c>
      <c r="AU230" s="185">
        <f t="shared" si="611"/>
        <v>1</v>
      </c>
      <c r="AV230" s="185">
        <f t="shared" si="611"/>
        <v>1</v>
      </c>
      <c r="AW230" s="185">
        <f t="shared" si="611"/>
        <v>1</v>
      </c>
      <c r="AX230" s="185" t="e">
        <f t="shared" si="611"/>
        <v>#N/A</v>
      </c>
      <c r="AY230" s="185" t="e">
        <f t="shared" si="611"/>
        <v>#N/A</v>
      </c>
    </row>
    <row r="231" spans="1:58" s="117" customFormat="1">
      <c r="A231" s="116" t="s">
        <v>16</v>
      </c>
      <c r="B231" s="117" t="s">
        <v>394</v>
      </c>
      <c r="K231" s="189">
        <f>IF(ISNA(K228),-1,IF(ISNA(K230),99,IF(ISNA(K229),K228,0)))</f>
        <v>0</v>
      </c>
      <c r="L231" s="189">
        <f>IF(ISNA(L228),-1,IF(ISNA(L230),99,IF(ISNA(L229),L228,0)))</f>
        <v>1</v>
      </c>
      <c r="M231" s="189">
        <f t="shared" ref="M231:AY231" si="612">IF(ISNA(M228),-1,IF(ISNA(M230),99,IF(ISNA(M229),M228,0)))</f>
        <v>1</v>
      </c>
      <c r="N231" s="189">
        <f t="shared" si="612"/>
        <v>0</v>
      </c>
      <c r="O231" s="189">
        <f t="shared" si="612"/>
        <v>2</v>
      </c>
      <c r="P231" s="189">
        <f t="shared" si="612"/>
        <v>0</v>
      </c>
      <c r="Q231" s="189">
        <f t="shared" si="612"/>
        <v>3</v>
      </c>
      <c r="R231" s="189">
        <f t="shared" si="612"/>
        <v>3</v>
      </c>
      <c r="S231" s="189">
        <f t="shared" si="612"/>
        <v>0</v>
      </c>
      <c r="T231" s="189">
        <f t="shared" si="612"/>
        <v>4</v>
      </c>
      <c r="U231" s="189">
        <f t="shared" si="612"/>
        <v>4</v>
      </c>
      <c r="V231" s="189">
        <f t="shared" si="612"/>
        <v>4</v>
      </c>
      <c r="W231" s="189">
        <f t="shared" si="612"/>
        <v>4</v>
      </c>
      <c r="X231" s="189">
        <f t="shared" si="612"/>
        <v>4</v>
      </c>
      <c r="Y231" s="189">
        <f t="shared" si="612"/>
        <v>4</v>
      </c>
      <c r="Z231" s="189">
        <f t="shared" si="612"/>
        <v>4</v>
      </c>
      <c r="AA231" s="189">
        <f t="shared" si="612"/>
        <v>4</v>
      </c>
      <c r="AB231" s="189">
        <f t="shared" si="612"/>
        <v>4</v>
      </c>
      <c r="AC231" s="189">
        <f t="shared" si="612"/>
        <v>0</v>
      </c>
      <c r="AD231" s="189">
        <f t="shared" si="612"/>
        <v>5</v>
      </c>
      <c r="AE231" s="189">
        <f t="shared" si="612"/>
        <v>5</v>
      </c>
      <c r="AF231" s="189">
        <f t="shared" si="612"/>
        <v>5</v>
      </c>
      <c r="AG231" s="189">
        <f t="shared" si="612"/>
        <v>5</v>
      </c>
      <c r="AH231" s="189">
        <f t="shared" si="612"/>
        <v>5</v>
      </c>
      <c r="AI231" s="189">
        <f t="shared" si="612"/>
        <v>5</v>
      </c>
      <c r="AJ231" s="189">
        <f t="shared" si="612"/>
        <v>5</v>
      </c>
      <c r="AK231" s="189">
        <f t="shared" si="612"/>
        <v>5</v>
      </c>
      <c r="AL231" s="189">
        <f t="shared" si="612"/>
        <v>5</v>
      </c>
      <c r="AM231" s="189">
        <f t="shared" si="612"/>
        <v>0</v>
      </c>
      <c r="AN231" s="189">
        <f t="shared" si="612"/>
        <v>6</v>
      </c>
      <c r="AO231" s="189">
        <f t="shared" si="612"/>
        <v>6</v>
      </c>
      <c r="AP231" s="189">
        <f t="shared" si="612"/>
        <v>6</v>
      </c>
      <c r="AQ231" s="189">
        <f t="shared" si="612"/>
        <v>6</v>
      </c>
      <c r="AR231" s="189">
        <f t="shared" si="612"/>
        <v>6</v>
      </c>
      <c r="AS231" s="189">
        <f t="shared" si="612"/>
        <v>6</v>
      </c>
      <c r="AT231" s="189">
        <f t="shared" si="612"/>
        <v>6</v>
      </c>
      <c r="AU231" s="189">
        <f t="shared" si="612"/>
        <v>6</v>
      </c>
      <c r="AV231" s="189">
        <f t="shared" si="612"/>
        <v>6</v>
      </c>
      <c r="AW231" s="189">
        <f t="shared" si="612"/>
        <v>0</v>
      </c>
      <c r="AX231" s="189">
        <f t="shared" si="612"/>
        <v>99</v>
      </c>
      <c r="AY231" s="189">
        <f t="shared" si="612"/>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3">1+K232</f>
        <v>2014</v>
      </c>
      <c r="M232" s="18">
        <f>1+L232</f>
        <v>2015</v>
      </c>
      <c r="N232" s="18">
        <f t="shared" si="613"/>
        <v>2016</v>
      </c>
      <c r="O232" s="18">
        <f t="shared" si="613"/>
        <v>2017</v>
      </c>
      <c r="P232" s="18">
        <f t="shared" si="613"/>
        <v>2018</v>
      </c>
      <c r="Q232" s="18">
        <f t="shared" si="613"/>
        <v>2019</v>
      </c>
      <c r="R232" s="18">
        <f t="shared" si="613"/>
        <v>2020</v>
      </c>
      <c r="S232" s="18">
        <f t="shared" si="613"/>
        <v>2021</v>
      </c>
      <c r="T232" s="18">
        <f t="shared" si="613"/>
        <v>2022</v>
      </c>
      <c r="U232" s="18">
        <f t="shared" si="613"/>
        <v>2023</v>
      </c>
      <c r="V232" s="18">
        <f t="shared" si="613"/>
        <v>2024</v>
      </c>
      <c r="W232" s="18">
        <f t="shared" si="613"/>
        <v>2025</v>
      </c>
      <c r="X232" s="18">
        <f t="shared" si="613"/>
        <v>2026</v>
      </c>
      <c r="Y232" s="18">
        <f t="shared" si="613"/>
        <v>2027</v>
      </c>
      <c r="Z232" s="18">
        <f t="shared" si="613"/>
        <v>2028</v>
      </c>
      <c r="AA232" s="18">
        <f t="shared" si="613"/>
        <v>2029</v>
      </c>
      <c r="AB232" s="18">
        <f t="shared" si="613"/>
        <v>2030</v>
      </c>
      <c r="AC232" s="18">
        <f t="shared" si="613"/>
        <v>2031</v>
      </c>
      <c r="AD232" s="18">
        <f t="shared" si="613"/>
        <v>2032</v>
      </c>
      <c r="AE232" s="18">
        <f t="shared" si="613"/>
        <v>2033</v>
      </c>
      <c r="AF232" s="18">
        <f t="shared" si="613"/>
        <v>2034</v>
      </c>
      <c r="AG232" s="18">
        <f t="shared" si="613"/>
        <v>2035</v>
      </c>
      <c r="AH232" s="18">
        <f t="shared" si="613"/>
        <v>2036</v>
      </c>
      <c r="AI232" s="18">
        <f t="shared" si="613"/>
        <v>2037</v>
      </c>
      <c r="AJ232" s="18">
        <f t="shared" si="613"/>
        <v>2038</v>
      </c>
      <c r="AK232" s="18">
        <f t="shared" si="613"/>
        <v>2039</v>
      </c>
      <c r="AL232" s="18">
        <f t="shared" si="613"/>
        <v>2040</v>
      </c>
      <c r="AM232" s="18">
        <f t="shared" si="613"/>
        <v>2041</v>
      </c>
      <c r="AN232" s="18">
        <f t="shared" si="613"/>
        <v>2042</v>
      </c>
      <c r="AO232" s="18">
        <f t="shared" si="613"/>
        <v>2043</v>
      </c>
      <c r="AP232" s="18">
        <f t="shared" si="613"/>
        <v>2044</v>
      </c>
      <c r="AQ232" s="18">
        <f t="shared" si="613"/>
        <v>2045</v>
      </c>
      <c r="AR232" s="18">
        <f t="shared" si="613"/>
        <v>2046</v>
      </c>
      <c r="AS232" s="18">
        <f t="shared" si="613"/>
        <v>2047</v>
      </c>
      <c r="AT232" s="18">
        <f t="shared" si="613"/>
        <v>2048</v>
      </c>
      <c r="AU232" s="18">
        <f t="shared" si="613"/>
        <v>2049</v>
      </c>
      <c r="AV232" s="18">
        <f t="shared" si="613"/>
        <v>2050</v>
      </c>
      <c r="AW232" s="18">
        <v>2060</v>
      </c>
      <c r="AX232" s="18">
        <v>2070</v>
      </c>
      <c r="AZ232" s="18"/>
      <c r="BA232" s="18"/>
      <c r="BB232" s="18"/>
      <c r="BC232" s="18"/>
      <c r="BD232" s="18"/>
      <c r="BE232" s="18"/>
    </row>
    <row r="233" spans="1:58">
      <c r="A233" s="185" t="s">
        <v>16</v>
      </c>
      <c r="B233" s="22" t="str">
        <f t="shared" ref="B233:B238" si="614">IF(A233="*","","COM_PROJ")</f>
        <v/>
      </c>
      <c r="C233" s="23" t="str">
        <f t="shared" ref="C233:C238" si="615">IF($A233="*","","-")</f>
        <v/>
      </c>
      <c r="E233" s="23" t="str">
        <f t="shared" ref="E233:H238" si="616">IF($A233="*","","-")</f>
        <v/>
      </c>
      <c r="F233" s="23"/>
      <c r="G233" s="23" t="str">
        <f t="shared" si="616"/>
        <v/>
      </c>
      <c r="H233" s="23" t="str">
        <f t="shared" si="616"/>
        <v/>
      </c>
      <c r="I233" s="57" t="str">
        <f t="shared" ref="I233:I240" si="617">B161</f>
        <v>TPPRCAR</v>
      </c>
      <c r="J233" s="186">
        <f t="shared" ref="J233:J240" si="618">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109.43104058031604</v>
      </c>
      <c r="T233" s="186" cm="1">
        <f t="array" ref="T233">IF(U$231=-1,U233,IF(U$231=99,S233,IF(U$231=0,INDEX($E161:$M161,0,U$229),(INDEX($E161:$M161,0,U$231+1)-INDEX($E161:$M161,0,U$231))/(INDEX($E$160:$M$160,0,U$231+1)-INDEX($E$160:$M$160,0,U$231))+S233)))</f>
        <v>101.08620800860801</v>
      </c>
      <c r="U233" s="186" cm="1">
        <f t="array" ref="U233">IF(V$231=-1,V233,IF(V$231=99,T233,IF(V$231=0,INDEX($E161:$M161,0,V$229),(INDEX($E161:$M161,0,V$231+1)-INDEX($E161:$M161,0,V$231))/(INDEX($E$160:$M$160,0,V$231+1)-INDEX($E$160:$M$160,0,V$231))+T233)))</f>
        <v>92.741375436899986</v>
      </c>
      <c r="V233" s="186" cm="1">
        <f t="array" ref="V233">IF(W$231=-1,W233,IF(W$231=99,U233,IF(W$231=0,INDEX($E161:$M161,0,W$229),(INDEX($E161:$M161,0,W$231+1)-INDEX($E161:$M161,0,W$231))/(INDEX($E$160:$M$160,0,W$231+1)-INDEX($E$160:$M$160,0,W$231))+U233)))</f>
        <v>84.396542865191961</v>
      </c>
      <c r="W233" s="186" cm="1">
        <f t="array" ref="W233">IF(X$231=-1,X233,IF(X$231=99,V233,IF(X$231=0,INDEX($E161:$M161,0,X$229),(INDEX($E161:$M161,0,X$231+1)-INDEX($E161:$M161,0,X$231))/(INDEX($E$160:$M$160,0,X$231+1)-INDEX($E$160:$M$160,0,X$231))+V233)))</f>
        <v>76.051710293483936</v>
      </c>
      <c r="X233" s="186" cm="1">
        <f t="array" ref="X233">IF(Y$231=-1,Y233,IF(Y$231=99,W233,IF(Y$231=0,INDEX($E161:$M161,0,Y$229),(INDEX($E161:$M161,0,Y$231+1)-INDEX($E161:$M161,0,Y$231))/(INDEX($E$160:$M$160,0,Y$231+1)-INDEX($E$160:$M$160,0,Y$231))+W233)))</f>
        <v>67.706877721775911</v>
      </c>
      <c r="Y233" s="186" cm="1">
        <f t="array" ref="Y233">IF(Z$231=-1,Z233,IF(Z$231=99,X233,IF(Z$231=0,INDEX($E161:$M161,0,Z$229),(INDEX($E161:$M161,0,Z$231+1)-INDEX($E161:$M161,0,Z$231))/(INDEX($E$160:$M$160,0,Z$231+1)-INDEX($E$160:$M$160,0,Z$231))+X233)))</f>
        <v>59.362045150067885</v>
      </c>
      <c r="Z233" s="186" cm="1">
        <f t="array" ref="Z233">IF(AA$231=-1,AA233,IF(AA$231=99,Y233,IF(AA$231=0,INDEX($E161:$M161,0,AA$229),(INDEX($E161:$M161,0,AA$231+1)-INDEX($E161:$M161,0,AA$231))/(INDEX($E$160:$M$160,0,AA$231+1)-INDEX($E$160:$M$160,0,AA$231))+Y233)))</f>
        <v>51.01721257835986</v>
      </c>
      <c r="AA233" s="186" cm="1">
        <f t="array" ref="AA233">IF(AB$231=-1,AB233,IF(AB$231=99,Z233,IF(AB$231=0,INDEX($E161:$M161,0,AB$229),(INDEX($E161:$M161,0,AB$231+1)-INDEX($E161:$M161,0,AB$231))/(INDEX($E$160:$M$160,0,AB$231+1)-INDEX($E$160:$M$160,0,AB$231))+Z233)))</f>
        <v>42.672380006651835</v>
      </c>
      <c r="AB233" s="186" cm="1">
        <f t="array" ref="AB233">IF(AC$231=-1,AC233,IF(AC$231=99,AA233,IF(AC$231=0,INDEX($E161:$M161,0,AC$229),(INDEX($E161:$M161,0,AC$231+1)-INDEX($E161:$M161,0,AC$231))/(INDEX($E$160:$M$160,0,AC$231+1)-INDEX($E$160:$M$160,0,AC$231))+AA233)))</f>
        <v>109.43104058031604</v>
      </c>
      <c r="AC233" s="186" cm="1">
        <f t="array" ref="AC233">IF(AD$231=-1,AD233,IF(AD$231=99,AB233,IF(AD$231=0,INDEX($E161:$M161,0,AD$229),(INDEX($E161:$M161,0,AD$231+1)-INDEX($E161:$M161,0,AD$231))/(INDEX($E$160:$M$160,0,AD$231+1)-INDEX($E$160:$M$160,0,AD$231))+AB233)))</f>
        <v>106.92965951009377</v>
      </c>
      <c r="AD233" s="186" cm="1">
        <f t="array" ref="AD233">IF(AE$231=-1,AE233,IF(AE$231=99,AC233,IF(AE$231=0,INDEX($E161:$M161,0,AE$229),(INDEX($E161:$M161,0,AE$231+1)-INDEX($E161:$M161,0,AE$231))/(INDEX($E$160:$M$160,0,AE$231+1)-INDEX($E$160:$M$160,0,AE$231))+AC233)))</f>
        <v>104.42827843987151</v>
      </c>
      <c r="AE233" s="186" cm="1">
        <f t="array" ref="AE233">IF(AF$231=-1,AF233,IF(AF$231=99,AD233,IF(AF$231=0,INDEX($E161:$M161,0,AF$229),(INDEX($E161:$M161,0,AF$231+1)-INDEX($E161:$M161,0,AF$231))/(INDEX($E$160:$M$160,0,AF$231+1)-INDEX($E$160:$M$160,0,AF$231))+AD233)))</f>
        <v>101.92689736964924</v>
      </c>
      <c r="AF233" s="186" cm="1">
        <f t="array" ref="AF233">IF(AG$231=-1,AG233,IF(AG$231=99,AE233,IF(AG$231=0,INDEX($E161:$M161,0,AG$229),(INDEX($E161:$M161,0,AG$231+1)-INDEX($E161:$M161,0,AG$231))/(INDEX($E$160:$M$160,0,AG$231+1)-INDEX($E$160:$M$160,0,AG$231))+AE233)))</f>
        <v>99.425516299426974</v>
      </c>
      <c r="AG233" s="186" cm="1">
        <f t="array" ref="AG233">IF(AH$231=-1,AH233,IF(AH$231=99,AF233,IF(AH$231=0,INDEX($E161:$M161,0,AH$229),(INDEX($E161:$M161,0,AH$231+1)-INDEX($E161:$M161,0,AH$231))/(INDEX($E$160:$M$160,0,AH$231+1)-INDEX($E$160:$M$160,0,AH$231))+AF233)))</f>
        <v>96.924135229204708</v>
      </c>
      <c r="AH233" s="186" cm="1">
        <f t="array" ref="AH233">IF(AI$231=-1,AI233,IF(AI$231=99,AG233,IF(AI$231=0,INDEX($E161:$M161,0,AI$229),(INDEX($E161:$M161,0,AI$231+1)-INDEX($E161:$M161,0,AI$231))/(INDEX($E$160:$M$160,0,AI$231+1)-INDEX($E$160:$M$160,0,AI$231))+AG233)))</f>
        <v>94.422754158982443</v>
      </c>
      <c r="AI233" s="186" cm="1">
        <f t="array" ref="AI233">IF(AJ$231=-1,AJ233,IF(AJ$231=99,AH233,IF(AJ$231=0,INDEX($E161:$M161,0,AJ$229),(INDEX($E161:$M161,0,AJ$231+1)-INDEX($E161:$M161,0,AJ$231))/(INDEX($E$160:$M$160,0,AJ$231+1)-INDEX($E$160:$M$160,0,AJ$231))+AH233)))</f>
        <v>91.921373088760177</v>
      </c>
      <c r="AJ233" s="186" cm="1">
        <f t="array" ref="AJ233">IF(AK$231=-1,AK233,IF(AK$231=99,AI233,IF(AK$231=0,INDEX($E161:$M161,0,AK$229),(INDEX($E161:$M161,0,AK$231+1)-INDEX($E161:$M161,0,AK$231))/(INDEX($E$160:$M$160,0,AK$231+1)-INDEX($E$160:$M$160,0,AK$231))+AI233)))</f>
        <v>89.419992018537911</v>
      </c>
      <c r="AK233" s="186" cm="1">
        <f t="array" ref="AK233">IF(AL$231=-1,AL233,IF(AL$231=99,AJ233,IF(AL$231=0,INDEX($E161:$M161,0,AL$229),(INDEX($E161:$M161,0,AL$231+1)-INDEX($E161:$M161,0,AL$231))/(INDEX($E$160:$M$160,0,AL$231+1)-INDEX($E$160:$M$160,0,AL$231))+AJ233)))</f>
        <v>86.918610948315646</v>
      </c>
      <c r="AL233" s="186" cm="1">
        <f t="array" ref="AL233">IF(AM$231=-1,AM233,IF(AM$231=99,AK233,IF(AM$231=0,INDEX($E161:$M161,0,AM$229),(INDEX($E161:$M161,0,AM$231+1)-INDEX($E161:$M161,0,AM$231))/(INDEX($E$160:$M$160,0,AM$231+1)-INDEX($E$160:$M$160,0,AM$231))+AK233)))</f>
        <v>106.92965951009377</v>
      </c>
      <c r="AM233" s="186" cm="1">
        <f t="array" ref="AM233">IF(AN$231=-1,AN233,IF(AN$231=99,AL233,IF(AN$231=0,INDEX($E161:$M161,0,AN$229),(INDEX($E161:$M161,0,AN$231+1)-INDEX($E161:$M161,0,AN$231))/(INDEX($E$160:$M$160,0,AN$231+1)-INDEX($E$160:$M$160,0,AN$231))+AL233)))</f>
        <v>110.43399918902477</v>
      </c>
      <c r="AN233" s="186" cm="1">
        <f t="array" ref="AN233">IF(AO$231=-1,AO233,IF(AO$231=99,AM233,IF(AO$231=0,INDEX($E161:$M161,0,AO$229),(INDEX($E161:$M161,0,AO$231+1)-INDEX($E161:$M161,0,AO$231))/(INDEX($E$160:$M$160,0,AO$231+1)-INDEX($E$160:$M$160,0,AO$231))+AM233)))</f>
        <v>113.93833886795578</v>
      </c>
      <c r="AO233" s="186" cm="1">
        <f t="array" ref="AO233">IF(AP$231=-1,AP233,IF(AP$231=99,AN233,IF(AP$231=0,INDEX($E161:$M161,0,AP$229),(INDEX($E161:$M161,0,AP$231+1)-INDEX($E161:$M161,0,AP$231))/(INDEX($E$160:$M$160,0,AP$231+1)-INDEX($E$160:$M$160,0,AP$231))+AN233)))</f>
        <v>117.44267854688678</v>
      </c>
      <c r="AP233" s="186" cm="1">
        <f t="array" ref="AP233">IF(AQ$231=-1,AQ233,IF(AQ$231=99,AO233,IF(AQ$231=0,INDEX($E161:$M161,0,AQ$229),(INDEX($E161:$M161,0,AQ$231+1)-INDEX($E161:$M161,0,AQ$231))/(INDEX($E$160:$M$160,0,AQ$231+1)-INDEX($E$160:$M$160,0,AQ$231))+AO233)))</f>
        <v>120.94701822581779</v>
      </c>
      <c r="AQ233" s="186" cm="1">
        <f t="array" ref="AQ233">IF(AR$231=-1,AR233,IF(AR$231=99,AP233,IF(AR$231=0,INDEX($E161:$M161,0,AR$229),(INDEX($E161:$M161,0,AR$231+1)-INDEX($E161:$M161,0,AR$231))/(INDEX($E$160:$M$160,0,AR$231+1)-INDEX($E$160:$M$160,0,AR$231))+AP233)))</f>
        <v>124.45135790474879</v>
      </c>
      <c r="AR233" s="186" cm="1">
        <f t="array" ref="AR233">IF(AS$231=-1,AS233,IF(AS$231=99,AQ233,IF(AS$231=0,INDEX($E161:$M161,0,AS$229),(INDEX($E161:$M161,0,AS$231+1)-INDEX($E161:$M161,0,AS$231))/(INDEX($E$160:$M$160,0,AS$231+1)-INDEX($E$160:$M$160,0,AS$231))+AQ233)))</f>
        <v>127.95569758367979</v>
      </c>
      <c r="AS233" s="186" cm="1">
        <f t="array" ref="AS233">IF(AT$231=-1,AT233,IF(AT$231=99,AR233,IF(AT$231=0,INDEX($E161:$M161,0,AT$229),(INDEX($E161:$M161,0,AT$231+1)-INDEX($E161:$M161,0,AT$231))/(INDEX($E$160:$M$160,0,AT$231+1)-INDEX($E$160:$M$160,0,AT$231))+AR233)))</f>
        <v>131.4600372626108</v>
      </c>
      <c r="AT233" s="186" cm="1">
        <f t="array" ref="AT233">IF(AU$231=-1,AU233,IF(AU$231=99,AS233,IF(AU$231=0,INDEX($E161:$M161,0,AU$229),(INDEX($E161:$M161,0,AU$231+1)-INDEX($E161:$M161,0,AU$231))/(INDEX($E$160:$M$160,0,AU$231+1)-INDEX($E$160:$M$160,0,AU$231))+AS233)))</f>
        <v>134.96437694154181</v>
      </c>
      <c r="AU233" s="186" cm="1">
        <f t="array" ref="AU233">IF(AV$231=-1,AV233,IF(AV$231=99,AT233,IF(AV$231=0,INDEX($E161:$M161,0,AV$229),(INDEX($E161:$M161,0,AV$231+1)-INDEX($E161:$M161,0,AV$231))/(INDEX($E$160:$M$160,0,AV$231+1)-INDEX($E$160:$M$160,0,AV$231))+AT233)))</f>
        <v>138.46871662047283</v>
      </c>
      <c r="AV233" s="186" cm="1">
        <f t="array" ref="AV233">IF(AW$231=-1,AW233,IF(AW$231=99,AU233,IF(AW$231=0,INDEX($E161:$M161,0,AW$229),(INDEX($E161:$M161,0,AW$231+1)-INDEX($E161:$M161,0,AW$231))/(INDEX($E$160:$M$160,0,AW$231+1)-INDEX($E$160:$M$160,0,AW$231))+AU233)))</f>
        <v>138.46871662047283</v>
      </c>
      <c r="AW233" s="186" cm="1">
        <f t="array" ref="AW233">IF(AX$231=-1,AX233,IF(AX$231=99,AV233,IF(AX$231=0,INDEX($E161:$M161,0,AX$229),(INDEX($E161:$M161,0,AX$231+1)-INDEX($E161:$M161,0,AX$231))/(INDEX($E$160:$M$160,0,AX$231+1)-INDEX($E$160:$M$160,0,AX$231))+AV233)))</f>
        <v>138.46871662047283</v>
      </c>
      <c r="AX233" s="186" cm="1">
        <f t="array" ref="AX233">IF(AY$231=-1,AZ233,IF(AY$231=99,AW233,IF(AY$231=0,INDEX($E161:$M161,0,AY$229),(INDEX($E161:$M161,0,AY$231+1)-INDEX($E161:$M161,0,AY$231))/(INDEX($E$160:$M$160,0,AY$231+1)-INDEX($E$160:$M$160,0,AY$231))+AW233)))</f>
        <v>138.46871662047283</v>
      </c>
      <c r="AZ233" s="186"/>
      <c r="BA233" s="186"/>
      <c r="BB233" s="186"/>
      <c r="BC233" s="186"/>
      <c r="BD233" s="186"/>
      <c r="BE233" s="186"/>
    </row>
    <row r="234" spans="1:58">
      <c r="A234" s="185" t="s">
        <v>16</v>
      </c>
      <c r="B234" s="22" t="str">
        <f t="shared" si="614"/>
        <v/>
      </c>
      <c r="C234" s="23" t="str">
        <f t="shared" si="615"/>
        <v/>
      </c>
      <c r="E234" s="23" t="str">
        <f t="shared" si="616"/>
        <v/>
      </c>
      <c r="F234" s="23"/>
      <c r="G234" s="23" t="str">
        <f t="shared" si="616"/>
        <v/>
      </c>
      <c r="H234" s="23" t="str">
        <f t="shared" si="616"/>
        <v/>
      </c>
      <c r="I234" s="57" t="str">
        <f t="shared" si="617"/>
        <v>TPPRSUV</v>
      </c>
      <c r="J234" s="186">
        <f t="shared" si="618"/>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23.254096123317161</v>
      </c>
      <c r="T234" s="186" cm="1">
        <f t="array" ref="T234">IF(U$231=-1,U234,IF(U$231=99,S234,IF(U$231=0,INDEX($E162:$M162,0,U$229),(INDEX($E162:$M162,0,U$231+1)-INDEX($E162:$M162,0,U$231))/(INDEX($E$160:$M$160,0,U$231+1)-INDEX($E$160:$M$160,0,U$231))+S234)))</f>
        <v>21.480819201829206</v>
      </c>
      <c r="U234" s="186" cm="1">
        <f t="array" ref="U234">IF(V$231=-1,V234,IF(V$231=99,T234,IF(V$231=0,INDEX($E162:$M162,0,V$229),(INDEX($E162:$M162,0,V$231+1)-INDEX($E162:$M162,0,V$231))/(INDEX($E$160:$M$160,0,V$231+1)-INDEX($E$160:$M$160,0,V$231))+T234)))</f>
        <v>19.707542280341251</v>
      </c>
      <c r="V234" s="186" cm="1">
        <f t="array" ref="V234">IF(W$231=-1,W234,IF(W$231=99,U234,IF(W$231=0,INDEX($E162:$M162,0,W$229),(INDEX($E162:$M162,0,W$231+1)-INDEX($E162:$M162,0,W$231))/(INDEX($E$160:$M$160,0,W$231+1)-INDEX($E$160:$M$160,0,W$231))+U234)))</f>
        <v>17.934265358853295</v>
      </c>
      <c r="W234" s="186" cm="1">
        <f t="array" ref="W234">IF(X$231=-1,X234,IF(X$231=99,V234,IF(X$231=0,INDEX($E162:$M162,0,X$229),(INDEX($E162:$M162,0,X$231+1)-INDEX($E162:$M162,0,X$231))/(INDEX($E$160:$M$160,0,X$231+1)-INDEX($E$160:$M$160,0,X$231))+V234)))</f>
        <v>16.16098843736534</v>
      </c>
      <c r="X234" s="186" cm="1">
        <f t="array" ref="X234">IF(Y$231=-1,Y234,IF(Y$231=99,W234,IF(Y$231=0,INDEX($E162:$M162,0,Y$229),(INDEX($E162:$M162,0,Y$231+1)-INDEX($E162:$M162,0,Y$231))/(INDEX($E$160:$M$160,0,Y$231+1)-INDEX($E$160:$M$160,0,Y$231))+W234)))</f>
        <v>14.387711515877385</v>
      </c>
      <c r="Y234" s="186" cm="1">
        <f t="array" ref="Y234">IF(Z$231=-1,Z234,IF(Z$231=99,X234,IF(Z$231=0,INDEX($E162:$M162,0,Z$229),(INDEX($E162:$M162,0,Z$231+1)-INDEX($E162:$M162,0,Z$231))/(INDEX($E$160:$M$160,0,Z$231+1)-INDEX($E$160:$M$160,0,Z$231))+X234)))</f>
        <v>12.614434594389429</v>
      </c>
      <c r="Z234" s="186" cm="1">
        <f t="array" ref="Z234">IF(AA$231=-1,AA234,IF(AA$231=99,Y234,IF(AA$231=0,INDEX($E162:$M162,0,AA$229),(INDEX($E162:$M162,0,AA$231+1)-INDEX($E162:$M162,0,AA$231))/(INDEX($E$160:$M$160,0,AA$231+1)-INDEX($E$160:$M$160,0,AA$231))+Y234)))</f>
        <v>10.841157672901474</v>
      </c>
      <c r="AA234" s="186" cm="1">
        <f t="array" ref="AA234">IF(AB$231=-1,AB234,IF(AB$231=99,Z234,IF(AB$231=0,INDEX($E162:$M162,0,AB$229),(INDEX($E162:$M162,0,AB$231+1)-INDEX($E162:$M162,0,AB$231))/(INDEX($E$160:$M$160,0,AB$231+1)-INDEX($E$160:$M$160,0,AB$231))+Z234)))</f>
        <v>9.0678807514135187</v>
      </c>
      <c r="AB234" s="186" cm="1">
        <f t="array" ref="AB234">IF(AC$231=-1,AC234,IF(AC$231=99,AA234,IF(AC$231=0,INDEX($E162:$M162,0,AC$229),(INDEX($E162:$M162,0,AC$231+1)-INDEX($E162:$M162,0,AC$231))/(INDEX($E$160:$M$160,0,AC$231+1)-INDEX($E$160:$M$160,0,AC$231))+AA234)))</f>
        <v>23.254096123317161</v>
      </c>
      <c r="AC234" s="186" cm="1">
        <f t="array" ref="AC234">IF(AD$231=-1,AD234,IF(AD$231=99,AB234,IF(AD$231=0,INDEX($E162:$M162,0,AD$229),(INDEX($E162:$M162,0,AD$231+1)-INDEX($E162:$M162,0,AD$231))/(INDEX($E$160:$M$160,0,AD$231+1)-INDEX($E$160:$M$160,0,AD$231))+AB234)))</f>
        <v>22.722552645894929</v>
      </c>
      <c r="AD234" s="186" cm="1">
        <f t="array" ref="AD234">IF(AE$231=-1,AE234,IF(AE$231=99,AC234,IF(AE$231=0,INDEX($E162:$M162,0,AE$229),(INDEX($E162:$M162,0,AE$231+1)-INDEX($E162:$M162,0,AE$231))/(INDEX($E$160:$M$160,0,AE$231+1)-INDEX($E$160:$M$160,0,AE$231))+AC234)))</f>
        <v>22.191009168472696</v>
      </c>
      <c r="AE234" s="186" cm="1">
        <f t="array" ref="AE234">IF(AF$231=-1,AF234,IF(AF$231=99,AD234,IF(AF$231=0,INDEX($E162:$M162,0,AF$229),(INDEX($E162:$M162,0,AF$231+1)-INDEX($E162:$M162,0,AF$231))/(INDEX($E$160:$M$160,0,AF$231+1)-INDEX($E$160:$M$160,0,AF$231))+AD234)))</f>
        <v>21.659465691050464</v>
      </c>
      <c r="AF234" s="186" cm="1">
        <f t="array" ref="AF234">IF(AG$231=-1,AG234,IF(AG$231=99,AE234,IF(AG$231=0,INDEX($E162:$M162,0,AG$229),(INDEX($E162:$M162,0,AG$231+1)-INDEX($E162:$M162,0,AG$231))/(INDEX($E$160:$M$160,0,AG$231+1)-INDEX($E$160:$M$160,0,AG$231))+AE234)))</f>
        <v>21.127922213628231</v>
      </c>
      <c r="AG234" s="186" cm="1">
        <f t="array" ref="AG234">IF(AH$231=-1,AH234,IF(AH$231=99,AF234,IF(AH$231=0,INDEX($E162:$M162,0,AH$229),(INDEX($E162:$M162,0,AH$231+1)-INDEX($E162:$M162,0,AH$231))/(INDEX($E$160:$M$160,0,AH$231+1)-INDEX($E$160:$M$160,0,AH$231))+AF234)))</f>
        <v>20.596378736205999</v>
      </c>
      <c r="AH234" s="186" cm="1">
        <f t="array" ref="AH234">IF(AI$231=-1,AI234,IF(AI$231=99,AG234,IF(AI$231=0,INDEX($E162:$M162,0,AI$229),(INDEX($E162:$M162,0,AI$231+1)-INDEX($E162:$M162,0,AI$231))/(INDEX($E$160:$M$160,0,AI$231+1)-INDEX($E$160:$M$160,0,AI$231))+AG234)))</f>
        <v>20.064835258783766</v>
      </c>
      <c r="AI234" s="186" cm="1">
        <f t="array" ref="AI234">IF(AJ$231=-1,AJ234,IF(AJ$231=99,AH234,IF(AJ$231=0,INDEX($E162:$M162,0,AJ$229),(INDEX($E162:$M162,0,AJ$231+1)-INDEX($E162:$M162,0,AJ$231))/(INDEX($E$160:$M$160,0,AJ$231+1)-INDEX($E$160:$M$160,0,AJ$231))+AH234)))</f>
        <v>19.533291781361534</v>
      </c>
      <c r="AJ234" s="186" cm="1">
        <f t="array" ref="AJ234">IF(AK$231=-1,AK234,IF(AK$231=99,AI234,IF(AK$231=0,INDEX($E162:$M162,0,AK$229),(INDEX($E162:$M162,0,AK$231+1)-INDEX($E162:$M162,0,AK$231))/(INDEX($E$160:$M$160,0,AK$231+1)-INDEX($E$160:$M$160,0,AK$231))+AI234)))</f>
        <v>19.001748303939301</v>
      </c>
      <c r="AK234" s="186" cm="1">
        <f t="array" ref="AK234">IF(AL$231=-1,AL234,IF(AL$231=99,AJ234,IF(AL$231=0,INDEX($E162:$M162,0,AL$229),(INDEX($E162:$M162,0,AL$231+1)-INDEX($E162:$M162,0,AL$231))/(INDEX($E$160:$M$160,0,AL$231+1)-INDEX($E$160:$M$160,0,AL$231))+AJ234)))</f>
        <v>18.470204826517069</v>
      </c>
      <c r="AL234" s="186" cm="1">
        <f t="array" ref="AL234">IF(AM$231=-1,AM234,IF(AM$231=99,AK234,IF(AM$231=0,INDEX($E162:$M162,0,AM$229),(INDEX($E162:$M162,0,AM$231+1)-INDEX($E162:$M162,0,AM$231))/(INDEX($E$160:$M$160,0,AM$231+1)-INDEX($E$160:$M$160,0,AM$231))+AK234)))</f>
        <v>22.722552645894929</v>
      </c>
      <c r="AM234" s="186" cm="1">
        <f t="array" ref="AM234">IF(AN$231=-1,AN234,IF(AN$231=99,AL234,IF(AN$231=0,INDEX($E162:$M162,0,AN$229),(INDEX($E162:$M162,0,AN$231+1)-INDEX($E162:$M162,0,AN$231))/(INDEX($E$160:$M$160,0,AN$231+1)-INDEX($E$160:$M$160,0,AN$231))+AL234)))</f>
        <v>23.467224827667767</v>
      </c>
      <c r="AN234" s="186" cm="1">
        <f t="array" ref="AN234">IF(AO$231=-1,AO234,IF(AO$231=99,AM234,IF(AO$231=0,INDEX($E162:$M162,0,AO$229),(INDEX($E162:$M162,0,AO$231+1)-INDEX($E162:$M162,0,AO$231))/(INDEX($E$160:$M$160,0,AO$231+1)-INDEX($E$160:$M$160,0,AO$231))+AM234)))</f>
        <v>24.211897009440605</v>
      </c>
      <c r="AO234" s="186" cm="1">
        <f t="array" ref="AO234">IF(AP$231=-1,AP234,IF(AP$231=99,AN234,IF(AP$231=0,INDEX($E162:$M162,0,AP$229),(INDEX($E162:$M162,0,AP$231+1)-INDEX($E162:$M162,0,AP$231))/(INDEX($E$160:$M$160,0,AP$231+1)-INDEX($E$160:$M$160,0,AP$231))+AN234)))</f>
        <v>24.956569191213443</v>
      </c>
      <c r="AP234" s="186" cm="1">
        <f t="array" ref="AP234">IF(AQ$231=-1,AQ234,IF(AQ$231=99,AO234,IF(AQ$231=0,INDEX($E162:$M162,0,AQ$229),(INDEX($E162:$M162,0,AQ$231+1)-INDEX($E162:$M162,0,AQ$231))/(INDEX($E$160:$M$160,0,AQ$231+1)-INDEX($E$160:$M$160,0,AQ$231))+AO234)))</f>
        <v>25.701241372986281</v>
      </c>
      <c r="AQ234" s="186" cm="1">
        <f t="array" ref="AQ234">IF(AR$231=-1,AR234,IF(AR$231=99,AP234,IF(AR$231=0,INDEX($E162:$M162,0,AR$229),(INDEX($E162:$M162,0,AR$231+1)-INDEX($E162:$M162,0,AR$231))/(INDEX($E$160:$M$160,0,AR$231+1)-INDEX($E$160:$M$160,0,AR$231))+AP234)))</f>
        <v>26.44591355475912</v>
      </c>
      <c r="AR234" s="186" cm="1">
        <f t="array" ref="AR234">IF(AS$231=-1,AS234,IF(AS$231=99,AQ234,IF(AS$231=0,INDEX($E162:$M162,0,AS$229),(INDEX($E162:$M162,0,AS$231+1)-INDEX($E162:$M162,0,AS$231))/(INDEX($E$160:$M$160,0,AS$231+1)-INDEX($E$160:$M$160,0,AS$231))+AQ234)))</f>
        <v>27.190585736531958</v>
      </c>
      <c r="AS234" s="186" cm="1">
        <f t="array" ref="AS234">IF(AT$231=-1,AT234,IF(AT$231=99,AR234,IF(AT$231=0,INDEX($E162:$M162,0,AT$229),(INDEX($E162:$M162,0,AT$231+1)-INDEX($E162:$M162,0,AT$231))/(INDEX($E$160:$M$160,0,AT$231+1)-INDEX($E$160:$M$160,0,AT$231))+AR234)))</f>
        <v>27.935257918304796</v>
      </c>
      <c r="AT234" s="186" cm="1">
        <f t="array" ref="AT234">IF(AU$231=-1,AU234,IF(AU$231=99,AS234,IF(AU$231=0,INDEX($E162:$M162,0,AU$229),(INDEX($E162:$M162,0,AU$231+1)-INDEX($E162:$M162,0,AU$231))/(INDEX($E$160:$M$160,0,AU$231+1)-INDEX($E$160:$M$160,0,AU$231))+AS234)))</f>
        <v>28.679930100077634</v>
      </c>
      <c r="AU234" s="186" cm="1">
        <f t="array" ref="AU234">IF(AV$231=-1,AV234,IF(AV$231=99,AT234,IF(AV$231=0,INDEX($E162:$M162,0,AV$229),(INDEX($E162:$M162,0,AV$231+1)-INDEX($E162:$M162,0,AV$231))/(INDEX($E$160:$M$160,0,AV$231+1)-INDEX($E$160:$M$160,0,AV$231))+AT234)))</f>
        <v>29.424602281850472</v>
      </c>
      <c r="AV234" s="186" cm="1">
        <f t="array" ref="AV234">IF(AW$231=-1,AW234,IF(AW$231=99,AU234,IF(AW$231=0,INDEX($E162:$M162,0,AW$229),(INDEX($E162:$M162,0,AW$231+1)-INDEX($E162:$M162,0,AW$231))/(INDEX($E$160:$M$160,0,AW$231+1)-INDEX($E$160:$M$160,0,AW$231))+AU234)))</f>
        <v>29.424602281850479</v>
      </c>
      <c r="AW234" s="186" cm="1">
        <f t="array" ref="AW234">IF(AX$231=-1,AX234,IF(AX$231=99,AV234,IF(AX$231=0,INDEX($E162:$M162,0,AX$229),(INDEX($E162:$M162,0,AX$231+1)-INDEX($E162:$M162,0,AX$231))/(INDEX($E$160:$M$160,0,AX$231+1)-INDEX($E$160:$M$160,0,AX$231))+AV234)))</f>
        <v>29.424602281850479</v>
      </c>
      <c r="AX234" s="186" cm="1">
        <f t="array" ref="AX234">IF(AY$231=-1,AZ234,IF(AY$231=99,AW234,IF(AY$231=0,INDEX($E162:$M162,0,AY$229),(INDEX($E162:$M162,0,AY$231+1)-INDEX($E162:$M162,0,AY$231))/(INDEX($E$160:$M$160,0,AY$231+1)-INDEX($E$160:$M$160,0,AY$231))+AW234)))</f>
        <v>29.424602281850479</v>
      </c>
      <c r="AZ234" s="186"/>
      <c r="BA234" s="186"/>
      <c r="BB234" s="186"/>
      <c r="BC234" s="186"/>
      <c r="BD234" s="186"/>
      <c r="BE234" s="186"/>
    </row>
    <row r="235" spans="1:58">
      <c r="A235" s="185" t="s">
        <v>16</v>
      </c>
      <c r="B235" s="22" t="str">
        <f t="shared" si="614"/>
        <v/>
      </c>
      <c r="C235" s="23" t="str">
        <f t="shared" si="615"/>
        <v/>
      </c>
      <c r="E235" s="23" t="str">
        <f t="shared" si="616"/>
        <v/>
      </c>
      <c r="F235" s="23"/>
      <c r="G235" s="23" t="str">
        <f t="shared" si="616"/>
        <v/>
      </c>
      <c r="H235" s="23" t="str">
        <f t="shared" si="616"/>
        <v/>
      </c>
      <c r="I235" s="57" t="str">
        <f t="shared" si="617"/>
        <v>TPPRMOT</v>
      </c>
      <c r="J235" s="186">
        <f t="shared" si="618"/>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4.1036640217618512</v>
      </c>
      <c r="T235" s="186" cm="1">
        <f t="array" ref="T235">IF(U$231=-1,U235,IF(U$231=99,S235,IF(U$231=0,INDEX($E163:$M163,0,U$229),(INDEX($E163:$M163,0,U$231+1)-INDEX($E163:$M163,0,U$231))/(INDEX($E$160:$M$160,0,U$231+1)-INDEX($E$160:$M$160,0,U$231))+S235)))</f>
        <v>3.7907328003228002</v>
      </c>
      <c r="U235" s="186" cm="1">
        <f t="array" ref="U235">IF(V$231=-1,V235,IF(V$231=99,T235,IF(V$231=0,INDEX($E163:$M163,0,V$229),(INDEX($E163:$M163,0,V$231+1)-INDEX($E163:$M163,0,V$231))/(INDEX($E$160:$M$160,0,V$231+1)-INDEX($E$160:$M$160,0,V$231))+T235)))</f>
        <v>3.4778015788837493</v>
      </c>
      <c r="V235" s="186" cm="1">
        <f t="array" ref="V235">IF(W$231=-1,W235,IF(W$231=99,U235,IF(W$231=0,INDEX($E163:$M163,0,W$229),(INDEX($E163:$M163,0,W$231+1)-INDEX($E163:$M163,0,W$231))/(INDEX($E$160:$M$160,0,W$231+1)-INDEX($E$160:$M$160,0,W$231))+U235)))</f>
        <v>3.1648703574446984</v>
      </c>
      <c r="W235" s="186" cm="1">
        <f t="array" ref="W235">IF(X$231=-1,X235,IF(X$231=99,V235,IF(X$231=0,INDEX($E163:$M163,0,X$229),(INDEX($E163:$M163,0,X$231+1)-INDEX($E163:$M163,0,X$231))/(INDEX($E$160:$M$160,0,X$231+1)-INDEX($E$160:$M$160,0,X$231))+V235)))</f>
        <v>2.8519391360056474</v>
      </c>
      <c r="X235" s="186" cm="1">
        <f t="array" ref="X235">IF(Y$231=-1,Y235,IF(Y$231=99,W235,IF(Y$231=0,INDEX($E163:$M163,0,Y$229),(INDEX($E163:$M163,0,Y$231+1)-INDEX($E163:$M163,0,Y$231))/(INDEX($E$160:$M$160,0,Y$231+1)-INDEX($E$160:$M$160,0,Y$231))+W235)))</f>
        <v>2.5390079145665965</v>
      </c>
      <c r="Y235" s="186" cm="1">
        <f t="array" ref="Y235">IF(Z$231=-1,Z235,IF(Z$231=99,X235,IF(Z$231=0,INDEX($E163:$M163,0,Z$229),(INDEX($E163:$M163,0,Z$231+1)-INDEX($E163:$M163,0,Z$231))/(INDEX($E$160:$M$160,0,Z$231+1)-INDEX($E$160:$M$160,0,Z$231))+X235)))</f>
        <v>2.2260766931275455</v>
      </c>
      <c r="Z235" s="186" cm="1">
        <f t="array" ref="Z235">IF(AA$231=-1,AA235,IF(AA$231=99,Y235,IF(AA$231=0,INDEX($E163:$M163,0,AA$229),(INDEX($E163:$M163,0,AA$231+1)-INDEX($E163:$M163,0,AA$231))/(INDEX($E$160:$M$160,0,AA$231+1)-INDEX($E$160:$M$160,0,AA$231))+Y235)))</f>
        <v>1.9131454716884946</v>
      </c>
      <c r="AA235" s="186" cm="1">
        <f t="array" ref="AA235">IF(AB$231=-1,AB235,IF(AB$231=99,Z235,IF(AB$231=0,INDEX($E163:$M163,0,AB$229),(INDEX($E163:$M163,0,AB$231+1)-INDEX($E163:$M163,0,AB$231))/(INDEX($E$160:$M$160,0,AB$231+1)-INDEX($E$160:$M$160,0,AB$231))+Z235)))</f>
        <v>1.6002142502494436</v>
      </c>
      <c r="AB235" s="186" cm="1">
        <f t="array" ref="AB235">IF(AC$231=-1,AC235,IF(AC$231=99,AA235,IF(AC$231=0,INDEX($E163:$M163,0,AC$229),(INDEX($E163:$M163,0,AC$231+1)-INDEX($E163:$M163,0,AC$231))/(INDEX($E$160:$M$160,0,AC$231+1)-INDEX($E$160:$M$160,0,AC$231))+AA235)))</f>
        <v>4.1036640217618512</v>
      </c>
      <c r="AC235" s="186" cm="1">
        <f t="array" ref="AC235">IF(AD$231=-1,AD235,IF(AD$231=99,AB235,IF(AD$231=0,INDEX($E163:$M163,0,AD$229),(INDEX($E163:$M163,0,AD$231+1)-INDEX($E163:$M163,0,AD$231))/(INDEX($E$160:$M$160,0,AD$231+1)-INDEX($E$160:$M$160,0,AD$231))+AB235)))</f>
        <v>4.0098622316285164</v>
      </c>
      <c r="AD235" s="186" cm="1">
        <f t="array" ref="AD235">IF(AE$231=-1,AE235,IF(AE$231=99,AC235,IF(AE$231=0,INDEX($E163:$M163,0,AE$229),(INDEX($E163:$M163,0,AE$231+1)-INDEX($E163:$M163,0,AE$231))/(INDEX($E$160:$M$160,0,AE$231+1)-INDEX($E$160:$M$160,0,AE$231))+AC235)))</f>
        <v>3.9160604414951816</v>
      </c>
      <c r="AE235" s="186" cm="1">
        <f t="array" ref="AE235">IF(AF$231=-1,AF235,IF(AF$231=99,AD235,IF(AF$231=0,INDEX($E163:$M163,0,AF$229),(INDEX($E163:$M163,0,AF$231+1)-INDEX($E163:$M163,0,AF$231))/(INDEX($E$160:$M$160,0,AF$231+1)-INDEX($E$160:$M$160,0,AF$231))+AD235)))</f>
        <v>3.8222586513618468</v>
      </c>
      <c r="AF235" s="186" cm="1">
        <f t="array" ref="AF235">IF(AG$231=-1,AG235,IF(AG$231=99,AE235,IF(AG$231=0,INDEX($E163:$M163,0,AG$229),(INDEX($E163:$M163,0,AG$231+1)-INDEX($E163:$M163,0,AG$231))/(INDEX($E$160:$M$160,0,AG$231+1)-INDEX($E$160:$M$160,0,AG$231))+AE235)))</f>
        <v>3.7284568612285121</v>
      </c>
      <c r="AG235" s="186" cm="1">
        <f t="array" ref="AG235">IF(AH$231=-1,AH235,IF(AH$231=99,AF235,IF(AH$231=0,INDEX($E163:$M163,0,AH$229),(INDEX($E163:$M163,0,AH$231+1)-INDEX($E163:$M163,0,AH$231))/(INDEX($E$160:$M$160,0,AH$231+1)-INDEX($E$160:$M$160,0,AH$231))+AF235)))</f>
        <v>3.6346550710951773</v>
      </c>
      <c r="AH235" s="186" cm="1">
        <f t="array" ref="AH235">IF(AI$231=-1,AI235,IF(AI$231=99,AG235,IF(AI$231=0,INDEX($E163:$M163,0,AI$229),(INDEX($E163:$M163,0,AI$231+1)-INDEX($E163:$M163,0,AI$231))/(INDEX($E$160:$M$160,0,AI$231+1)-INDEX($E$160:$M$160,0,AI$231))+AG235)))</f>
        <v>3.5408532809618425</v>
      </c>
      <c r="AI235" s="186" cm="1">
        <f t="array" ref="AI235">IF(AJ$231=-1,AJ235,IF(AJ$231=99,AH235,IF(AJ$231=0,INDEX($E163:$M163,0,AJ$229),(INDEX($E163:$M163,0,AJ$231+1)-INDEX($E163:$M163,0,AJ$231))/(INDEX($E$160:$M$160,0,AJ$231+1)-INDEX($E$160:$M$160,0,AJ$231))+AH235)))</f>
        <v>3.4470514908285077</v>
      </c>
      <c r="AJ235" s="186" cm="1">
        <f t="array" ref="AJ235">IF(AK$231=-1,AK235,IF(AK$231=99,AI235,IF(AK$231=0,INDEX($E163:$M163,0,AK$229),(INDEX($E163:$M163,0,AK$231+1)-INDEX($E163:$M163,0,AK$231))/(INDEX($E$160:$M$160,0,AK$231+1)-INDEX($E$160:$M$160,0,AK$231))+AI235)))</f>
        <v>3.3532497006951729</v>
      </c>
      <c r="AK235" s="186" cm="1">
        <f t="array" ref="AK235">IF(AL$231=-1,AL235,IF(AL$231=99,AJ235,IF(AL$231=0,INDEX($E163:$M163,0,AL$229),(INDEX($E163:$M163,0,AL$231+1)-INDEX($E163:$M163,0,AL$231))/(INDEX($E$160:$M$160,0,AL$231+1)-INDEX($E$160:$M$160,0,AL$231))+AJ235)))</f>
        <v>3.2594479105618381</v>
      </c>
      <c r="AL235" s="186" cm="1">
        <f t="array" ref="AL235">IF(AM$231=-1,AM235,IF(AM$231=99,AK235,IF(AM$231=0,INDEX($E163:$M163,0,AM$229),(INDEX($E163:$M163,0,AM$231+1)-INDEX($E163:$M163,0,AM$231))/(INDEX($E$160:$M$160,0,AM$231+1)-INDEX($E$160:$M$160,0,AM$231))+AK235)))</f>
        <v>4.0098622316285164</v>
      </c>
      <c r="AM235" s="186" cm="1">
        <f t="array" ref="AM235">IF(AN$231=-1,AN235,IF(AN$231=99,AL235,IF(AN$231=0,INDEX($E163:$M163,0,AN$229),(INDEX($E163:$M163,0,AN$231+1)-INDEX($E163:$M163,0,AN$231))/(INDEX($E$160:$M$160,0,AN$231+1)-INDEX($E$160:$M$160,0,AN$231))+AL235)))</f>
        <v>4.1412749695884292</v>
      </c>
      <c r="AN235" s="186" cm="1">
        <f t="array" ref="AN235">IF(AO$231=-1,AO235,IF(AO$231=99,AM235,IF(AO$231=0,INDEX($E163:$M163,0,AO$229),(INDEX($E163:$M163,0,AO$231+1)-INDEX($E163:$M163,0,AO$231))/(INDEX($E$160:$M$160,0,AO$231+1)-INDEX($E$160:$M$160,0,AO$231))+AM235)))</f>
        <v>4.272687707548342</v>
      </c>
      <c r="AO235" s="186" cm="1">
        <f t="array" ref="AO235">IF(AP$231=-1,AP235,IF(AP$231=99,AN235,IF(AP$231=0,INDEX($E163:$M163,0,AP$229),(INDEX($E163:$M163,0,AP$231+1)-INDEX($E163:$M163,0,AP$231))/(INDEX($E$160:$M$160,0,AP$231+1)-INDEX($E$160:$M$160,0,AP$231))+AN235)))</f>
        <v>4.4041004455082549</v>
      </c>
      <c r="AP235" s="186" cm="1">
        <f t="array" ref="AP235">IF(AQ$231=-1,AQ235,IF(AQ$231=99,AO235,IF(AQ$231=0,INDEX($E163:$M163,0,AQ$229),(INDEX($E163:$M163,0,AQ$231+1)-INDEX($E163:$M163,0,AQ$231))/(INDEX($E$160:$M$160,0,AQ$231+1)-INDEX($E$160:$M$160,0,AQ$231))+AO235)))</f>
        <v>4.5355131834681677</v>
      </c>
      <c r="AQ235" s="186" cm="1">
        <f t="array" ref="AQ235">IF(AR$231=-1,AR235,IF(AR$231=99,AP235,IF(AR$231=0,INDEX($E163:$M163,0,AR$229),(INDEX($E163:$M163,0,AR$231+1)-INDEX($E163:$M163,0,AR$231))/(INDEX($E$160:$M$160,0,AR$231+1)-INDEX($E$160:$M$160,0,AR$231))+AP235)))</f>
        <v>4.6669259214280805</v>
      </c>
      <c r="AR235" s="186" cm="1">
        <f t="array" ref="AR235">IF(AS$231=-1,AS235,IF(AS$231=99,AQ235,IF(AS$231=0,INDEX($E163:$M163,0,AS$229),(INDEX($E163:$M163,0,AS$231+1)-INDEX($E163:$M163,0,AS$231))/(INDEX($E$160:$M$160,0,AS$231+1)-INDEX($E$160:$M$160,0,AS$231))+AQ235)))</f>
        <v>4.7983386593879933</v>
      </c>
      <c r="AS235" s="186" cm="1">
        <f t="array" ref="AS235">IF(AT$231=-1,AT235,IF(AT$231=99,AR235,IF(AT$231=0,INDEX($E163:$M163,0,AT$229),(INDEX($E163:$M163,0,AT$231+1)-INDEX($E163:$M163,0,AT$231))/(INDEX($E$160:$M$160,0,AT$231+1)-INDEX($E$160:$M$160,0,AT$231))+AR235)))</f>
        <v>4.9297513973479061</v>
      </c>
      <c r="AT235" s="186" cm="1">
        <f t="array" ref="AT235">IF(AU$231=-1,AU235,IF(AU$231=99,AS235,IF(AU$231=0,INDEX($E163:$M163,0,AU$229),(INDEX($E163:$M163,0,AU$231+1)-INDEX($E163:$M163,0,AU$231))/(INDEX($E$160:$M$160,0,AU$231+1)-INDEX($E$160:$M$160,0,AU$231))+AS235)))</f>
        <v>5.0611641353078189</v>
      </c>
      <c r="AU235" s="186" cm="1">
        <f t="array" ref="AU235">IF(AV$231=-1,AV235,IF(AV$231=99,AT235,IF(AV$231=0,INDEX($E163:$M163,0,AV$229),(INDEX($E163:$M163,0,AV$231+1)-INDEX($E163:$M163,0,AV$231))/(INDEX($E$160:$M$160,0,AV$231+1)-INDEX($E$160:$M$160,0,AV$231))+AT235)))</f>
        <v>5.1925768732677318</v>
      </c>
      <c r="AV235" s="186" cm="1">
        <f t="array" ref="AV235">IF(AW$231=-1,AW235,IF(AW$231=99,AU235,IF(AW$231=0,INDEX($E163:$M163,0,AW$229),(INDEX($E163:$M163,0,AW$231+1)-INDEX($E163:$M163,0,AW$231))/(INDEX($E$160:$M$160,0,AW$231+1)-INDEX($E$160:$M$160,0,AW$231))+AU235)))</f>
        <v>5.1925768732677309</v>
      </c>
      <c r="AW235" s="186" cm="1">
        <f t="array" ref="AW235">IF(AX$231=-1,AX235,IF(AX$231=99,AV235,IF(AX$231=0,INDEX($E163:$M163,0,AX$229),(INDEX($E163:$M163,0,AX$231+1)-INDEX($E163:$M163,0,AX$231))/(INDEX($E$160:$M$160,0,AX$231+1)-INDEX($E$160:$M$160,0,AX$231))+AV235)))</f>
        <v>5.1925768732677309</v>
      </c>
      <c r="AX235" s="186" cm="1">
        <f t="array" ref="AX235">IF(AY$231=-1,AZ235,IF(AY$231=99,AW235,IF(AY$231=0,INDEX($E163:$M163,0,AY$229),(INDEX($E163:$M163,0,AY$231+1)-INDEX($E163:$M163,0,AY$231))/(INDEX($E$160:$M$160,0,AY$231+1)-INDEX($E$160:$M$160,0,AY$231))+AW235)))</f>
        <v>5.1925768732677309</v>
      </c>
      <c r="AZ235" s="186"/>
      <c r="BA235" s="186"/>
      <c r="BB235" s="186"/>
      <c r="BC235" s="186"/>
      <c r="BD235" s="186"/>
      <c r="BE235" s="186"/>
    </row>
    <row r="236" spans="1:58">
      <c r="A236" s="185" t="s">
        <v>16</v>
      </c>
      <c r="B236" s="22" t="str">
        <f t="shared" si="614"/>
        <v/>
      </c>
      <c r="C236" s="23" t="str">
        <f t="shared" si="615"/>
        <v/>
      </c>
      <c r="E236" s="23" t="str">
        <f t="shared" si="616"/>
        <v/>
      </c>
      <c r="F236" s="23"/>
      <c r="G236" s="23" t="str">
        <f t="shared" si="616"/>
        <v/>
      </c>
      <c r="H236" s="23" t="str">
        <f t="shared" si="616"/>
        <v/>
      </c>
      <c r="I236" s="57" t="str">
        <f t="shared" si="617"/>
        <v>TPPUBUS</v>
      </c>
      <c r="J236" s="186">
        <f t="shared" si="618"/>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19.230136292558988</v>
      </c>
      <c r="T236" s="186" cm="1">
        <f t="array" ref="T236">IF(U$231=-1,U236,IF(U$231=99,S236,IF(U$231=0,INDEX($E164:$M164,0,U$229),(INDEX($E164:$M164,0,U$231+1)-INDEX($E164:$M164,0,U$231))/(INDEX($E$160:$M$160,0,U$231+1)-INDEX($E$160:$M$160,0,U$231))+S236)))</f>
        <v>19.53430403732791</v>
      </c>
      <c r="U236" s="186" cm="1">
        <f t="array" ref="U236">IF(V$231=-1,V236,IF(V$231=99,T236,IF(V$231=0,INDEX($E164:$M164,0,V$229),(INDEX($E164:$M164,0,V$231+1)-INDEX($E164:$M164,0,V$231))/(INDEX($E$160:$M$160,0,V$231+1)-INDEX($E$160:$M$160,0,V$231))+T236)))</f>
        <v>19.838471782096832</v>
      </c>
      <c r="V236" s="186" cm="1">
        <f t="array" ref="V236">IF(W$231=-1,W236,IF(W$231=99,U236,IF(W$231=0,INDEX($E164:$M164,0,W$229),(INDEX($E164:$M164,0,W$231+1)-INDEX($E164:$M164,0,W$231))/(INDEX($E$160:$M$160,0,W$231+1)-INDEX($E$160:$M$160,0,W$231))+U236)))</f>
        <v>20.142639526865754</v>
      </c>
      <c r="W236" s="186" cm="1">
        <f t="array" ref="W236">IF(X$231=-1,X236,IF(X$231=99,V236,IF(X$231=0,INDEX($E164:$M164,0,X$229),(INDEX($E164:$M164,0,X$231+1)-INDEX($E164:$M164,0,X$231))/(INDEX($E$160:$M$160,0,X$231+1)-INDEX($E$160:$M$160,0,X$231))+V236)))</f>
        <v>20.446807271634675</v>
      </c>
      <c r="X236" s="186" cm="1">
        <f t="array" ref="X236">IF(Y$231=-1,Y236,IF(Y$231=99,W236,IF(Y$231=0,INDEX($E164:$M164,0,Y$229),(INDEX($E164:$M164,0,Y$231+1)-INDEX($E164:$M164,0,Y$231))/(INDEX($E$160:$M$160,0,Y$231+1)-INDEX($E$160:$M$160,0,Y$231))+W236)))</f>
        <v>20.750975016403597</v>
      </c>
      <c r="Y236" s="186" cm="1">
        <f t="array" ref="Y236">IF(Z$231=-1,Z236,IF(Z$231=99,X236,IF(Z$231=0,INDEX($E164:$M164,0,Z$229),(INDEX($E164:$M164,0,Z$231+1)-INDEX($E164:$M164,0,Z$231))/(INDEX($E$160:$M$160,0,Z$231+1)-INDEX($E$160:$M$160,0,Z$231))+X236)))</f>
        <v>21.055142761172519</v>
      </c>
      <c r="Z236" s="186" cm="1">
        <f t="array" ref="Z236">IF(AA$231=-1,AA236,IF(AA$231=99,Y236,IF(AA$231=0,INDEX($E164:$M164,0,AA$229),(INDEX($E164:$M164,0,AA$231+1)-INDEX($E164:$M164,0,AA$231))/(INDEX($E$160:$M$160,0,AA$231+1)-INDEX($E$160:$M$160,0,AA$231))+Y236)))</f>
        <v>21.359310505941441</v>
      </c>
      <c r="AA236" s="186" cm="1">
        <f t="array" ref="AA236">IF(AB$231=-1,AB236,IF(AB$231=99,Z236,IF(AB$231=0,INDEX($E164:$M164,0,AB$229),(INDEX($E164:$M164,0,AB$231+1)-INDEX($E164:$M164,0,AB$231))/(INDEX($E$160:$M$160,0,AB$231+1)-INDEX($E$160:$M$160,0,AB$231))+Z236)))</f>
        <v>21.663478250710362</v>
      </c>
      <c r="AB236" s="186" cm="1">
        <f t="array" ref="AB236">IF(AC$231=-1,AC236,IF(AC$231=99,AA236,IF(AC$231=0,INDEX($E164:$M164,0,AC$229),(INDEX($E164:$M164,0,AC$231+1)-INDEX($E164:$M164,0,AC$231))/(INDEX($E$160:$M$160,0,AC$231+1)-INDEX($E$160:$M$160,0,AC$231))+AA236)))</f>
        <v>19.230136292558988</v>
      </c>
      <c r="AC236" s="186" cm="1">
        <f t="array" ref="AC236">IF(AD$231=-1,AD236,IF(AD$231=99,AB236,IF(AD$231=0,INDEX($E164:$M164,0,AD$229),(INDEX($E164:$M164,0,AD$231+1)-INDEX($E164:$M164,0,AD$231))/(INDEX($E$160:$M$160,0,AD$231+1)-INDEX($E$160:$M$160,0,AD$231))+AB236)))</f>
        <v>19.696022863233512</v>
      </c>
      <c r="AD236" s="186" cm="1">
        <f t="array" ref="AD236">IF(AE$231=-1,AE236,IF(AE$231=99,AC236,IF(AE$231=0,INDEX($E164:$M164,0,AE$229),(INDEX($E164:$M164,0,AE$231+1)-INDEX($E164:$M164,0,AE$231))/(INDEX($E$160:$M$160,0,AE$231+1)-INDEX($E$160:$M$160,0,AE$231))+AC236)))</f>
        <v>20.161909433908036</v>
      </c>
      <c r="AE236" s="186" cm="1">
        <f t="array" ref="AE236">IF(AF$231=-1,AF236,IF(AF$231=99,AD236,IF(AF$231=0,INDEX($E164:$M164,0,AF$229),(INDEX($E164:$M164,0,AF$231+1)-INDEX($E164:$M164,0,AF$231))/(INDEX($E$160:$M$160,0,AF$231+1)-INDEX($E$160:$M$160,0,AF$231))+AD236)))</f>
        <v>20.62779600458256</v>
      </c>
      <c r="AF236" s="186" cm="1">
        <f t="array" ref="AF236">IF(AG$231=-1,AG236,IF(AG$231=99,AE236,IF(AG$231=0,INDEX($E164:$M164,0,AG$229),(INDEX($E164:$M164,0,AG$231+1)-INDEX($E164:$M164,0,AG$231))/(INDEX($E$160:$M$160,0,AG$231+1)-INDEX($E$160:$M$160,0,AG$231))+AE236)))</f>
        <v>21.093682575257084</v>
      </c>
      <c r="AG236" s="186" cm="1">
        <f t="array" ref="AG236">IF(AH$231=-1,AH236,IF(AH$231=99,AF236,IF(AH$231=0,INDEX($E164:$M164,0,AH$229),(INDEX($E164:$M164,0,AH$231+1)-INDEX($E164:$M164,0,AH$231))/(INDEX($E$160:$M$160,0,AH$231+1)-INDEX($E$160:$M$160,0,AH$231))+AF236)))</f>
        <v>21.559569145931608</v>
      </c>
      <c r="AH236" s="186" cm="1">
        <f t="array" ref="AH236">IF(AI$231=-1,AI236,IF(AI$231=99,AG236,IF(AI$231=0,INDEX($E164:$M164,0,AI$229),(INDEX($E164:$M164,0,AI$231+1)-INDEX($E164:$M164,0,AI$231))/(INDEX($E$160:$M$160,0,AI$231+1)-INDEX($E$160:$M$160,0,AI$231))+AG236)))</f>
        <v>22.025455716606132</v>
      </c>
      <c r="AI236" s="186" cm="1">
        <f t="array" ref="AI236">IF(AJ$231=-1,AJ236,IF(AJ$231=99,AH236,IF(AJ$231=0,INDEX($E164:$M164,0,AJ$229),(INDEX($E164:$M164,0,AJ$231+1)-INDEX($E164:$M164,0,AJ$231))/(INDEX($E$160:$M$160,0,AJ$231+1)-INDEX($E$160:$M$160,0,AJ$231))+AH236)))</f>
        <v>22.491342287280656</v>
      </c>
      <c r="AJ236" s="186" cm="1">
        <f t="array" ref="AJ236">IF(AK$231=-1,AK236,IF(AK$231=99,AI236,IF(AK$231=0,INDEX($E164:$M164,0,AK$229),(INDEX($E164:$M164,0,AK$231+1)-INDEX($E164:$M164,0,AK$231))/(INDEX($E$160:$M$160,0,AK$231+1)-INDEX($E$160:$M$160,0,AK$231))+AI236)))</f>
        <v>22.95722885795518</v>
      </c>
      <c r="AK236" s="186" cm="1">
        <f t="array" ref="AK236">IF(AL$231=-1,AL236,IF(AL$231=99,AJ236,IF(AL$231=0,INDEX($E164:$M164,0,AL$229),(INDEX($E164:$M164,0,AL$231+1)-INDEX($E164:$M164,0,AL$231))/(INDEX($E$160:$M$160,0,AL$231+1)-INDEX($E$160:$M$160,0,AL$231))+AJ236)))</f>
        <v>23.423115428629703</v>
      </c>
      <c r="AL236" s="186" cm="1">
        <f t="array" ref="AL236">IF(AM$231=-1,AM236,IF(AM$231=99,AK236,IF(AM$231=0,INDEX($E164:$M164,0,AM$229),(INDEX($E164:$M164,0,AM$231+1)-INDEX($E164:$M164,0,AM$231))/(INDEX($E$160:$M$160,0,AM$231+1)-INDEX($E$160:$M$160,0,AM$231))+AK236)))</f>
        <v>19.696022863233512</v>
      </c>
      <c r="AM236" s="186" cm="1">
        <f t="array" ref="AM236">IF(AN$231=-1,AN236,IF(AN$231=99,AL236,IF(AN$231=0,INDEX($E164:$M164,0,AN$229),(INDEX($E164:$M164,0,AN$231+1)-INDEX($E164:$M164,0,AN$231))/(INDEX($E$160:$M$160,0,AN$231+1)-INDEX($E$160:$M$160,0,AN$231))+AL236)))</f>
        <v>19.744191473765174</v>
      </c>
      <c r="AN236" s="186" cm="1">
        <f t="array" ref="AN236">IF(AO$231=-1,AO236,IF(AO$231=99,AM236,IF(AO$231=0,INDEX($E164:$M164,0,AO$229),(INDEX($E164:$M164,0,AO$231+1)-INDEX($E164:$M164,0,AO$231))/(INDEX($E$160:$M$160,0,AO$231+1)-INDEX($E$160:$M$160,0,AO$231))+AM236)))</f>
        <v>19.792360084296835</v>
      </c>
      <c r="AO236" s="186" cm="1">
        <f t="array" ref="AO236">IF(AP$231=-1,AP236,IF(AP$231=99,AN236,IF(AP$231=0,INDEX($E164:$M164,0,AP$229),(INDEX($E164:$M164,0,AP$231+1)-INDEX($E164:$M164,0,AP$231))/(INDEX($E$160:$M$160,0,AP$231+1)-INDEX($E$160:$M$160,0,AP$231))+AN236)))</f>
        <v>19.840528694828496</v>
      </c>
      <c r="AP236" s="186" cm="1">
        <f t="array" ref="AP236">IF(AQ$231=-1,AQ236,IF(AQ$231=99,AO236,IF(AQ$231=0,INDEX($E164:$M164,0,AQ$229),(INDEX($E164:$M164,0,AQ$231+1)-INDEX($E164:$M164,0,AQ$231))/(INDEX($E$160:$M$160,0,AQ$231+1)-INDEX($E$160:$M$160,0,AQ$231))+AO236)))</f>
        <v>19.888697305360157</v>
      </c>
      <c r="AQ236" s="186" cm="1">
        <f t="array" ref="AQ236">IF(AR$231=-1,AR236,IF(AR$231=99,AP236,IF(AR$231=0,INDEX($E164:$M164,0,AR$229),(INDEX($E164:$M164,0,AR$231+1)-INDEX($E164:$M164,0,AR$231))/(INDEX($E$160:$M$160,0,AR$231+1)-INDEX($E$160:$M$160,0,AR$231))+AP236)))</f>
        <v>19.936865915891818</v>
      </c>
      <c r="AR236" s="186" cm="1">
        <f t="array" ref="AR236">IF(AS$231=-1,AS236,IF(AS$231=99,AQ236,IF(AS$231=0,INDEX($E164:$M164,0,AS$229),(INDEX($E164:$M164,0,AS$231+1)-INDEX($E164:$M164,0,AS$231))/(INDEX($E$160:$M$160,0,AS$231+1)-INDEX($E$160:$M$160,0,AS$231))+AQ236)))</f>
        <v>19.98503452642348</v>
      </c>
      <c r="AS236" s="186" cm="1">
        <f t="array" ref="AS236">IF(AT$231=-1,AT236,IF(AT$231=99,AR236,IF(AT$231=0,INDEX($E164:$M164,0,AT$229),(INDEX($E164:$M164,0,AT$231+1)-INDEX($E164:$M164,0,AT$231))/(INDEX($E$160:$M$160,0,AT$231+1)-INDEX($E$160:$M$160,0,AT$231))+AR236)))</f>
        <v>20.033203136955141</v>
      </c>
      <c r="AT236" s="186" cm="1">
        <f t="array" ref="AT236">IF(AU$231=-1,AU236,IF(AU$231=99,AS236,IF(AU$231=0,INDEX($E164:$M164,0,AU$229),(INDEX($E164:$M164,0,AU$231+1)-INDEX($E164:$M164,0,AU$231))/(INDEX($E$160:$M$160,0,AU$231+1)-INDEX($E$160:$M$160,0,AU$231))+AS236)))</f>
        <v>20.081371747486802</v>
      </c>
      <c r="AU236" s="186" cm="1">
        <f t="array" ref="AU236">IF(AV$231=-1,AV236,IF(AV$231=99,AT236,IF(AV$231=0,INDEX($E164:$M164,0,AV$229),(INDEX($E164:$M164,0,AV$231+1)-INDEX($E164:$M164,0,AV$231))/(INDEX($E$160:$M$160,0,AV$231+1)-INDEX($E$160:$M$160,0,AV$231))+AT236)))</f>
        <v>20.129540358018463</v>
      </c>
      <c r="AV236" s="186" cm="1">
        <f t="array" ref="AV236">IF(AW$231=-1,AW236,IF(AW$231=99,AU236,IF(AW$231=0,INDEX($E164:$M164,0,AW$229),(INDEX($E164:$M164,0,AW$231+1)-INDEX($E164:$M164,0,AW$231))/(INDEX($E$160:$M$160,0,AW$231+1)-INDEX($E$160:$M$160,0,AW$231))+AU236)))</f>
        <v>20.129540358018453</v>
      </c>
      <c r="AW236" s="186" cm="1">
        <f t="array" ref="AW236">IF(AX$231=-1,AX236,IF(AX$231=99,AV236,IF(AX$231=0,INDEX($E164:$M164,0,AX$229),(INDEX($E164:$M164,0,AX$231+1)-INDEX($E164:$M164,0,AX$231))/(INDEX($E$160:$M$160,0,AX$231+1)-INDEX($E$160:$M$160,0,AX$231))+AV236)))</f>
        <v>20.129540358018453</v>
      </c>
      <c r="AX236" s="186" cm="1">
        <f t="array" ref="AX236">IF(AY$231=-1,AZ236,IF(AY$231=99,AW236,IF(AY$231=0,INDEX($E164:$M164,0,AY$229),(INDEX($E164:$M164,0,AY$231+1)-INDEX($E164:$M164,0,AY$231))/(INDEX($E$160:$M$160,0,AY$231+1)-INDEX($E$160:$M$160,0,AY$231))+AW236)))</f>
        <v>20.129540358018453</v>
      </c>
      <c r="AZ236" s="186"/>
      <c r="BA236" s="186"/>
      <c r="BB236" s="186"/>
      <c r="BC236" s="186"/>
      <c r="BD236" s="186"/>
      <c r="BE236" s="186"/>
    </row>
    <row r="237" spans="1:58">
      <c r="A237" s="185" t="s">
        <v>16</v>
      </c>
      <c r="B237" s="22" t="str">
        <f t="shared" si="614"/>
        <v/>
      </c>
      <c r="C237" s="23" t="str">
        <f t="shared" si="615"/>
        <v/>
      </c>
      <c r="E237" s="23" t="str">
        <f t="shared" si="616"/>
        <v/>
      </c>
      <c r="F237" s="23"/>
      <c r="G237" s="23" t="str">
        <f t="shared" si="616"/>
        <v/>
      </c>
      <c r="H237" s="23" t="str">
        <f t="shared" si="616"/>
        <v/>
      </c>
      <c r="I237" s="57" t="str">
        <f t="shared" si="617"/>
        <v>TPPUMBT</v>
      </c>
      <c r="J237" s="186">
        <f t="shared" si="618"/>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101.7378156559033</v>
      </c>
      <c r="T237" s="186" cm="1">
        <f t="array" ref="T237">IF(U$231=-1,U237,IF(U$231=99,S237,IF(U$231=0,INDEX($E165:$M165,0,U$229),(INDEX($E165:$M165,0,U$231+1)-INDEX($E165:$M165,0,U$231))/(INDEX($E$160:$M$160,0,U$231+1)-INDEX($E$160:$M$160,0,U$231))+S237)))</f>
        <v>103.34702744072807</v>
      </c>
      <c r="U237" s="186" cm="1">
        <f t="array" ref="U237">IF(V$231=-1,V237,IF(V$231=99,T237,IF(V$231=0,INDEX($E165:$M165,0,V$229),(INDEX($E165:$M165,0,V$231+1)-INDEX($E165:$M165,0,V$231))/(INDEX($E$160:$M$160,0,V$231+1)-INDEX($E$160:$M$160,0,V$231))+T237)))</f>
        <v>104.95623922555284</v>
      </c>
      <c r="V237" s="186" cm="1">
        <f t="array" ref="V237">IF(W$231=-1,W237,IF(W$231=99,U237,IF(W$231=0,INDEX($E165:$M165,0,W$229),(INDEX($E165:$M165,0,W$231+1)-INDEX($E165:$M165,0,W$231))/(INDEX($E$160:$M$160,0,W$231+1)-INDEX($E$160:$M$160,0,W$231))+U237)))</f>
        <v>106.5654510103776</v>
      </c>
      <c r="W237" s="186" cm="1">
        <f t="array" ref="W237">IF(X$231=-1,X237,IF(X$231=99,V237,IF(X$231=0,INDEX($E165:$M165,0,X$229),(INDEX($E165:$M165,0,X$231+1)-INDEX($E165:$M165,0,X$231))/(INDEX($E$160:$M$160,0,X$231+1)-INDEX($E$160:$M$160,0,X$231))+V237)))</f>
        <v>108.17466279520237</v>
      </c>
      <c r="X237" s="186" cm="1">
        <f t="array" ref="X237">IF(Y$231=-1,Y237,IF(Y$231=99,W237,IF(Y$231=0,INDEX($E165:$M165,0,Y$229),(INDEX($E165:$M165,0,Y$231+1)-INDEX($E165:$M165,0,Y$231))/(INDEX($E$160:$M$160,0,Y$231+1)-INDEX($E$160:$M$160,0,Y$231))+W237)))</f>
        <v>109.78387458002713</v>
      </c>
      <c r="Y237" s="186" cm="1">
        <f t="array" ref="Y237">IF(Z$231=-1,Z237,IF(Z$231=99,X237,IF(Z$231=0,INDEX($E165:$M165,0,Z$229),(INDEX($E165:$M165,0,Z$231+1)-INDEX($E165:$M165,0,Z$231))/(INDEX($E$160:$M$160,0,Z$231+1)-INDEX($E$160:$M$160,0,Z$231))+X237)))</f>
        <v>111.3930863648519</v>
      </c>
      <c r="Z237" s="186" cm="1">
        <f t="array" ref="Z237">IF(AA$231=-1,AA237,IF(AA$231=99,Y237,IF(AA$231=0,INDEX($E165:$M165,0,AA$229),(INDEX($E165:$M165,0,AA$231+1)-INDEX($E165:$M165,0,AA$231))/(INDEX($E$160:$M$160,0,AA$231+1)-INDEX($E$160:$M$160,0,AA$231))+Y237)))</f>
        <v>113.00229814967666</v>
      </c>
      <c r="AA237" s="186" cm="1">
        <f t="array" ref="AA237">IF(AB$231=-1,AB237,IF(AB$231=99,Z237,IF(AB$231=0,INDEX($E165:$M165,0,AB$229),(INDEX($E165:$M165,0,AB$231+1)-INDEX($E165:$M165,0,AB$231))/(INDEX($E$160:$M$160,0,AB$231+1)-INDEX($E$160:$M$160,0,AB$231))+Z237)))</f>
        <v>114.61150993450143</v>
      </c>
      <c r="AB237" s="186" cm="1">
        <f t="array" ref="AB237">IF(AC$231=-1,AC237,IF(AC$231=99,AA237,IF(AC$231=0,INDEX($E165:$M165,0,AC$229),(INDEX($E165:$M165,0,AC$231+1)-INDEX($E165:$M165,0,AC$231))/(INDEX($E$160:$M$160,0,AC$231+1)-INDEX($E$160:$M$160,0,AC$231))+AA237)))</f>
        <v>101.7378156559033</v>
      </c>
      <c r="AC237" s="186" cm="1">
        <f t="array" ref="AC237">IF(AD$231=-1,AD237,IF(AD$231=99,AB237,IF(AD$231=0,INDEX($E165:$M165,0,AD$229),(INDEX($E165:$M165,0,AD$231+1)-INDEX($E165:$M165,0,AD$231))/(INDEX($E$160:$M$160,0,AD$231+1)-INDEX($E$160:$M$160,0,AD$231))+AB237)))</f>
        <v>104.20260744535028</v>
      </c>
      <c r="AD237" s="186" cm="1">
        <f t="array" ref="AD237">IF(AE$231=-1,AE237,IF(AE$231=99,AC237,IF(AE$231=0,INDEX($E165:$M165,0,AE$229),(INDEX($E165:$M165,0,AE$231+1)-INDEX($E165:$M165,0,AE$231))/(INDEX($E$160:$M$160,0,AE$231+1)-INDEX($E$160:$M$160,0,AE$231))+AC237)))</f>
        <v>106.66739923479726</v>
      </c>
      <c r="AE237" s="186" cm="1">
        <f t="array" ref="AE237">IF(AF$231=-1,AF237,IF(AF$231=99,AD237,IF(AF$231=0,INDEX($E165:$M165,0,AF$229),(INDEX($E165:$M165,0,AF$231+1)-INDEX($E165:$M165,0,AF$231))/(INDEX($E$160:$M$160,0,AF$231+1)-INDEX($E$160:$M$160,0,AF$231))+AD237)))</f>
        <v>109.13219102424424</v>
      </c>
      <c r="AF237" s="186" cm="1">
        <f t="array" ref="AF237">IF(AG$231=-1,AG237,IF(AG$231=99,AE237,IF(AG$231=0,INDEX($E165:$M165,0,AG$229),(INDEX($E165:$M165,0,AG$231+1)-INDEX($E165:$M165,0,AG$231))/(INDEX($E$160:$M$160,0,AG$231+1)-INDEX($E$160:$M$160,0,AG$231))+AE237)))</f>
        <v>111.59698281369121</v>
      </c>
      <c r="AG237" s="186" cm="1">
        <f t="array" ref="AG237">IF(AH$231=-1,AH237,IF(AH$231=99,AF237,IF(AH$231=0,INDEX($E165:$M165,0,AH$229),(INDEX($E165:$M165,0,AH$231+1)-INDEX($E165:$M165,0,AH$231))/(INDEX($E$160:$M$160,0,AH$231+1)-INDEX($E$160:$M$160,0,AH$231))+AF237)))</f>
        <v>114.06177460313819</v>
      </c>
      <c r="AH237" s="186" cm="1">
        <f t="array" ref="AH237">IF(AI$231=-1,AI237,IF(AI$231=99,AG237,IF(AI$231=0,INDEX($E165:$M165,0,AI$229),(INDEX($E165:$M165,0,AI$231+1)-INDEX($E165:$M165,0,AI$231))/(INDEX($E$160:$M$160,0,AI$231+1)-INDEX($E$160:$M$160,0,AI$231))+AG237)))</f>
        <v>116.52656639258517</v>
      </c>
      <c r="AI237" s="186" cm="1">
        <f t="array" ref="AI237">IF(AJ$231=-1,AJ237,IF(AJ$231=99,AH237,IF(AJ$231=0,INDEX($E165:$M165,0,AJ$229),(INDEX($E165:$M165,0,AJ$231+1)-INDEX($E165:$M165,0,AJ$231))/(INDEX($E$160:$M$160,0,AJ$231+1)-INDEX($E$160:$M$160,0,AJ$231))+AH237)))</f>
        <v>118.99135818203214</v>
      </c>
      <c r="AJ237" s="186" cm="1">
        <f t="array" ref="AJ237">IF(AK$231=-1,AK237,IF(AK$231=99,AI237,IF(AK$231=0,INDEX($E165:$M165,0,AK$229),(INDEX($E165:$M165,0,AK$231+1)-INDEX($E165:$M165,0,AK$231))/(INDEX($E$160:$M$160,0,AK$231+1)-INDEX($E$160:$M$160,0,AK$231))+AI237)))</f>
        <v>121.45614997147912</v>
      </c>
      <c r="AK237" s="186" cm="1">
        <f t="array" ref="AK237">IF(AL$231=-1,AL237,IF(AL$231=99,AJ237,IF(AL$231=0,INDEX($E165:$M165,0,AL$229),(INDEX($E165:$M165,0,AL$231+1)-INDEX($E165:$M165,0,AL$231))/(INDEX($E$160:$M$160,0,AL$231+1)-INDEX($E$160:$M$160,0,AL$231))+AJ237)))</f>
        <v>123.9209417609261</v>
      </c>
      <c r="AL237" s="186" cm="1">
        <f t="array" ref="AL237">IF(AM$231=-1,AM237,IF(AM$231=99,AK237,IF(AM$231=0,INDEX($E165:$M165,0,AM$229),(INDEX($E165:$M165,0,AM$231+1)-INDEX($E165:$M165,0,AM$231))/(INDEX($E$160:$M$160,0,AM$231+1)-INDEX($E$160:$M$160,0,AM$231))+AK237)))</f>
        <v>104.20260744535028</v>
      </c>
      <c r="AM237" s="186" cm="1">
        <f t="array" ref="AM237">IF(AN$231=-1,AN237,IF(AN$231=99,AL237,IF(AN$231=0,INDEX($E165:$M165,0,AN$229),(INDEX($E165:$M165,0,AN$231+1)-INDEX($E165:$M165,0,AN$231))/(INDEX($E$160:$M$160,0,AN$231+1)-INDEX($E$160:$M$160,0,AN$231))+AL237)))</f>
        <v>104.45744543214953</v>
      </c>
      <c r="AN237" s="186" cm="1">
        <f t="array" ref="AN237">IF(AO$231=-1,AO237,IF(AO$231=99,AM237,IF(AO$231=0,INDEX($E165:$M165,0,AO$229),(INDEX($E165:$M165,0,AO$231+1)-INDEX($E165:$M165,0,AO$231))/(INDEX($E$160:$M$160,0,AO$231+1)-INDEX($E$160:$M$160,0,AO$231))+AM237)))</f>
        <v>104.71228341894877</v>
      </c>
      <c r="AO237" s="186" cm="1">
        <f t="array" ref="AO237">IF(AP$231=-1,AP237,IF(AP$231=99,AN237,IF(AP$231=0,INDEX($E165:$M165,0,AP$229),(INDEX($E165:$M165,0,AP$231+1)-INDEX($E165:$M165,0,AP$231))/(INDEX($E$160:$M$160,0,AP$231+1)-INDEX($E$160:$M$160,0,AP$231))+AN237)))</f>
        <v>104.96712140574802</v>
      </c>
      <c r="AP237" s="186" cm="1">
        <f t="array" ref="AP237">IF(AQ$231=-1,AQ237,IF(AQ$231=99,AO237,IF(AQ$231=0,INDEX($E165:$M165,0,AQ$229),(INDEX($E165:$M165,0,AQ$231+1)-INDEX($E165:$M165,0,AQ$231))/(INDEX($E$160:$M$160,0,AQ$231+1)-INDEX($E$160:$M$160,0,AQ$231))+AO237)))</f>
        <v>105.22195939254726</v>
      </c>
      <c r="AQ237" s="186" cm="1">
        <f t="array" ref="AQ237">IF(AR$231=-1,AR237,IF(AR$231=99,AP237,IF(AR$231=0,INDEX($E165:$M165,0,AR$229),(INDEX($E165:$M165,0,AR$231+1)-INDEX($E165:$M165,0,AR$231))/(INDEX($E$160:$M$160,0,AR$231+1)-INDEX($E$160:$M$160,0,AR$231))+AP237)))</f>
        <v>105.47679737934651</v>
      </c>
      <c r="AR237" s="186" cm="1">
        <f t="array" ref="AR237">IF(AS$231=-1,AS237,IF(AS$231=99,AQ237,IF(AS$231=0,INDEX($E165:$M165,0,AS$229),(INDEX($E165:$M165,0,AS$231+1)-INDEX($E165:$M165,0,AS$231))/(INDEX($E$160:$M$160,0,AS$231+1)-INDEX($E$160:$M$160,0,AS$231))+AQ237)))</f>
        <v>105.73163536614575</v>
      </c>
      <c r="AS237" s="186" cm="1">
        <f t="array" ref="AS237">IF(AT$231=-1,AT237,IF(AT$231=99,AR237,IF(AT$231=0,INDEX($E165:$M165,0,AT$229),(INDEX($E165:$M165,0,AT$231+1)-INDEX($E165:$M165,0,AT$231))/(INDEX($E$160:$M$160,0,AT$231+1)-INDEX($E$160:$M$160,0,AT$231))+AR237)))</f>
        <v>105.986473352945</v>
      </c>
      <c r="AT237" s="186" cm="1">
        <f t="array" ref="AT237">IF(AU$231=-1,AU237,IF(AU$231=99,AS237,IF(AU$231=0,INDEX($E165:$M165,0,AU$229),(INDEX($E165:$M165,0,AU$231+1)-INDEX($E165:$M165,0,AU$231))/(INDEX($E$160:$M$160,0,AU$231+1)-INDEX($E$160:$M$160,0,AU$231))+AS237)))</f>
        <v>106.24131133974424</v>
      </c>
      <c r="AU237" s="186" cm="1">
        <f t="array" ref="AU237">IF(AV$231=-1,AV237,IF(AV$231=99,AT237,IF(AV$231=0,INDEX($E165:$M165,0,AV$229),(INDEX($E165:$M165,0,AV$231+1)-INDEX($E165:$M165,0,AV$231))/(INDEX($E$160:$M$160,0,AV$231+1)-INDEX($E$160:$M$160,0,AV$231))+AT237)))</f>
        <v>106.49614932654349</v>
      </c>
      <c r="AV237" s="186" cm="1">
        <f t="array" ref="AV237">IF(AW$231=-1,AW237,IF(AW$231=99,AU237,IF(AW$231=0,INDEX($E165:$M165,0,AW$229),(INDEX($E165:$M165,0,AW$231+1)-INDEX($E165:$M165,0,AW$231))/(INDEX($E$160:$M$160,0,AW$231+1)-INDEX($E$160:$M$160,0,AW$231))+AU237)))</f>
        <v>106.49614932654355</v>
      </c>
      <c r="AW237" s="186" cm="1">
        <f t="array" ref="AW237">IF(AX$231=-1,AX237,IF(AX$231=99,AV237,IF(AX$231=0,INDEX($E165:$M165,0,AX$229),(INDEX($E165:$M165,0,AX$231+1)-INDEX($E165:$M165,0,AX$231))/(INDEX($E$160:$M$160,0,AX$231+1)-INDEX($E$160:$M$160,0,AX$231))+AV237)))</f>
        <v>106.49614932654355</v>
      </c>
      <c r="AX237" s="186" cm="1">
        <f t="array" ref="AX237">IF(AY$231=-1,AZ237,IF(AY$231=99,AW237,IF(AY$231=0,INDEX($E165:$M165,0,AY$229),(INDEX($E165:$M165,0,AY$231+1)-INDEX($E165:$M165,0,AY$231))/(INDEX($E$160:$M$160,0,AY$231+1)-INDEX($E$160:$M$160,0,AY$231))+AW237)))</f>
        <v>106.49614932654355</v>
      </c>
      <c r="AZ237" s="186"/>
      <c r="BA237" s="186"/>
      <c r="BB237" s="186"/>
      <c r="BC237" s="186"/>
      <c r="BD237" s="186"/>
      <c r="BE237" s="186"/>
    </row>
    <row r="238" spans="1:58">
      <c r="A238" s="185" t="s">
        <v>16</v>
      </c>
      <c r="B238" s="22" t="str">
        <f t="shared" si="614"/>
        <v/>
      </c>
      <c r="C238" s="23" t="str">
        <f t="shared" si="615"/>
        <v/>
      </c>
      <c r="E238" s="23" t="str">
        <f t="shared" si="616"/>
        <v/>
      </c>
      <c r="F238" s="23"/>
      <c r="G238" s="23" t="str">
        <f t="shared" si="616"/>
        <v/>
      </c>
      <c r="H238" s="23" t="str">
        <f t="shared" si="616"/>
        <v/>
      </c>
      <c r="I238" s="57" t="str">
        <f t="shared" si="617"/>
        <v>TPPUBRT</v>
      </c>
      <c r="J238" s="186">
        <f t="shared" si="618"/>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7.375055410813891</v>
      </c>
      <c r="AD238" s="186" cm="1">
        <f t="array" ref="AD238">IF(AE$231=-1,AE238,IF(AE$231=99,AC238,IF(AE$231=0,INDEX($E166:$M166,0,AE$229),(INDEX($E166:$M166,0,AE$231+1)-INDEX($E166:$M166,0,AE$231))/(INDEX($E$160:$M$160,0,AE$231+1)-INDEX($E$160:$M$160,0,AE$231))+AC238)))</f>
        <v>12.195406612626254</v>
      </c>
      <c r="AE238" s="186" cm="1">
        <f t="array" ref="AE238">IF(AF$231=-1,AF238,IF(AF$231=99,AD238,IF(AF$231=0,INDEX($E166:$M166,0,AF$229),(INDEX($E166:$M166,0,AF$231+1)-INDEX($E166:$M166,0,AF$231))/(INDEX($E$160:$M$160,0,AF$231+1)-INDEX($E$160:$M$160,0,AF$231))+AD238)))</f>
        <v>17.015757814438619</v>
      </c>
      <c r="AF238" s="186" cm="1">
        <f t="array" ref="AF238">IF(AG$231=-1,AG238,IF(AG$231=99,AE238,IF(AG$231=0,INDEX($E166:$M166,0,AG$229),(INDEX($E166:$M166,0,AG$231+1)-INDEX($E166:$M166,0,AG$231))/(INDEX($E$160:$M$160,0,AG$231+1)-INDEX($E$160:$M$160,0,AG$231))+AE238)))</f>
        <v>21.836109016250983</v>
      </c>
      <c r="AG238" s="186" cm="1">
        <f t="array" ref="AG238">IF(AH$231=-1,AH238,IF(AH$231=99,AF238,IF(AH$231=0,INDEX($E166:$M166,0,AH$229),(INDEX($E166:$M166,0,AH$231+1)-INDEX($E166:$M166,0,AH$231))/(INDEX($E$160:$M$160,0,AH$231+1)-INDEX($E$160:$M$160,0,AH$231))+AF238)))</f>
        <v>26.656460218063348</v>
      </c>
      <c r="AH238" s="186" cm="1">
        <f t="array" ref="AH238">IF(AI$231=-1,AI238,IF(AI$231=99,AG238,IF(AI$231=0,INDEX($E166:$M166,0,AI$229),(INDEX($E166:$M166,0,AI$231+1)-INDEX($E166:$M166,0,AI$231))/(INDEX($E$160:$M$160,0,AI$231+1)-INDEX($E$160:$M$160,0,AI$231))+AG238)))</f>
        <v>31.476811419875713</v>
      </c>
      <c r="AI238" s="186" cm="1">
        <f t="array" ref="AI238">IF(AJ$231=-1,AJ238,IF(AJ$231=99,AH238,IF(AJ$231=0,INDEX($E166:$M166,0,AJ$229),(INDEX($E166:$M166,0,AJ$231+1)-INDEX($E166:$M166,0,AJ$231))/(INDEX($E$160:$M$160,0,AJ$231+1)-INDEX($E$160:$M$160,0,AJ$231))+AH238)))</f>
        <v>36.297162621688074</v>
      </c>
      <c r="AJ238" s="186" cm="1">
        <f t="array" ref="AJ238">IF(AK$231=-1,AK238,IF(AK$231=99,AI238,IF(AK$231=0,INDEX($E166:$M166,0,AK$229),(INDEX($E166:$M166,0,AK$231+1)-INDEX($E166:$M166,0,AK$231))/(INDEX($E$160:$M$160,0,AK$231+1)-INDEX($E$160:$M$160,0,AK$231))+AI238)))</f>
        <v>41.117513823500438</v>
      </c>
      <c r="AK238" s="186" cm="1">
        <f t="array" ref="AK238">IF(AL$231=-1,AL238,IF(AL$231=99,AJ238,IF(AL$231=0,INDEX($E166:$M166,0,AL$229),(INDEX($E166:$M166,0,AL$231+1)-INDEX($E166:$M166,0,AL$231))/(INDEX($E$160:$M$160,0,AL$231+1)-INDEX($E$160:$M$160,0,AL$231))+AJ238)))</f>
        <v>45.937865025312803</v>
      </c>
      <c r="AL238" s="186" cm="1">
        <f t="array" ref="AL238">IF(AM$231=-1,AM238,IF(AM$231=99,AK238,IF(AM$231=0,INDEX($E166:$M166,0,AM$229),(INDEX($E166:$M166,0,AM$231+1)-INDEX($E166:$M166,0,AM$231))/(INDEX($E$160:$M$160,0,AM$231+1)-INDEX($E$160:$M$160,0,AM$231))+AK238)))</f>
        <v>7.375055410813891</v>
      </c>
      <c r="AM238" s="186" cm="1">
        <f t="array" ref="AM238">IF(AN$231=-1,AN238,IF(AN$231=99,AL238,IF(AN$231=0,INDEX($E166:$M166,0,AN$229),(INDEX($E166:$M166,0,AN$231+1)-INDEX($E166:$M166,0,AN$231))/(INDEX($E$160:$M$160,0,AN$231+1)-INDEX($E$160:$M$160,0,AN$231))+AL238)))</f>
        <v>8.1437013555954003</v>
      </c>
      <c r="AN238" s="186" cm="1">
        <f t="array" ref="AN238">IF(AO$231=-1,AO238,IF(AO$231=99,AM238,IF(AO$231=0,INDEX($E166:$M166,0,AO$229),(INDEX($E166:$M166,0,AO$231+1)-INDEX($E166:$M166,0,AO$231))/(INDEX($E$160:$M$160,0,AO$231+1)-INDEX($E$160:$M$160,0,AO$231))+AM238)))</f>
        <v>8.9123473003769096</v>
      </c>
      <c r="AO238" s="186" cm="1">
        <f t="array" ref="AO238">IF(AP$231=-1,AP238,IF(AP$231=99,AN238,IF(AP$231=0,INDEX($E166:$M166,0,AP$229),(INDEX($E166:$M166,0,AP$231+1)-INDEX($E166:$M166,0,AP$231))/(INDEX($E$160:$M$160,0,AP$231+1)-INDEX($E$160:$M$160,0,AP$231))+AN238)))</f>
        <v>9.6809932451584189</v>
      </c>
      <c r="AP238" s="186" cm="1">
        <f t="array" ref="AP238">IF(AQ$231=-1,AQ238,IF(AQ$231=99,AO238,IF(AQ$231=0,INDEX($E166:$M166,0,AQ$229),(INDEX($E166:$M166,0,AQ$231+1)-INDEX($E166:$M166,0,AQ$231))/(INDEX($E$160:$M$160,0,AQ$231+1)-INDEX($E$160:$M$160,0,AQ$231))+AO238)))</f>
        <v>10.449639189939928</v>
      </c>
      <c r="AQ238" s="186" cm="1">
        <f t="array" ref="AQ238">IF(AR$231=-1,AR238,IF(AR$231=99,AP238,IF(AR$231=0,INDEX($E166:$M166,0,AR$229),(INDEX($E166:$M166,0,AR$231+1)-INDEX($E166:$M166,0,AR$231))/(INDEX($E$160:$M$160,0,AR$231+1)-INDEX($E$160:$M$160,0,AR$231))+AP238)))</f>
        <v>11.218285134721437</v>
      </c>
      <c r="AR238" s="186" cm="1">
        <f t="array" ref="AR238">IF(AS$231=-1,AS238,IF(AS$231=99,AQ238,IF(AS$231=0,INDEX($E166:$M166,0,AS$229),(INDEX($E166:$M166,0,AS$231+1)-INDEX($E166:$M166,0,AS$231))/(INDEX($E$160:$M$160,0,AS$231+1)-INDEX($E$160:$M$160,0,AS$231))+AQ238)))</f>
        <v>11.986931079502947</v>
      </c>
      <c r="AS238" s="186" cm="1">
        <f t="array" ref="AS238">IF(AT$231=-1,AT238,IF(AT$231=99,AR238,IF(AT$231=0,INDEX($E166:$M166,0,AT$229),(INDEX($E166:$M166,0,AT$231+1)-INDEX($E166:$M166,0,AT$231))/(INDEX($E$160:$M$160,0,AT$231+1)-INDEX($E$160:$M$160,0,AT$231))+AR238)))</f>
        <v>12.755577024284456</v>
      </c>
      <c r="AT238" s="186" cm="1">
        <f t="array" ref="AT238">IF(AU$231=-1,AU238,IF(AU$231=99,AS238,IF(AU$231=0,INDEX($E166:$M166,0,AU$229),(INDEX($E166:$M166,0,AU$231+1)-INDEX($E166:$M166,0,AU$231))/(INDEX($E$160:$M$160,0,AU$231+1)-INDEX($E$160:$M$160,0,AU$231))+AS238)))</f>
        <v>13.524222969065965</v>
      </c>
      <c r="AU238" s="186" cm="1">
        <f t="array" ref="AU238">IF(AV$231=-1,AV238,IF(AV$231=99,AT238,IF(AV$231=0,INDEX($E166:$M166,0,AV$229),(INDEX($E166:$M166,0,AV$231+1)-INDEX($E166:$M166,0,AV$231))/(INDEX($E$160:$M$160,0,AV$231+1)-INDEX($E$160:$M$160,0,AV$231))+AT238)))</f>
        <v>14.292868913847474</v>
      </c>
      <c r="AV238" s="186" cm="1">
        <f t="array" ref="AV238">IF(AW$231=-1,AW238,IF(AW$231=99,AU238,IF(AW$231=0,INDEX($E166:$M166,0,AW$229),(INDEX($E166:$M166,0,AW$231+1)-INDEX($E166:$M166,0,AW$231))/(INDEX($E$160:$M$160,0,AW$231+1)-INDEX($E$160:$M$160,0,AW$231))+AU238)))</f>
        <v>14.292868913847476</v>
      </c>
      <c r="AW238" s="186" cm="1">
        <f t="array" ref="AW238">IF(AX$231=-1,AX238,IF(AX$231=99,AV238,IF(AX$231=0,INDEX($E166:$M166,0,AX$229),(INDEX($E166:$M166,0,AX$231+1)-INDEX($E166:$M166,0,AX$231))/(INDEX($E$160:$M$160,0,AX$231+1)-INDEX($E$160:$M$160,0,AX$231))+AV238)))</f>
        <v>14.292868913847476</v>
      </c>
      <c r="AX238" s="186" cm="1">
        <f t="array" ref="AX238">IF(AY$231=-1,AZ238,IF(AY$231=99,AW238,IF(AY$231=0,INDEX($E166:$M166,0,AY$229),(INDEX($E166:$M166,0,AY$231+1)-INDEX($E166:$M166,0,AY$231))/(INDEX($E$160:$M$160,0,AY$231+1)-INDEX($E$160:$M$160,0,AY$231))+AW238)))</f>
        <v>14.292868913847476</v>
      </c>
      <c r="AZ238" s="186"/>
      <c r="BA238" s="186"/>
      <c r="BB238" s="186"/>
      <c r="BC238" s="186"/>
      <c r="BD238" s="186"/>
      <c r="BE238" s="186"/>
    </row>
    <row r="239" spans="1:58">
      <c r="A239" s="185" t="s">
        <v>16</v>
      </c>
      <c r="B239" s="22"/>
      <c r="C239" s="23"/>
      <c r="E239" s="23"/>
      <c r="F239" s="23"/>
      <c r="G239" s="23"/>
      <c r="H239" s="23"/>
      <c r="I239" s="57" t="str">
        <f t="shared" si="617"/>
        <v>TPPUMER</v>
      </c>
      <c r="J239" s="186">
        <f t="shared" si="618"/>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8.9654013796389815</v>
      </c>
      <c r="T239" s="186" cm="1">
        <f t="array" ref="T239">IF(U$231=-1,U239,IF(U$231=99,S239,IF(U$231=0,INDEX($E167:$M167,0,U$229),(INDEX($E167:$M167,0,U$231+1)-INDEX($E167:$M167,0,U$231))/(INDEX($E$160:$M$160,0,U$231+1)-INDEX($E$160:$M$160,0,U$231))+S239)))</f>
        <v>9.1072093147001674</v>
      </c>
      <c r="U239" s="186" cm="1">
        <f t="array" ref="U239">IF(V$231=-1,V239,IF(V$231=99,T239,IF(V$231=0,INDEX($E167:$M167,0,V$229),(INDEX($E167:$M167,0,V$231+1)-INDEX($E167:$M167,0,V$231))/(INDEX($E$160:$M$160,0,V$231+1)-INDEX($E$160:$M$160,0,V$231))+T239)))</f>
        <v>9.2490172497613532</v>
      </c>
      <c r="V239" s="186" cm="1">
        <f t="array" ref="V239">IF(W$231=-1,W239,IF(W$231=99,U239,IF(W$231=0,INDEX($E167:$M167,0,W$229),(INDEX($E167:$M167,0,W$231+1)-INDEX($E167:$M167,0,W$231))/(INDEX($E$160:$M$160,0,W$231+1)-INDEX($E$160:$M$160,0,W$231))+U239)))</f>
        <v>9.390825184822539</v>
      </c>
      <c r="W239" s="186" cm="1">
        <f t="array" ref="W239">IF(X$231=-1,X239,IF(X$231=99,V239,IF(X$231=0,INDEX($E167:$M167,0,X$229),(INDEX($E167:$M167,0,X$231+1)-INDEX($E167:$M167,0,X$231))/(INDEX($E$160:$M$160,0,X$231+1)-INDEX($E$160:$M$160,0,X$231))+V239)))</f>
        <v>9.5326331198837249</v>
      </c>
      <c r="X239" s="186" cm="1">
        <f t="array" ref="X239">IF(Y$231=-1,Y239,IF(Y$231=99,W239,IF(Y$231=0,INDEX($E167:$M167,0,Y$229),(INDEX($E167:$M167,0,Y$231+1)-INDEX($E167:$M167,0,Y$231))/(INDEX($E$160:$M$160,0,Y$231+1)-INDEX($E$160:$M$160,0,Y$231))+W239)))</f>
        <v>9.6744410549449107</v>
      </c>
      <c r="Y239" s="186" cm="1">
        <f t="array" ref="Y239">IF(Z$231=-1,Z239,IF(Z$231=99,X239,IF(Z$231=0,INDEX($E167:$M167,0,Z$229),(INDEX($E167:$M167,0,Z$231+1)-INDEX($E167:$M167,0,Z$231))/(INDEX($E$160:$M$160,0,Z$231+1)-INDEX($E$160:$M$160,0,Z$231))+X239)))</f>
        <v>9.8162489900060965</v>
      </c>
      <c r="Z239" s="186" cm="1">
        <f t="array" ref="Z239">IF(AA$231=-1,AA239,IF(AA$231=99,Y239,IF(AA$231=0,INDEX($E167:$M167,0,AA$229),(INDEX($E167:$M167,0,AA$231+1)-INDEX($E167:$M167,0,AA$231))/(INDEX($E$160:$M$160,0,AA$231+1)-INDEX($E$160:$M$160,0,AA$231))+Y239)))</f>
        <v>9.9580569250672824</v>
      </c>
      <c r="AA239" s="186" cm="1">
        <f t="array" ref="AA239">IF(AB$231=-1,AB239,IF(AB$231=99,Z239,IF(AB$231=0,INDEX($E167:$M167,0,AB$229),(INDEX($E167:$M167,0,AB$231+1)-INDEX($E167:$M167,0,AB$231))/(INDEX($E$160:$M$160,0,AB$231+1)-INDEX($E$160:$M$160,0,AB$231))+Z239)))</f>
        <v>10.099864860128468</v>
      </c>
      <c r="AB239" s="186" cm="1">
        <f t="array" ref="AB239">IF(AC$231=-1,AC239,IF(AC$231=99,AA239,IF(AC$231=0,INDEX($E167:$M167,0,AC$229),(INDEX($E167:$M167,0,AC$231+1)-INDEX($E167:$M167,0,AC$231))/(INDEX($E$160:$M$160,0,AC$231+1)-INDEX($E$160:$M$160,0,AC$231))+AA239)))</f>
        <v>8.9654013796389815</v>
      </c>
      <c r="AC239" s="186" cm="1">
        <f t="array" ref="AC239">IF(AD$231=-1,AD239,IF(AD$231=99,AB239,IF(AD$231=0,INDEX($E167:$M167,0,AD$229),(INDEX($E167:$M167,0,AD$231+1)-INDEX($E167:$M167,0,AD$231))/(INDEX($E$160:$M$160,0,AD$231+1)-INDEX($E$160:$M$160,0,AD$231))+AB239)))</f>
        <v>9.1826052538048071</v>
      </c>
      <c r="AD239" s="186" cm="1">
        <f t="array" ref="AD239">IF(AE$231=-1,AE239,IF(AE$231=99,AC239,IF(AE$231=0,INDEX($E167:$M167,0,AE$229),(INDEX($E167:$M167,0,AE$231+1)-INDEX($E167:$M167,0,AE$231))/(INDEX($E$160:$M$160,0,AE$231+1)-INDEX($E$160:$M$160,0,AE$231))+AC239)))</f>
        <v>9.3998091279706326</v>
      </c>
      <c r="AE239" s="186" cm="1">
        <f t="array" ref="AE239">IF(AF$231=-1,AF239,IF(AF$231=99,AD239,IF(AF$231=0,INDEX($E167:$M167,0,AF$229),(INDEX($E167:$M167,0,AF$231+1)-INDEX($E167:$M167,0,AF$231))/(INDEX($E$160:$M$160,0,AF$231+1)-INDEX($E$160:$M$160,0,AF$231))+AD239)))</f>
        <v>9.6170130021364582</v>
      </c>
      <c r="AF239" s="186" cm="1">
        <f t="array" ref="AF239">IF(AG$231=-1,AG239,IF(AG$231=99,AE239,IF(AG$231=0,INDEX($E167:$M167,0,AG$229),(INDEX($E167:$M167,0,AG$231+1)-INDEX($E167:$M167,0,AG$231))/(INDEX($E$160:$M$160,0,AG$231+1)-INDEX($E$160:$M$160,0,AG$231))+AE239)))</f>
        <v>9.8342168763022837</v>
      </c>
      <c r="AG239" s="186" cm="1">
        <f t="array" ref="AG239">IF(AH$231=-1,AH239,IF(AH$231=99,AF239,IF(AH$231=0,INDEX($E167:$M167,0,AH$229),(INDEX($E167:$M167,0,AH$231+1)-INDEX($E167:$M167,0,AH$231))/(INDEX($E$160:$M$160,0,AH$231+1)-INDEX($E$160:$M$160,0,AH$231))+AF239)))</f>
        <v>10.051420750468109</v>
      </c>
      <c r="AH239" s="186" cm="1">
        <f t="array" ref="AH239">IF(AI$231=-1,AI239,IF(AI$231=99,AG239,IF(AI$231=0,INDEX($E167:$M167,0,AI$229),(INDEX($E167:$M167,0,AI$231+1)-INDEX($E167:$M167,0,AI$231))/(INDEX($E$160:$M$160,0,AI$231+1)-INDEX($E$160:$M$160,0,AI$231))+AG239)))</f>
        <v>10.268624624633935</v>
      </c>
      <c r="AI239" s="186" cm="1">
        <f t="array" ref="AI239">IF(AJ$231=-1,AJ239,IF(AJ$231=99,AH239,IF(AJ$231=0,INDEX($E167:$M167,0,AJ$229),(INDEX($E167:$M167,0,AJ$231+1)-INDEX($E167:$M167,0,AJ$231))/(INDEX($E$160:$M$160,0,AJ$231+1)-INDEX($E$160:$M$160,0,AJ$231))+AH239)))</f>
        <v>10.48582849879976</v>
      </c>
      <c r="AJ239" s="186" cm="1">
        <f t="array" ref="AJ239">IF(AK$231=-1,AK239,IF(AK$231=99,AI239,IF(AK$231=0,INDEX($E167:$M167,0,AK$229),(INDEX($E167:$M167,0,AK$231+1)-INDEX($E167:$M167,0,AK$231))/(INDEX($E$160:$M$160,0,AK$231+1)-INDEX($E$160:$M$160,0,AK$231))+AI239)))</f>
        <v>10.703032372965586</v>
      </c>
      <c r="AK239" s="186" cm="1">
        <f t="array" ref="AK239">IF(AL$231=-1,AL239,IF(AL$231=99,AJ239,IF(AL$231=0,INDEX($E167:$M167,0,AL$229),(INDEX($E167:$M167,0,AL$231+1)-INDEX($E167:$M167,0,AL$231))/(INDEX($E$160:$M$160,0,AL$231+1)-INDEX($E$160:$M$160,0,AL$231))+AJ239)))</f>
        <v>10.920236247131411</v>
      </c>
      <c r="AL239" s="186" cm="1">
        <f t="array" ref="AL239">IF(AM$231=-1,AM239,IF(AM$231=99,AK239,IF(AM$231=0,INDEX($E167:$M167,0,AM$229),(INDEX($E167:$M167,0,AM$231+1)-INDEX($E167:$M167,0,AM$231))/(INDEX($E$160:$M$160,0,AM$231+1)-INDEX($E$160:$M$160,0,AM$231))+AK239)))</f>
        <v>9.1826052538048071</v>
      </c>
      <c r="AM239" s="186" cm="1">
        <f t="array" ref="AM239">IF(AN$231=-1,AN239,IF(AN$231=99,AL239,IF(AN$231=0,INDEX($E167:$M167,0,AN$229),(INDEX($E167:$M167,0,AN$231+1)-INDEX($E167:$M167,0,AN$231))/(INDEX($E$160:$M$160,0,AN$231+1)-INDEX($E$160:$M$160,0,AN$231))+AL239)))</f>
        <v>9.2050622411472691</v>
      </c>
      <c r="AN239" s="186" cm="1">
        <f t="array" ref="AN239">IF(AO$231=-1,AO239,IF(AO$231=99,AM239,IF(AO$231=0,INDEX($E167:$M167,0,AO$229),(INDEX($E167:$M167,0,AO$231+1)-INDEX($E167:$M167,0,AO$231))/(INDEX($E$160:$M$160,0,AO$231+1)-INDEX($E$160:$M$160,0,AO$231))+AM239)))</f>
        <v>9.2275192284897312</v>
      </c>
      <c r="AO239" s="186" cm="1">
        <f t="array" ref="AO239">IF(AP$231=-1,AP239,IF(AP$231=99,AN239,IF(AP$231=0,INDEX($E167:$M167,0,AP$229),(INDEX($E167:$M167,0,AP$231+1)-INDEX($E167:$M167,0,AP$231))/(INDEX($E$160:$M$160,0,AP$231+1)-INDEX($E$160:$M$160,0,AP$231))+AN239)))</f>
        <v>9.2499762158321932</v>
      </c>
      <c r="AP239" s="186" cm="1">
        <f t="array" ref="AP239">IF(AQ$231=-1,AQ239,IF(AQ$231=99,AO239,IF(AQ$231=0,INDEX($E167:$M167,0,AQ$229),(INDEX($E167:$M167,0,AQ$231+1)-INDEX($E167:$M167,0,AQ$231))/(INDEX($E$160:$M$160,0,AQ$231+1)-INDEX($E$160:$M$160,0,AQ$231))+AO239)))</f>
        <v>9.2724332031746552</v>
      </c>
      <c r="AQ239" s="186" cm="1">
        <f t="array" ref="AQ239">IF(AR$231=-1,AR239,IF(AR$231=99,AP239,IF(AR$231=0,INDEX($E167:$M167,0,AR$229),(INDEX($E167:$M167,0,AR$231+1)-INDEX($E167:$M167,0,AR$231))/(INDEX($E$160:$M$160,0,AR$231+1)-INDEX($E$160:$M$160,0,AR$231))+AP239)))</f>
        <v>9.2948901905171173</v>
      </c>
      <c r="AR239" s="186" cm="1">
        <f t="array" ref="AR239">IF(AS$231=-1,AS239,IF(AS$231=99,AQ239,IF(AS$231=0,INDEX($E167:$M167,0,AS$229),(INDEX($E167:$M167,0,AS$231+1)-INDEX($E167:$M167,0,AS$231))/(INDEX($E$160:$M$160,0,AS$231+1)-INDEX($E$160:$M$160,0,AS$231))+AQ239)))</f>
        <v>9.3173471778595793</v>
      </c>
      <c r="AS239" s="186" cm="1">
        <f t="array" ref="AS239">IF(AT$231=-1,AT239,IF(AT$231=99,AR239,IF(AT$231=0,INDEX($E167:$M167,0,AT$229),(INDEX($E167:$M167,0,AT$231+1)-INDEX($E167:$M167,0,AT$231))/(INDEX($E$160:$M$160,0,AT$231+1)-INDEX($E$160:$M$160,0,AT$231))+AR239)))</f>
        <v>9.3398041652020414</v>
      </c>
      <c r="AT239" s="186" cm="1">
        <f t="array" ref="AT239">IF(AU$231=-1,AU239,IF(AU$231=99,AS239,IF(AU$231=0,INDEX($E167:$M167,0,AU$229),(INDEX($E167:$M167,0,AU$231+1)-INDEX($E167:$M167,0,AU$231))/(INDEX($E$160:$M$160,0,AU$231+1)-INDEX($E$160:$M$160,0,AU$231))+AS239)))</f>
        <v>9.3622611525445034</v>
      </c>
      <c r="AU239" s="186" cm="1">
        <f t="array" ref="AU239">IF(AV$231=-1,AV239,IF(AV$231=99,AT239,IF(AV$231=0,INDEX($E167:$M167,0,AV$229),(INDEX($E167:$M167,0,AV$231+1)-INDEX($E167:$M167,0,AV$231))/(INDEX($E$160:$M$160,0,AV$231+1)-INDEX($E$160:$M$160,0,AV$231))+AT239)))</f>
        <v>9.3847181398869655</v>
      </c>
      <c r="AV239" s="186" cm="1">
        <f t="array" ref="AV239">IF(AW$231=-1,AW239,IF(AW$231=99,AU239,IF(AW$231=0,INDEX($E167:$M167,0,AW$229),(INDEX($E167:$M167,0,AW$231+1)-INDEX($E167:$M167,0,AW$231))/(INDEX($E$160:$M$160,0,AW$231+1)-INDEX($E$160:$M$160,0,AW$231))+AU239)))</f>
        <v>9.3847181398869726</v>
      </c>
      <c r="AW239" s="186" cm="1">
        <f t="array" ref="AW239">IF(AX$231=-1,AX239,IF(AX$231=99,AV239,IF(AX$231=0,INDEX($E167:$M167,0,AX$229),(INDEX($E167:$M167,0,AX$231+1)-INDEX($E167:$M167,0,AX$231))/(INDEX($E$160:$M$160,0,AX$231+1)-INDEX($E$160:$M$160,0,AX$231))+AV239)))</f>
        <v>9.3847181398869726</v>
      </c>
      <c r="AX239" s="186" cm="1">
        <f t="array" ref="AX239">IF(AY$231=-1,AZ239,IF(AY$231=99,AW239,IF(AY$231=0,INDEX($E167:$M167,0,AY$229),(INDEX($E167:$M167,0,AY$231+1)-INDEX($E167:$M167,0,AY$231))/(INDEX($E$160:$M$160,0,AY$231+1)-INDEX($E$160:$M$160,0,AY$231))+AW239)))</f>
        <v>9.3847181398869726</v>
      </c>
      <c r="AZ239" s="186"/>
      <c r="BA239" s="186"/>
      <c r="BB239" s="186"/>
      <c r="BC239" s="186"/>
      <c r="BD239" s="186"/>
      <c r="BE239" s="186"/>
    </row>
    <row r="240" spans="1:58">
      <c r="A240" s="185" t="s">
        <v>16</v>
      </c>
      <c r="B240" s="22"/>
      <c r="C240" s="23"/>
      <c r="E240" s="23"/>
      <c r="F240" s="23"/>
      <c r="G240" s="23"/>
      <c r="H240" s="23"/>
      <c r="I240" s="57" t="str">
        <f t="shared" si="617"/>
        <v>TPPUGAT</v>
      </c>
      <c r="J240" s="186">
        <f t="shared" si="618"/>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0.61616809423108743</v>
      </c>
      <c r="AD240" s="186" cm="1">
        <f t="array" ref="AD240">IF(AE$231=-1,AE240,IF(AE$231=99,AC240,IF(AE$231=0,INDEX($E168:$M168,0,AE$229),(INDEX($E168:$M168,0,AE$231+1)-INDEX($E168:$M168,0,AE$231))/(INDEX($E$160:$M$160,0,AE$231+1)-INDEX($E$160:$M$160,0,AE$231))+AC240)))</f>
        <v>0.58985365869088158</v>
      </c>
      <c r="AE240" s="186" cm="1">
        <f t="array" ref="AE240">IF(AF$231=-1,AF240,IF(AF$231=99,AD240,IF(AF$231=0,INDEX($E168:$M168,0,AF$229),(INDEX($E168:$M168,0,AF$231+1)-INDEX($E168:$M168,0,AF$231))/(INDEX($E$160:$M$160,0,AF$231+1)-INDEX($E$160:$M$160,0,AF$231))+AD240)))</f>
        <v>0.56353922315067573</v>
      </c>
      <c r="AF240" s="186" cm="1">
        <f t="array" ref="AF240">IF(AG$231=-1,AG240,IF(AG$231=99,AE240,IF(AG$231=0,INDEX($E168:$M168,0,AG$229),(INDEX($E168:$M168,0,AG$231+1)-INDEX($E168:$M168,0,AG$231))/(INDEX($E$160:$M$160,0,AG$231+1)-INDEX($E$160:$M$160,0,AG$231))+AE240)))</f>
        <v>0.53722478761046988</v>
      </c>
      <c r="AG240" s="186" cm="1">
        <f t="array" ref="AG240">IF(AH$231=-1,AH240,IF(AH$231=99,AF240,IF(AH$231=0,INDEX($E168:$M168,0,AH$229),(INDEX($E168:$M168,0,AH$231+1)-INDEX($E168:$M168,0,AH$231))/(INDEX($E$160:$M$160,0,AH$231+1)-INDEX($E$160:$M$160,0,AH$231))+AF240)))</f>
        <v>0.51091035207026403</v>
      </c>
      <c r="AH240" s="186" cm="1">
        <f t="array" ref="AH240">IF(AI$231=-1,AI240,IF(AI$231=99,AG240,IF(AI$231=0,INDEX($E168:$M168,0,AI$229),(INDEX($E168:$M168,0,AI$231+1)-INDEX($E168:$M168,0,AI$231))/(INDEX($E$160:$M$160,0,AI$231+1)-INDEX($E$160:$M$160,0,AI$231))+AG240)))</f>
        <v>0.48459591653005818</v>
      </c>
      <c r="AI240" s="186" cm="1">
        <f t="array" ref="AI240">IF(AJ$231=-1,AJ240,IF(AJ$231=99,AH240,IF(AJ$231=0,INDEX($E168:$M168,0,AJ$229),(INDEX($E168:$M168,0,AJ$231+1)-INDEX($E168:$M168,0,AJ$231))/(INDEX($E$160:$M$160,0,AJ$231+1)-INDEX($E$160:$M$160,0,AJ$231))+AH240)))</f>
        <v>0.45828148098985233</v>
      </c>
      <c r="AJ240" s="186" cm="1">
        <f t="array" ref="AJ240">IF(AK$231=-1,AK240,IF(AK$231=99,AI240,IF(AK$231=0,INDEX($E168:$M168,0,AK$229),(INDEX($E168:$M168,0,AK$231+1)-INDEX($E168:$M168,0,AK$231))/(INDEX($E$160:$M$160,0,AK$231+1)-INDEX($E$160:$M$160,0,AK$231))+AI240)))</f>
        <v>0.43196704544964648</v>
      </c>
      <c r="AK240" s="186" cm="1">
        <f t="array" ref="AK240">IF(AL$231=-1,AL240,IF(AL$231=99,AJ240,IF(AL$231=0,INDEX($E168:$M168,0,AL$229),(INDEX($E168:$M168,0,AL$231+1)-INDEX($E168:$M168,0,AL$231))/(INDEX($E$160:$M$160,0,AL$231+1)-INDEX($E$160:$M$160,0,AL$231))+AJ240)))</f>
        <v>0.40565260990944063</v>
      </c>
      <c r="AL240" s="186" cm="1">
        <f t="array" ref="AL240">IF(AM$231=-1,AM240,IF(AM$231=99,AK240,IF(AM$231=0,INDEX($E168:$M168,0,AM$229),(INDEX($E168:$M168,0,AM$231+1)-INDEX($E168:$M168,0,AM$231))/(INDEX($E$160:$M$160,0,AM$231+1)-INDEX($E$160:$M$160,0,AM$231))+AK240)))</f>
        <v>0.61616809423108743</v>
      </c>
      <c r="AM240" s="186" cm="1">
        <f t="array" ref="AM240">IF(AN$231=-1,AN240,IF(AN$231=99,AL240,IF(AN$231=0,INDEX($E168:$M168,0,AN$229),(INDEX($E168:$M168,0,AN$231+1)-INDEX($E168:$M168,0,AN$231))/(INDEX($E$160:$M$160,0,AN$231+1)-INDEX($E$160:$M$160,0,AN$231))+AL240)))</f>
        <v>0.63492709070350861</v>
      </c>
      <c r="AN240" s="186" cm="1">
        <f t="array" ref="AN240">IF(AO$231=-1,AO240,IF(AO$231=99,AM240,IF(AO$231=0,INDEX($E168:$M168,0,AO$229),(INDEX($E168:$M168,0,AO$231+1)-INDEX($E168:$M168,0,AO$231))/(INDEX($E$160:$M$160,0,AO$231+1)-INDEX($E$160:$M$160,0,AO$231))+AM240)))</f>
        <v>0.6536860871759298</v>
      </c>
      <c r="AO240" s="186" cm="1">
        <f t="array" ref="AO240">IF(AP$231=-1,AP240,IF(AP$231=99,AN240,IF(AP$231=0,INDEX($E168:$M168,0,AP$229),(INDEX($E168:$M168,0,AP$231+1)-INDEX($E168:$M168,0,AP$231))/(INDEX($E$160:$M$160,0,AP$231+1)-INDEX($E$160:$M$160,0,AP$231))+AN240)))</f>
        <v>0.67244508364835098</v>
      </c>
      <c r="AP240" s="186" cm="1">
        <f t="array" ref="AP240">IF(AQ$231=-1,AQ240,IF(AQ$231=99,AO240,IF(AQ$231=0,INDEX($E168:$M168,0,AQ$229),(INDEX($E168:$M168,0,AQ$231+1)-INDEX($E168:$M168,0,AQ$231))/(INDEX($E$160:$M$160,0,AQ$231+1)-INDEX($E$160:$M$160,0,AQ$231))+AO240)))</f>
        <v>0.69120408012077217</v>
      </c>
      <c r="AQ240" s="186" cm="1">
        <f t="array" ref="AQ240">IF(AR$231=-1,AR240,IF(AR$231=99,AP240,IF(AR$231=0,INDEX($E168:$M168,0,AR$229),(INDEX($E168:$M168,0,AR$231+1)-INDEX($E168:$M168,0,AR$231))/(INDEX($E$160:$M$160,0,AR$231+1)-INDEX($E$160:$M$160,0,AR$231))+AP240)))</f>
        <v>0.70996307659319335</v>
      </c>
      <c r="AR240" s="186" cm="1">
        <f t="array" ref="AR240">IF(AS$231=-1,AS240,IF(AS$231=99,AQ240,IF(AS$231=0,INDEX($E168:$M168,0,AS$229),(INDEX($E168:$M168,0,AS$231+1)-INDEX($E168:$M168,0,AS$231))/(INDEX($E$160:$M$160,0,AS$231+1)-INDEX($E$160:$M$160,0,AS$231))+AQ240)))</f>
        <v>0.72872207306561454</v>
      </c>
      <c r="AS240" s="186" cm="1">
        <f t="array" ref="AS240">IF(AT$231=-1,AT240,IF(AT$231=99,AR240,IF(AT$231=0,INDEX($E168:$M168,0,AT$229),(INDEX($E168:$M168,0,AT$231+1)-INDEX($E168:$M168,0,AT$231))/(INDEX($E$160:$M$160,0,AT$231+1)-INDEX($E$160:$M$160,0,AT$231))+AR240)))</f>
        <v>0.74748106953803573</v>
      </c>
      <c r="AT240" s="186" cm="1">
        <f t="array" ref="AT240">IF(AU$231=-1,AU240,IF(AU$231=99,AS240,IF(AU$231=0,INDEX($E168:$M168,0,AU$229),(INDEX($E168:$M168,0,AU$231+1)-INDEX($E168:$M168,0,AU$231))/(INDEX($E$160:$M$160,0,AU$231+1)-INDEX($E$160:$M$160,0,AU$231))+AS240)))</f>
        <v>0.76624006601045691</v>
      </c>
      <c r="AU240" s="186" cm="1">
        <f t="array" ref="AU240">IF(AV$231=-1,AV240,IF(AV$231=99,AT240,IF(AV$231=0,INDEX($E168:$M168,0,AV$229),(INDEX($E168:$M168,0,AV$231+1)-INDEX($E168:$M168,0,AV$231))/(INDEX($E$160:$M$160,0,AV$231+1)-INDEX($E$160:$M$160,0,AV$231))+AT240)))</f>
        <v>0.7849990624828781</v>
      </c>
      <c r="AV240" s="186" cm="1">
        <f t="array" ref="AV240">IF(AW$231=-1,AW240,IF(AW$231=99,AU240,IF(AW$231=0,INDEX($E168:$M168,0,AW$229),(INDEX($E168:$M168,0,AW$231+1)-INDEX($E168:$M168,0,AW$231))/(INDEX($E$160:$M$160,0,AW$231+1)-INDEX($E$160:$M$160,0,AW$231))+AU240)))</f>
        <v>0.78499906248287821</v>
      </c>
      <c r="AW240" s="186" cm="1">
        <f t="array" ref="AW240">IF(AX$231=-1,AX240,IF(AX$231=99,AV240,IF(AX$231=0,INDEX($E168:$M168,0,AX$229),(INDEX($E168:$M168,0,AX$231+1)-INDEX($E168:$M168,0,AX$231))/(INDEX($E$160:$M$160,0,AX$231+1)-INDEX($E$160:$M$160,0,AX$231))+AV240)))</f>
        <v>0.78499906248287821</v>
      </c>
      <c r="AX240" s="186" cm="1">
        <f t="array" ref="AX240">IF(AY$231=-1,AZ240,IF(AY$231=99,AW240,IF(AY$231=0,INDEX($E168:$M168,0,AY$229),(INDEX($E168:$M168,0,AY$231+1)-INDEX($E168:$M168,0,AY$231))/(INDEX($E$160:$M$160,0,AY$231+1)-INDEX($E$160:$M$160,0,AY$231))+AW240)))</f>
        <v>0.78499906248287821</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9">I228</f>
        <v>2040</v>
      </c>
      <c r="J249" s="185">
        <f t="shared" si="619"/>
        <v>2050</v>
      </c>
      <c r="K249" s="185">
        <f>J228</f>
        <v>2050</v>
      </c>
      <c r="L249" s="114">
        <f>MATCH(J$259,$D$249:$K$249,$C249)</f>
        <v>1</v>
      </c>
      <c r="M249" s="191">
        <f t="shared" ref="M249:V250" si="620">MATCH(K$232,$D$228:$J$228,$C249)</f>
        <v>1</v>
      </c>
      <c r="N249" s="191">
        <f t="shared" si="620"/>
        <v>1</v>
      </c>
      <c r="O249" s="191">
        <f t="shared" si="620"/>
        <v>2</v>
      </c>
      <c r="P249" s="191">
        <f t="shared" si="620"/>
        <v>2</v>
      </c>
      <c r="Q249" s="191">
        <f t="shared" si="620"/>
        <v>3</v>
      </c>
      <c r="R249" s="191">
        <f t="shared" si="620"/>
        <v>3</v>
      </c>
      <c r="S249" s="191">
        <f t="shared" si="620"/>
        <v>3</v>
      </c>
      <c r="T249" s="191">
        <f t="shared" si="620"/>
        <v>4</v>
      </c>
      <c r="U249" s="191">
        <f t="shared" si="620"/>
        <v>4</v>
      </c>
      <c r="V249" s="191">
        <f t="shared" si="620"/>
        <v>4</v>
      </c>
      <c r="W249" s="191">
        <f t="shared" ref="W249:AF250" si="621">MATCH(U$232,$D$228:$J$228,$C249)</f>
        <v>4</v>
      </c>
      <c r="X249" s="191">
        <f t="shared" si="621"/>
        <v>4</v>
      </c>
      <c r="Y249" s="191">
        <f t="shared" si="621"/>
        <v>4</v>
      </c>
      <c r="Z249" s="191">
        <f t="shared" si="621"/>
        <v>4</v>
      </c>
      <c r="AA249" s="191">
        <f t="shared" si="621"/>
        <v>4</v>
      </c>
      <c r="AB249" s="191">
        <f t="shared" si="621"/>
        <v>4</v>
      </c>
      <c r="AC249" s="191">
        <f t="shared" si="621"/>
        <v>4</v>
      </c>
      <c r="AD249" s="191">
        <f t="shared" si="621"/>
        <v>5</v>
      </c>
      <c r="AE249" s="191">
        <f t="shared" si="621"/>
        <v>5</v>
      </c>
      <c r="AF249" s="191">
        <f t="shared" si="621"/>
        <v>5</v>
      </c>
      <c r="AG249" s="191">
        <f t="shared" ref="AG249:AP250" si="622">MATCH(AE$232,$D$228:$J$228,$C249)</f>
        <v>5</v>
      </c>
      <c r="AH249" s="191">
        <f t="shared" si="622"/>
        <v>5</v>
      </c>
      <c r="AI249" s="191">
        <f t="shared" si="622"/>
        <v>5</v>
      </c>
      <c r="AJ249" s="191">
        <f t="shared" si="622"/>
        <v>5</v>
      </c>
      <c r="AK249" s="191">
        <f t="shared" si="622"/>
        <v>5</v>
      </c>
      <c r="AL249" s="191">
        <f t="shared" si="622"/>
        <v>5</v>
      </c>
      <c r="AM249" s="191">
        <f t="shared" si="622"/>
        <v>5</v>
      </c>
      <c r="AN249" s="191">
        <f t="shared" si="622"/>
        <v>6</v>
      </c>
      <c r="AO249" s="191">
        <f t="shared" si="622"/>
        <v>6</v>
      </c>
      <c r="AP249" s="191">
        <f t="shared" si="622"/>
        <v>6</v>
      </c>
      <c r="AQ249" s="191">
        <f t="shared" ref="AQ249:AR250" si="623">MATCH(AO$232,$D$228:$J$228,$C249)</f>
        <v>6</v>
      </c>
      <c r="AR249" s="191">
        <f t="shared" si="623"/>
        <v>6</v>
      </c>
      <c r="AS249" s="191">
        <f t="shared" ref="AS249:BF250" si="624">MATCH(AQ$259,$D$228:$J$228,$C249)</f>
        <v>6</v>
      </c>
      <c r="AT249" s="191">
        <f t="shared" si="624"/>
        <v>6</v>
      </c>
      <c r="AU249" s="191">
        <f t="shared" si="624"/>
        <v>6</v>
      </c>
      <c r="AV249" s="191">
        <f t="shared" si="624"/>
        <v>6</v>
      </c>
      <c r="AW249" s="191">
        <f t="shared" si="624"/>
        <v>6</v>
      </c>
      <c r="AX249" s="191">
        <f t="shared" si="624"/>
        <v>7</v>
      </c>
      <c r="AY249" s="191">
        <f t="shared" si="624"/>
        <v>7</v>
      </c>
      <c r="AZ249" s="191">
        <f t="shared" si="624"/>
        <v>7</v>
      </c>
      <c r="BA249" s="191">
        <f t="shared" si="624"/>
        <v>7</v>
      </c>
      <c r="BB249" s="191">
        <f t="shared" si="624"/>
        <v>7</v>
      </c>
      <c r="BC249" s="191">
        <f t="shared" si="624"/>
        <v>7</v>
      </c>
      <c r="BD249" s="191">
        <f t="shared" si="624"/>
        <v>7</v>
      </c>
      <c r="BE249" s="191">
        <f t="shared" si="624"/>
        <v>7</v>
      </c>
      <c r="BF249" s="191">
        <f t="shared" si="624"/>
        <v>7</v>
      </c>
    </row>
    <row r="250" spans="1:58">
      <c r="A250" s="185" t="s">
        <v>16</v>
      </c>
      <c r="C250" s="185">
        <f>C229</f>
        <v>0</v>
      </c>
      <c r="D250" s="185">
        <f t="shared" ref="D250:J251" si="625">D229</f>
        <v>2050</v>
      </c>
      <c r="E250" s="185">
        <f t="shared" si="625"/>
        <v>2040</v>
      </c>
      <c r="F250" s="185">
        <f t="shared" si="625"/>
        <v>2030</v>
      </c>
      <c r="G250" s="185">
        <f t="shared" si="625"/>
        <v>2020</v>
      </c>
      <c r="H250" s="185">
        <f t="shared" si="625"/>
        <v>2017</v>
      </c>
      <c r="I250" s="185">
        <f t="shared" si="625"/>
        <v>2015</v>
      </c>
      <c r="J250" s="185">
        <f t="shared" si="625"/>
        <v>2006</v>
      </c>
      <c r="K250" s="185">
        <v>2012</v>
      </c>
      <c r="L250" s="40">
        <f>MATCH(J$259,$D$249:$K$249,$C250)</f>
        <v>1</v>
      </c>
      <c r="M250" s="185" t="e">
        <f t="shared" si="620"/>
        <v>#N/A</v>
      </c>
      <c r="N250" s="185" t="e">
        <f t="shared" si="620"/>
        <v>#N/A</v>
      </c>
      <c r="O250" s="185">
        <f t="shared" si="620"/>
        <v>2</v>
      </c>
      <c r="P250" s="185" t="e">
        <f t="shared" si="620"/>
        <v>#N/A</v>
      </c>
      <c r="Q250" s="185">
        <f t="shared" si="620"/>
        <v>3</v>
      </c>
      <c r="R250" s="185" t="e">
        <f t="shared" si="620"/>
        <v>#N/A</v>
      </c>
      <c r="S250" s="185" t="e">
        <f t="shared" si="620"/>
        <v>#N/A</v>
      </c>
      <c r="T250" s="185">
        <f t="shared" si="620"/>
        <v>4</v>
      </c>
      <c r="U250" s="185" t="e">
        <f t="shared" si="620"/>
        <v>#N/A</v>
      </c>
      <c r="V250" s="185" t="e">
        <f t="shared" si="620"/>
        <v>#N/A</v>
      </c>
      <c r="W250" s="185" t="e">
        <f t="shared" si="621"/>
        <v>#N/A</v>
      </c>
      <c r="X250" s="185" t="e">
        <f t="shared" si="621"/>
        <v>#N/A</v>
      </c>
      <c r="Y250" s="185" t="e">
        <f t="shared" si="621"/>
        <v>#N/A</v>
      </c>
      <c r="Z250" s="185" t="e">
        <f t="shared" si="621"/>
        <v>#N/A</v>
      </c>
      <c r="AA250" s="185" t="e">
        <f t="shared" si="621"/>
        <v>#N/A</v>
      </c>
      <c r="AB250" s="185" t="e">
        <f t="shared" si="621"/>
        <v>#N/A</v>
      </c>
      <c r="AC250" s="185" t="e">
        <f t="shared" si="621"/>
        <v>#N/A</v>
      </c>
      <c r="AD250" s="185">
        <f t="shared" si="621"/>
        <v>5</v>
      </c>
      <c r="AE250" s="185" t="e">
        <f t="shared" si="621"/>
        <v>#N/A</v>
      </c>
      <c r="AF250" s="185" t="e">
        <f t="shared" si="621"/>
        <v>#N/A</v>
      </c>
      <c r="AG250" s="185" t="e">
        <f t="shared" si="622"/>
        <v>#N/A</v>
      </c>
      <c r="AH250" s="185" t="e">
        <f t="shared" si="622"/>
        <v>#N/A</v>
      </c>
      <c r="AI250" s="185" t="e">
        <f t="shared" si="622"/>
        <v>#N/A</v>
      </c>
      <c r="AJ250" s="185" t="e">
        <f t="shared" si="622"/>
        <v>#N/A</v>
      </c>
      <c r="AK250" s="185" t="e">
        <f t="shared" si="622"/>
        <v>#N/A</v>
      </c>
      <c r="AL250" s="185" t="e">
        <f t="shared" si="622"/>
        <v>#N/A</v>
      </c>
      <c r="AM250" s="185" t="e">
        <f t="shared" si="622"/>
        <v>#N/A</v>
      </c>
      <c r="AN250" s="185">
        <f t="shared" si="622"/>
        <v>6</v>
      </c>
      <c r="AO250" s="185" t="e">
        <f t="shared" si="622"/>
        <v>#N/A</v>
      </c>
      <c r="AP250" s="185" t="e">
        <f t="shared" si="622"/>
        <v>#N/A</v>
      </c>
      <c r="AQ250" s="185" t="e">
        <f t="shared" si="623"/>
        <v>#N/A</v>
      </c>
      <c r="AR250" s="185" t="e">
        <f t="shared" si="623"/>
        <v>#N/A</v>
      </c>
      <c r="AS250" s="185" t="e">
        <f t="shared" si="624"/>
        <v>#N/A</v>
      </c>
      <c r="AT250" s="185" t="e">
        <f t="shared" si="624"/>
        <v>#N/A</v>
      </c>
      <c r="AU250" s="185" t="e">
        <f t="shared" si="624"/>
        <v>#N/A</v>
      </c>
      <c r="AV250" s="185" t="e">
        <f t="shared" si="624"/>
        <v>#N/A</v>
      </c>
      <c r="AW250" s="185" t="e">
        <f t="shared" si="624"/>
        <v>#N/A</v>
      </c>
      <c r="AX250" s="185">
        <f t="shared" si="624"/>
        <v>7</v>
      </c>
      <c r="AY250" s="185" t="e">
        <f t="shared" si="624"/>
        <v>#N/A</v>
      </c>
      <c r="AZ250" s="185" t="e">
        <f t="shared" si="624"/>
        <v>#N/A</v>
      </c>
      <c r="BA250" s="185" t="e">
        <f t="shared" si="624"/>
        <v>#N/A</v>
      </c>
      <c r="BB250" s="185" t="e">
        <f t="shared" si="624"/>
        <v>#N/A</v>
      </c>
      <c r="BC250" s="185" t="e">
        <f t="shared" si="624"/>
        <v>#N/A</v>
      </c>
      <c r="BD250" s="185" t="e">
        <f t="shared" si="624"/>
        <v>#N/A</v>
      </c>
      <c r="BE250" s="185" t="e">
        <f t="shared" si="624"/>
        <v>#N/A</v>
      </c>
      <c r="BF250" s="185" t="e">
        <f t="shared" si="624"/>
        <v>#N/A</v>
      </c>
    </row>
    <row r="251" spans="1:58">
      <c r="A251" s="185" t="s">
        <v>16</v>
      </c>
      <c r="C251" s="185">
        <f>C230</f>
        <v>-1</v>
      </c>
      <c r="D251" s="185">
        <f t="shared" si="625"/>
        <v>0</v>
      </c>
      <c r="E251" s="185">
        <f t="shared" si="625"/>
        <v>1</v>
      </c>
      <c r="F251" s="185">
        <v>2</v>
      </c>
      <c r="G251" s="185">
        <v>3</v>
      </c>
      <c r="H251" s="185">
        <v>4</v>
      </c>
      <c r="I251" s="185">
        <v>5</v>
      </c>
      <c r="J251" s="185">
        <v>6</v>
      </c>
      <c r="K251" s="185">
        <v>7</v>
      </c>
      <c r="L251" s="185">
        <f>MATCH(J$259,$D$250:$K$250,$C251)</f>
        <v>6</v>
      </c>
      <c r="M251" s="185">
        <f t="shared" ref="M251:AR251" si="626">MATCH(K$232,$D$229:$J$229,$C251)</f>
        <v>6</v>
      </c>
      <c r="N251" s="185">
        <f t="shared" si="626"/>
        <v>6</v>
      </c>
      <c r="O251" s="185">
        <f t="shared" si="626"/>
        <v>6</v>
      </c>
      <c r="P251" s="185">
        <f t="shared" si="626"/>
        <v>5</v>
      </c>
      <c r="Q251" s="185">
        <f t="shared" si="626"/>
        <v>5</v>
      </c>
      <c r="R251" s="185">
        <f t="shared" si="626"/>
        <v>4</v>
      </c>
      <c r="S251" s="185">
        <f t="shared" si="626"/>
        <v>4</v>
      </c>
      <c r="T251" s="185">
        <f t="shared" si="626"/>
        <v>4</v>
      </c>
      <c r="U251" s="185">
        <f t="shared" si="626"/>
        <v>3</v>
      </c>
      <c r="V251" s="185">
        <f t="shared" si="626"/>
        <v>3</v>
      </c>
      <c r="W251" s="185">
        <f t="shared" si="626"/>
        <v>3</v>
      </c>
      <c r="X251" s="185">
        <f t="shared" si="626"/>
        <v>3</v>
      </c>
      <c r="Y251" s="185">
        <f t="shared" si="626"/>
        <v>3</v>
      </c>
      <c r="Z251" s="185">
        <f t="shared" si="626"/>
        <v>3</v>
      </c>
      <c r="AA251" s="185">
        <f t="shared" si="626"/>
        <v>3</v>
      </c>
      <c r="AB251" s="185">
        <f t="shared" si="626"/>
        <v>3</v>
      </c>
      <c r="AC251" s="185">
        <f t="shared" si="626"/>
        <v>3</v>
      </c>
      <c r="AD251" s="185">
        <f t="shared" si="626"/>
        <v>3</v>
      </c>
      <c r="AE251" s="185">
        <f t="shared" si="626"/>
        <v>2</v>
      </c>
      <c r="AF251" s="185">
        <f t="shared" si="626"/>
        <v>2</v>
      </c>
      <c r="AG251" s="185">
        <f t="shared" si="626"/>
        <v>2</v>
      </c>
      <c r="AH251" s="185">
        <f t="shared" si="626"/>
        <v>2</v>
      </c>
      <c r="AI251" s="185">
        <f t="shared" si="626"/>
        <v>2</v>
      </c>
      <c r="AJ251" s="185">
        <f t="shared" si="626"/>
        <v>2</v>
      </c>
      <c r="AK251" s="185">
        <f t="shared" si="626"/>
        <v>2</v>
      </c>
      <c r="AL251" s="185">
        <f t="shared" si="626"/>
        <v>2</v>
      </c>
      <c r="AM251" s="185">
        <f t="shared" si="626"/>
        <v>2</v>
      </c>
      <c r="AN251" s="185">
        <f t="shared" si="626"/>
        <v>2</v>
      </c>
      <c r="AO251" s="185">
        <f t="shared" si="626"/>
        <v>1</v>
      </c>
      <c r="AP251" s="185">
        <f t="shared" si="626"/>
        <v>1</v>
      </c>
      <c r="AQ251" s="185">
        <f t="shared" si="626"/>
        <v>1</v>
      </c>
      <c r="AR251" s="185">
        <f t="shared" si="626"/>
        <v>1</v>
      </c>
      <c r="AS251" s="185">
        <f t="shared" ref="AS251:BF251" si="627">MATCH(AQ$259,$D$229:$J$229,$C251)</f>
        <v>1</v>
      </c>
      <c r="AT251" s="185">
        <f t="shared" si="627"/>
        <v>1</v>
      </c>
      <c r="AU251" s="185">
        <f t="shared" si="627"/>
        <v>1</v>
      </c>
      <c r="AV251" s="185">
        <f t="shared" si="627"/>
        <v>1</v>
      </c>
      <c r="AW251" s="185">
        <f t="shared" si="627"/>
        <v>1</v>
      </c>
      <c r="AX251" s="185">
        <f t="shared" si="627"/>
        <v>1</v>
      </c>
      <c r="AY251" s="185" t="e">
        <f t="shared" si="627"/>
        <v>#N/A</v>
      </c>
      <c r="AZ251" s="185" t="e">
        <f t="shared" si="627"/>
        <v>#N/A</v>
      </c>
      <c r="BA251" s="185" t="e">
        <f t="shared" si="627"/>
        <v>#N/A</v>
      </c>
      <c r="BB251" s="185" t="e">
        <f t="shared" si="627"/>
        <v>#N/A</v>
      </c>
      <c r="BC251" s="185" t="e">
        <f t="shared" si="627"/>
        <v>#N/A</v>
      </c>
      <c r="BD251" s="185" t="e">
        <f t="shared" si="627"/>
        <v>#N/A</v>
      </c>
      <c r="BE251" s="185" t="e">
        <f t="shared" si="627"/>
        <v>#N/A</v>
      </c>
      <c r="BF251" s="185" t="e">
        <f t="shared" si="627"/>
        <v>#N/A</v>
      </c>
    </row>
    <row r="252" spans="1:58">
      <c r="A252" s="185" t="s">
        <v>16</v>
      </c>
      <c r="L252" s="189">
        <f>IF(ISNA(L249),-1,IF(ISNA(L251),99,IF(ISNA(L250),L249,0)))</f>
        <v>0</v>
      </c>
      <c r="M252" s="189">
        <f>IF(ISNA(M249),-1,IF(ISNA(M251),99,IF(ISNA(M250),M249,0)))</f>
        <v>1</v>
      </c>
      <c r="N252" s="189">
        <f t="shared" ref="N252:BF252" si="628">IF(ISNA(N249),-1,IF(ISNA(N251),99,IF(ISNA(N250),N249,0)))</f>
        <v>1</v>
      </c>
      <c r="O252" s="189">
        <f t="shared" si="628"/>
        <v>0</v>
      </c>
      <c r="P252" s="189">
        <f t="shared" si="628"/>
        <v>2</v>
      </c>
      <c r="Q252" s="189">
        <f t="shared" si="628"/>
        <v>0</v>
      </c>
      <c r="R252" s="189">
        <f t="shared" si="628"/>
        <v>3</v>
      </c>
      <c r="S252" s="189">
        <f t="shared" si="628"/>
        <v>3</v>
      </c>
      <c r="T252" s="189">
        <f t="shared" si="628"/>
        <v>0</v>
      </c>
      <c r="U252" s="189">
        <f t="shared" si="628"/>
        <v>4</v>
      </c>
      <c r="V252" s="189">
        <f t="shared" si="628"/>
        <v>4</v>
      </c>
      <c r="W252" s="189">
        <f t="shared" si="628"/>
        <v>4</v>
      </c>
      <c r="X252" s="189">
        <f t="shared" si="628"/>
        <v>4</v>
      </c>
      <c r="Y252" s="189">
        <f t="shared" si="628"/>
        <v>4</v>
      </c>
      <c r="Z252" s="189">
        <f t="shared" si="628"/>
        <v>4</v>
      </c>
      <c r="AA252" s="189">
        <f t="shared" si="628"/>
        <v>4</v>
      </c>
      <c r="AB252" s="189">
        <f t="shared" si="628"/>
        <v>4</v>
      </c>
      <c r="AC252" s="189">
        <f t="shared" si="628"/>
        <v>4</v>
      </c>
      <c r="AD252" s="189">
        <f t="shared" si="628"/>
        <v>0</v>
      </c>
      <c r="AE252" s="189">
        <f t="shared" si="628"/>
        <v>5</v>
      </c>
      <c r="AF252" s="189">
        <f t="shared" si="628"/>
        <v>5</v>
      </c>
      <c r="AG252" s="189">
        <f t="shared" si="628"/>
        <v>5</v>
      </c>
      <c r="AH252" s="189">
        <f t="shared" si="628"/>
        <v>5</v>
      </c>
      <c r="AI252" s="189">
        <f t="shared" si="628"/>
        <v>5</v>
      </c>
      <c r="AJ252" s="189">
        <f t="shared" si="628"/>
        <v>5</v>
      </c>
      <c r="AK252" s="189">
        <f t="shared" si="628"/>
        <v>5</v>
      </c>
      <c r="AL252" s="189">
        <f t="shared" si="628"/>
        <v>5</v>
      </c>
      <c r="AM252" s="189">
        <f t="shared" si="628"/>
        <v>5</v>
      </c>
      <c r="AN252" s="189">
        <f t="shared" si="628"/>
        <v>0</v>
      </c>
      <c r="AO252" s="189">
        <f t="shared" si="628"/>
        <v>6</v>
      </c>
      <c r="AP252" s="189">
        <f t="shared" si="628"/>
        <v>6</v>
      </c>
      <c r="AQ252" s="189">
        <f t="shared" si="628"/>
        <v>6</v>
      </c>
      <c r="AR252" s="189">
        <f t="shared" si="628"/>
        <v>6</v>
      </c>
      <c r="AS252" s="189">
        <f t="shared" si="628"/>
        <v>6</v>
      </c>
      <c r="AT252" s="189">
        <f t="shared" si="628"/>
        <v>6</v>
      </c>
      <c r="AU252" s="189">
        <f t="shared" si="628"/>
        <v>6</v>
      </c>
      <c r="AV252" s="189">
        <f t="shared" si="628"/>
        <v>6</v>
      </c>
      <c r="AW252" s="189">
        <f t="shared" si="628"/>
        <v>6</v>
      </c>
      <c r="AX252" s="189">
        <f t="shared" si="628"/>
        <v>0</v>
      </c>
      <c r="AY252" s="189">
        <f t="shared" si="628"/>
        <v>99</v>
      </c>
      <c r="AZ252" s="189">
        <f t="shared" si="628"/>
        <v>99</v>
      </c>
      <c r="BA252" s="189">
        <f t="shared" si="628"/>
        <v>99</v>
      </c>
      <c r="BB252" s="189">
        <f t="shared" si="628"/>
        <v>99</v>
      </c>
      <c r="BC252" s="189">
        <f t="shared" si="628"/>
        <v>99</v>
      </c>
      <c r="BD252" s="189">
        <f t="shared" si="628"/>
        <v>99</v>
      </c>
      <c r="BE252" s="189">
        <f t="shared" si="628"/>
        <v>99</v>
      </c>
      <c r="BF252" s="189">
        <f t="shared" si="628"/>
        <v>99</v>
      </c>
    </row>
    <row r="253" spans="1:58">
      <c r="A253" s="185" t="s">
        <v>16</v>
      </c>
      <c r="B253" s="185" t="s">
        <v>275</v>
      </c>
      <c r="C253" s="186" t="s">
        <v>440</v>
      </c>
      <c r="D253" s="109">
        <f t="shared" ref="D253:E255" si="629">E107/E$111</f>
        <v>1.1549875398385373E-2</v>
      </c>
      <c r="E253" s="109">
        <f t="shared" si="629"/>
        <v>1.0019598628971359E-2</v>
      </c>
      <c r="F253" s="109"/>
      <c r="G253" s="109">
        <f>I107/I$111</f>
        <v>1.0203443025017283E-2</v>
      </c>
      <c r="H253" s="109">
        <f t="shared" ref="H253:J255" si="630">K107/K$111</f>
        <v>8.8002139294204879E-3</v>
      </c>
      <c r="I253" s="109">
        <f t="shared" si="630"/>
        <v>5.6155570550450676E-3</v>
      </c>
      <c r="J253" s="109">
        <f t="shared" si="630"/>
        <v>4.0905757021406728E-3</v>
      </c>
      <c r="K253" s="109">
        <f>M107/M$111</f>
        <v>4.0905757021406728E-3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9"/>
        <v>0.3844632221246076</v>
      </c>
      <c r="E254" s="109">
        <f t="shared" si="629"/>
        <v>0.36053450857058728</v>
      </c>
      <c r="F254" s="109"/>
      <c r="G254" s="109">
        <f>I108/I$111</f>
        <v>0.40489995485153513</v>
      </c>
      <c r="H254" s="109">
        <f t="shared" si="630"/>
        <v>0.34505440177594898</v>
      </c>
      <c r="I254" s="109">
        <f t="shared" si="630"/>
        <v>0.29691689031126167</v>
      </c>
      <c r="J254" s="109">
        <f t="shared" si="630"/>
        <v>0.27427543814295308</v>
      </c>
      <c r="K254" s="109">
        <f>M108/M$111</f>
        <v>0.27427543814295308</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9"/>
        <v>0.5288514326728635</v>
      </c>
      <c r="E255" s="109">
        <f t="shared" si="629"/>
        <v>0.55481814651556505</v>
      </c>
      <c r="F255" s="109"/>
      <c r="G255" s="109">
        <f>I109/I$111</f>
        <v>0.5129307485850968</v>
      </c>
      <c r="H255" s="109">
        <f t="shared" si="630"/>
        <v>0.58143963305683022</v>
      </c>
      <c r="I255" s="109">
        <f t="shared" si="630"/>
        <v>0.64084493191705894</v>
      </c>
      <c r="J255" s="109">
        <f t="shared" si="630"/>
        <v>0.66973574355741272</v>
      </c>
      <c r="K255" s="109">
        <f>M109/M$111</f>
        <v>0.66973574355741272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31">SUM(E115:E117)/SUM(E$127:E$129)</f>
        <v>0.62362325125617091</v>
      </c>
      <c r="E256" s="109">
        <f t="shared" si="631"/>
        <v>0.58283520392321231</v>
      </c>
      <c r="F256" s="109"/>
      <c r="G256" s="109">
        <f>SUM(I115:I117)/SUM(I$127:I$129)</f>
        <v>0.57353422247513386</v>
      </c>
      <c r="H256" s="109">
        <f>SUM(K115:K117)/SUM(K$127:K$129)</f>
        <v>0.56691017178395764</v>
      </c>
      <c r="I256" s="109">
        <f>SUM(L115:L117)/SUM(L$127:L$129)</f>
        <v>0.48850904112041799</v>
      </c>
      <c r="J256" s="109">
        <f>SUM(M115:M117)/SUM(M$127:M$129)</f>
        <v>0.42810303901254532</v>
      </c>
      <c r="K256" s="109">
        <f>SUM(M115:M117)/SUM(M$127:M$129)</f>
        <v>0.42810303901254532</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2">SUM(E119:E121)/SUM(E$127:E$129)</f>
        <v>0.27049531864175524</v>
      </c>
      <c r="E257" s="109">
        <f t="shared" si="632"/>
        <v>0.28312327008832416</v>
      </c>
      <c r="F257" s="109"/>
      <c r="G257" s="109">
        <f>SUM(I119:I121)/SUM(I$127:I$129)</f>
        <v>0.30698116910371603</v>
      </c>
      <c r="H257" s="109">
        <f>SUM(K119:K121)/SUM(K$127:K$129)</f>
        <v>0.30252959827108822</v>
      </c>
      <c r="I257" s="109">
        <f>SUM(L119:L121)/SUM(L$127:L$129)</f>
        <v>0.35527221230382972</v>
      </c>
      <c r="J257" s="109">
        <f>SUM(M119:M121)/SUM(M$127:M$129)</f>
        <v>0.39870378120389621</v>
      </c>
      <c r="K257" s="109">
        <f>SUM(M119:M121)/SUM(M$127:M$129)</f>
        <v>0.39870378120389621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3">SUM(E123:E125)/SUM(E$127:E$129)</f>
        <v>0.1058814301020739</v>
      </c>
      <c r="E258" s="109">
        <f t="shared" si="633"/>
        <v>0.13404152598846353</v>
      </c>
      <c r="F258" s="109"/>
      <c r="G258" s="109">
        <f>SUM(I123:I125)/SUM(I$127:I$129)</f>
        <v>0.11948460842115009</v>
      </c>
      <c r="H258" s="109">
        <f>SUM(K123:K125)/SUM(K$127:K$129)</f>
        <v>0.13056022994495395</v>
      </c>
      <c r="I258" s="109">
        <f>SUM(L123:L125)/SUM(L$127:L$129)</f>
        <v>0.15621874657575235</v>
      </c>
      <c r="J258" s="109">
        <f>SUM(M123:M125)/SUM(M$127:M$129)</f>
        <v>0.1731931797835585</v>
      </c>
      <c r="K258" s="109">
        <f>SUM(M123:M125)/SUM(M$127:M$129)</f>
        <v>0.1731931797835585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4">J232</f>
        <v>2012</v>
      </c>
      <c r="K259" s="185">
        <f t="shared" si="634"/>
        <v>2013</v>
      </c>
      <c r="L259" s="185">
        <f t="shared" si="634"/>
        <v>2014</v>
      </c>
      <c r="M259" s="185">
        <f t="shared" si="634"/>
        <v>2015</v>
      </c>
      <c r="N259" s="185">
        <f t="shared" si="634"/>
        <v>2016</v>
      </c>
      <c r="O259" s="185">
        <f t="shared" si="634"/>
        <v>2017</v>
      </c>
      <c r="P259" s="185">
        <f t="shared" si="634"/>
        <v>2018</v>
      </c>
      <c r="Q259" s="185">
        <f t="shared" si="634"/>
        <v>2019</v>
      </c>
      <c r="R259" s="185">
        <f t="shared" si="634"/>
        <v>2020</v>
      </c>
      <c r="S259" s="185">
        <f t="shared" si="634"/>
        <v>2021</v>
      </c>
      <c r="T259" s="185">
        <f t="shared" si="634"/>
        <v>2022</v>
      </c>
      <c r="U259" s="185">
        <f t="shared" si="634"/>
        <v>2023</v>
      </c>
      <c r="V259" s="185">
        <f t="shared" si="634"/>
        <v>2024</v>
      </c>
      <c r="W259" s="185">
        <f t="shared" si="634"/>
        <v>2025</v>
      </c>
      <c r="X259" s="185">
        <f t="shared" si="634"/>
        <v>2026</v>
      </c>
      <c r="Y259" s="185">
        <f t="shared" si="634"/>
        <v>2027</v>
      </c>
      <c r="Z259" s="185">
        <f t="shared" si="634"/>
        <v>2028</v>
      </c>
      <c r="AA259" s="185">
        <f t="shared" si="634"/>
        <v>2029</v>
      </c>
      <c r="AB259" s="185">
        <f t="shared" si="634"/>
        <v>2030</v>
      </c>
      <c r="AC259" s="185">
        <f t="shared" si="634"/>
        <v>2031</v>
      </c>
      <c r="AD259" s="185">
        <f t="shared" si="634"/>
        <v>2032</v>
      </c>
      <c r="AE259" s="185">
        <f t="shared" si="634"/>
        <v>2033</v>
      </c>
      <c r="AF259" s="185">
        <f t="shared" si="634"/>
        <v>2034</v>
      </c>
      <c r="AG259" s="185">
        <f t="shared" si="634"/>
        <v>2035</v>
      </c>
      <c r="AH259" s="185">
        <f t="shared" si="634"/>
        <v>2036</v>
      </c>
      <c r="AI259" s="185">
        <f t="shared" si="634"/>
        <v>2037</v>
      </c>
      <c r="AJ259" s="185">
        <f t="shared" si="634"/>
        <v>2038</v>
      </c>
      <c r="AK259" s="185">
        <f t="shared" si="634"/>
        <v>2039</v>
      </c>
      <c r="AL259" s="185">
        <f t="shared" si="634"/>
        <v>2040</v>
      </c>
      <c r="AM259" s="185">
        <f t="shared" si="634"/>
        <v>2041</v>
      </c>
      <c r="AN259" s="185">
        <f t="shared" si="634"/>
        <v>2042</v>
      </c>
      <c r="AO259" s="185">
        <f t="shared" si="634"/>
        <v>2043</v>
      </c>
      <c r="AP259" s="185">
        <f t="shared" si="634"/>
        <v>2044</v>
      </c>
      <c r="AQ259" s="185">
        <f t="shared" si="634"/>
        <v>2045</v>
      </c>
      <c r="AR259" s="185">
        <f t="shared" si="634"/>
        <v>2046</v>
      </c>
      <c r="AS259" s="185">
        <f>AR259+1</f>
        <v>2047</v>
      </c>
      <c r="AT259" s="185">
        <f t="shared" ref="AT259:BB259" si="635">AS259+1</f>
        <v>2048</v>
      </c>
      <c r="AU259" s="185">
        <f t="shared" si="635"/>
        <v>2049</v>
      </c>
      <c r="AV259" s="185">
        <f t="shared" si="635"/>
        <v>2050</v>
      </c>
      <c r="AW259" s="185">
        <f t="shared" si="635"/>
        <v>2051</v>
      </c>
      <c r="AX259" s="185">
        <f t="shared" si="635"/>
        <v>2052</v>
      </c>
      <c r="AY259" s="185">
        <f t="shared" si="635"/>
        <v>2053</v>
      </c>
      <c r="AZ259" s="185">
        <f t="shared" si="635"/>
        <v>2054</v>
      </c>
      <c r="BA259" s="185">
        <f t="shared" si="635"/>
        <v>2055</v>
      </c>
      <c r="BB259" s="185">
        <f t="shared" si="635"/>
        <v>2056</v>
      </c>
      <c r="BC259" s="185">
        <v>2060</v>
      </c>
      <c r="BD259" s="185">
        <v>2070</v>
      </c>
    </row>
    <row r="260" spans="1:56">
      <c r="A260" s="185" t="s">
        <v>16</v>
      </c>
      <c r="E260" s="185" t="s">
        <v>441</v>
      </c>
      <c r="F260" s="185" t="s">
        <v>441</v>
      </c>
      <c r="G260" s="185" t="s">
        <v>435</v>
      </c>
      <c r="H260" s="186" t="s">
        <v>440</v>
      </c>
      <c r="I260" s="185" t="s">
        <v>275</v>
      </c>
      <c r="J260" s="186">
        <f t="shared" ref="J260:J265" si="636">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3.4011476750057611E-3</v>
      </c>
      <c r="Q260" s="186" cm="1">
        <f t="array" ref="Q260">IF(S$252=-1,R260,IF(S$252=99,P260,IF(S$252=0,INDEX($D253:$K253,0,S$250),(INDEX($D253:$K253,0,S$252+1)-INDEX($D253:$K253,0,S$252))/(INDEX($D$249:$K$249,0,S$252+1)-INDEX($D$249:$K$249,0,S$252))+P260)))</f>
        <v>6.8022953500115222E-3</v>
      </c>
      <c r="R260" s="186" cm="1">
        <f t="array" ref="R260">IF(T$252=-1,S260,IF(T$252=99,Q260,IF(T$252=0,INDEX($D253:$K253,0,T$250),(INDEX($D253:$K253,0,T$252+1)-INDEX($D253:$K253,0,T$252))/(INDEX($D$249:$K$249,0,T$252+1)-INDEX($D$249:$K$249,0,T$252))+Q260)))</f>
        <v>1.0203443025017283E-2</v>
      </c>
      <c r="S260" s="186" cm="1">
        <f t="array" ref="S260">IF(U$252=-1,T260,IF(U$252=99,R260,IF(U$252=0,INDEX($D253:$K253,0,U$250),(INDEX($D253:$K253,0,U$252+1)-INDEX($D253:$K253,0,U$252))/(INDEX($D$249:$K$249,0,U$252+1)-INDEX($D$249:$K$249,0,U$252))+R260)))</f>
        <v>1.0063120115457604E-2</v>
      </c>
      <c r="T260" s="186" cm="1">
        <f t="array" ref="T260">IF(V$252=-1,U260,IF(V$252=99,S260,IF(V$252=0,INDEX($D253:$K253,0,V$250),(INDEX($D253:$K253,0,V$252+1)-INDEX($D253:$K253,0,V$252))/(INDEX($D$249:$K$249,0,V$252+1)-INDEX($D$249:$K$249,0,V$252))+S260)))</f>
        <v>9.9227972058979243E-3</v>
      </c>
      <c r="U260" s="186" cm="1">
        <f t="array" ref="U260">IF(W$252=-1,V260,IF(W$252=99,T260,IF(W$252=0,INDEX($D253:$K253,0,W$250),(INDEX($D253:$K253,0,W$252+1)-INDEX($D253:$K253,0,W$252))/(INDEX($D$249:$K$249,0,W$252+1)-INDEX($D$249:$K$249,0,W$252))+T260)))</f>
        <v>9.7824742963382449E-3</v>
      </c>
      <c r="V260" s="186" cm="1">
        <f t="array" ref="V260">IF(X$252=-1,W260,IF(X$252=99,U260,IF(X$252=0,INDEX($D253:$K253,0,X$250),(INDEX($D253:$K253,0,X$252+1)-INDEX($D253:$K253,0,X$252))/(INDEX($D$249:$K$249,0,X$252+1)-INDEX($D$249:$K$249,0,X$252))+U260)))</f>
        <v>9.6421513867785656E-3</v>
      </c>
      <c r="W260" s="186" cm="1">
        <f t="array" ref="W260">IF(Y$252=-1,X260,IF(Y$252=99,V260,IF(Y$252=0,INDEX($D253:$K253,0,Y$250),(INDEX($D253:$K253,0,Y$252+1)-INDEX($D253:$K253,0,Y$252))/(INDEX($D$249:$K$249,0,Y$252+1)-INDEX($D$249:$K$249,0,Y$252))+V260)))</f>
        <v>9.5018284772188863E-3</v>
      </c>
      <c r="X260" s="186" cm="1">
        <f t="array" ref="X260">IF(Z$252=-1,Y260,IF(Z$252=99,W260,IF(Z$252=0,INDEX($D253:$K253,0,Z$250),(INDEX($D253:$K253,0,Z$252+1)-INDEX($D253:$K253,0,Z$252))/(INDEX($D$249:$K$249,0,Z$252+1)-INDEX($D$249:$K$249,0,Z$252))+W260)))</f>
        <v>9.361505567659207E-3</v>
      </c>
      <c r="Y260" s="186" cm="1">
        <f t="array" ref="Y260">IF(AA$252=-1,Z260,IF(AA$252=99,X260,IF(AA$252=0,INDEX($D253:$K253,0,AA$250),(INDEX($D253:$K253,0,AA$252+1)-INDEX($D253:$K253,0,AA$252))/(INDEX($D$249:$K$249,0,AA$252+1)-INDEX($D$249:$K$249,0,AA$252))+X260)))</f>
        <v>9.2211826580995276E-3</v>
      </c>
      <c r="Z260" s="186" cm="1">
        <f t="array" ref="Z260">IF(AB$252=-1,AA260,IF(AB$252=99,Y260,IF(AB$252=0,INDEX($D253:$K253,0,AB$250),(INDEX($D253:$K253,0,AB$252+1)-INDEX($D253:$K253,0,AB$252))/(INDEX($D$249:$K$249,0,AB$252+1)-INDEX($D$249:$K$249,0,AB$252))+Y260)))</f>
        <v>9.0808597485398483E-3</v>
      </c>
      <c r="AA260" s="186" cm="1">
        <f t="array" ref="AA260">IF(AC$252=-1,AB260,IF(AC$252=99,Z260,IF(AC$252=0,INDEX($D253:$K253,0,AC$250),(INDEX($D253:$K253,0,AC$252+1)-INDEX($D253:$K253,0,AC$252))/(INDEX($D$249:$K$249,0,AC$252+1)-INDEX($D$249:$K$249,0,AC$252))+Z260)))</f>
        <v>8.940536838980169E-3</v>
      </c>
      <c r="AB260" s="186" cm="1">
        <f t="array" ref="AB260">IF(AD$252=-1,AC260,IF(AD$252=99,AA260,IF(AD$252=0,INDEX($D253:$K253,0,AD$250),(INDEX($D253:$K253,0,AD$252+1)-INDEX($D253:$K253,0,AD$252))/(INDEX($D$249:$K$249,0,AD$252+1)-INDEX($D$249:$K$249,0,AD$252))+AA260)))</f>
        <v>8.8002139294204879E-3</v>
      </c>
      <c r="AC260" s="186" cm="1">
        <f t="array" ref="AC260">IF(AE$252=-1,AD260,IF(AE$252=99,AB260,IF(AE$252=0,INDEX($D253:$K253,0,AE$250),(INDEX($D253:$K253,0,AE$252+1)-INDEX($D253:$K253,0,AE$252))/(INDEX($D$249:$K$249,0,AE$252+1)-INDEX($D$249:$K$249,0,AE$252))+AB260)))</f>
        <v>8.4817482419829466E-3</v>
      </c>
      <c r="AD260" s="186" cm="1">
        <f t="array" ref="AD260">IF(AF$252=-1,AE260,IF(AF$252=99,AC260,IF(AF$252=0,INDEX($D253:$K253,0,AF$250),(INDEX($D253:$K253,0,AF$252+1)-INDEX($D253:$K253,0,AF$252))/(INDEX($D$249:$K$249,0,AF$252+1)-INDEX($D$249:$K$249,0,AF$252))+AC260)))</f>
        <v>8.1632825545454053E-3</v>
      </c>
      <c r="AE260" s="186" cm="1">
        <f t="array" ref="AE260">IF(AG$252=-1,AF260,IF(AG$252=99,AD260,IF(AG$252=0,INDEX($D253:$K253,0,AG$250),(INDEX($D253:$K253,0,AG$252+1)-INDEX($D253:$K253,0,AG$252))/(INDEX($D$249:$K$249,0,AG$252+1)-INDEX($D$249:$K$249,0,AG$252))+AD260)))</f>
        <v>7.8448168671078639E-3</v>
      </c>
      <c r="AF260" s="186" cm="1">
        <f t="array" ref="AF260">IF(AH$252=-1,AG260,IF(AH$252=99,AE260,IF(AH$252=0,INDEX($D253:$K253,0,AH$250),(INDEX($D253:$K253,0,AH$252+1)-INDEX($D253:$K253,0,AH$252))/(INDEX($D$249:$K$249,0,AH$252+1)-INDEX($D$249:$K$249,0,AH$252))+AE260)))</f>
        <v>7.5263511796703217E-3</v>
      </c>
      <c r="AG260" s="186" cm="1">
        <f t="array" ref="AG260">IF(AI$252=-1,AH260,IF(AI$252=99,AF260,IF(AI$252=0,INDEX($D253:$K253,0,AI$250),(INDEX($D253:$K253,0,AI$252+1)-INDEX($D253:$K253,0,AI$252))/(INDEX($D$249:$K$249,0,AI$252+1)-INDEX($D$249:$K$249,0,AI$252))+AF260)))</f>
        <v>7.2078854922327795E-3</v>
      </c>
      <c r="AH260" s="186" cm="1">
        <f t="array" ref="AH260">IF(AJ$252=-1,AI260,IF(AJ$252=99,AG260,IF(AJ$252=0,INDEX($D253:$K253,0,AJ$250),(INDEX($D253:$K253,0,AJ$252+1)-INDEX($D253:$K253,0,AJ$252))/(INDEX($D$249:$K$249,0,AJ$252+1)-INDEX($D$249:$K$249,0,AJ$252))+AG260)))</f>
        <v>6.8894198047952373E-3</v>
      </c>
      <c r="AI260" s="186" cm="1">
        <f t="array" ref="AI260">IF(AK$252=-1,AJ260,IF(AK$252=99,AH260,IF(AK$252=0,INDEX($D253:$K253,0,AK$250),(INDEX($D253:$K253,0,AK$252+1)-INDEX($D253:$K253,0,AK$252))/(INDEX($D$249:$K$249,0,AK$252+1)-INDEX($D$249:$K$249,0,AK$252))+AH260)))</f>
        <v>6.5709541173576951E-3</v>
      </c>
      <c r="AJ260" s="186" cm="1">
        <f t="array" ref="AJ260">IF(AL$252=-1,AK260,IF(AL$252=99,AI260,IF(AL$252=0,INDEX($D253:$K253,0,AL$250),(INDEX($D253:$K253,0,AL$252+1)-INDEX($D253:$K253,0,AL$252))/(INDEX($D$249:$K$249,0,AL$252+1)-INDEX($D$249:$K$249,0,AL$252))+AI260)))</f>
        <v>6.2524884299201529E-3</v>
      </c>
      <c r="AK260" s="186" cm="1">
        <f t="array" ref="AK260">IF(AM$252=-1,AL260,IF(AM$252=99,AJ260,IF(AM$252=0,INDEX($D253:$K253,0,AM$250),(INDEX($D253:$K253,0,AM$252+1)-INDEX($D253:$K253,0,AM$252))/(INDEX($D$249:$K$249,0,AM$252+1)-INDEX($D$249:$K$249,0,AM$252))+AJ260)))</f>
        <v>5.9340227424826107E-3</v>
      </c>
      <c r="AL260" s="186" cm="1">
        <f t="array" ref="AL260">IF(AN$252=-1,AM260,IF(AN$252=99,AK260,IF(AN$252=0,INDEX($D253:$K253,0,AN$250),(INDEX($D253:$K253,0,AN$252+1)-INDEX($D253:$K253,0,AN$252))/(INDEX($D$249:$K$249,0,AN$252+1)-INDEX($D$249:$K$249,0,AN$252))+AK260)))</f>
        <v>5.6155570550450676E-3</v>
      </c>
      <c r="AM260" s="186" cm="1">
        <f t="array" ref="AM260">IF(AO$252=-1,AN260,IF(AO$252=99,AL260,IF(AO$252=0,INDEX($D253:$K253,0,AO$250),(INDEX($D253:$K253,0,AO$252+1)-INDEX($D253:$K253,0,AO$252))/(INDEX($D$249:$K$249,0,AO$252+1)-INDEX($D$249:$K$249,0,AO$252))+AL260)))</f>
        <v>5.4630589197546282E-3</v>
      </c>
      <c r="AN260" s="186" cm="1">
        <f t="array" ref="AN260">IF(AP$252=-1,AO260,IF(AP$252=99,AM260,IF(AP$252=0,INDEX($D253:$K253,0,AP$250),(INDEX($D253:$K253,0,AP$252+1)-INDEX($D253:$K253,0,AP$252))/(INDEX($D$249:$K$249,0,AP$252+1)-INDEX($D$249:$K$249,0,AP$252))+AM260)))</f>
        <v>5.3105607844641887E-3</v>
      </c>
      <c r="AO260" s="186" cm="1">
        <f t="array" ref="AO260">IF(AQ$252=-1,AP260,IF(AQ$252=99,AN260,IF(AQ$252=0,INDEX($D253:$K253,0,AQ$250),(INDEX($D253:$K253,0,AQ$252+1)-INDEX($D253:$K253,0,AQ$252))/(INDEX($D$249:$K$249,0,AQ$252+1)-INDEX($D$249:$K$249,0,AQ$252))+AN260)))</f>
        <v>5.1580626491737492E-3</v>
      </c>
      <c r="AP260" s="186" cm="1">
        <f t="array" ref="AP260">IF(AR$252=-1,AQ260,IF(AR$252=99,AO260,IF(AR$252=0,INDEX($D253:$K253,0,AR$250),(INDEX($D253:$K253,0,AR$252+1)-INDEX($D253:$K253,0,AR$252))/(INDEX($D$249:$K$249,0,AR$252+1)-INDEX($D$249:$K$249,0,AR$252))+AO260)))</f>
        <v>5.0055645138833097E-3</v>
      </c>
      <c r="AQ260" s="186" cm="1">
        <f t="array" ref="AQ260">IF(AS$252=-1,AR260,IF(AS$252=99,AP260,IF(AS$252=0,INDEX($D253:$K253,0,AS$250),(INDEX($D253:$K253,0,AS$252+1)-INDEX($D253:$K253,0,AS$252))/(INDEX($D$249:$K$249,0,AS$252+1)-INDEX($D$249:$K$249,0,AS$252))+AP260)))</f>
        <v>4.8530663785928702E-3</v>
      </c>
      <c r="AR260" s="186" cm="1">
        <f t="array" ref="AR260">IF(AT$252=-1,AW260,IF(AT$252=99,AQ260,IF(AT$252=0,INDEX($D253:$K253,0,AT$250),(INDEX($D253:$K253,0,AT$252+1)-INDEX($D253:$K253,0,AT$252))/(INDEX($D$249:$K$249,0,AT$252+1)-INDEX($D$249:$K$249,0,AT$252))+AQ260)))</f>
        <v>4.7005682433024307E-3</v>
      </c>
      <c r="AS260" s="186" cm="1">
        <f t="array" ref="AS260">IF(AU$252=-1,AX260,IF(AU$252=99,AR260,IF(AU$252=0,INDEX($D253:$K253,0,AU$250),(INDEX($D253:$K253,0,AU$252+1)-INDEX($D253:$K253,0,AU$252))/(INDEX($D$249:$K$249,0,AU$252+1)-INDEX($D$249:$K$249,0,AU$252))+AR260)))</f>
        <v>4.5480701080119913E-3</v>
      </c>
      <c r="AT260" s="186" cm="1">
        <f t="array" ref="AT260">IF(AV$252=-1,AY260,IF(AV$252=99,AS260,IF(AV$252=0,INDEX($D253:$K253,0,AV$250),(INDEX($D253:$K253,0,AV$252+1)-INDEX($D253:$K253,0,AV$252))/(INDEX($D$249:$K$249,0,AV$252+1)-INDEX($D$249:$K$249,0,AV$252))+AS260)))</f>
        <v>4.3955719727215518E-3</v>
      </c>
      <c r="AU260" s="186" cm="1">
        <f t="array" ref="AU260">IF(AW$252=-1,AZ260,IF(AW$252=99,AT260,IF(AW$252=0,INDEX($D253:$K253,0,AW$250),(INDEX($D253:$K253,0,AW$252+1)-INDEX($D253:$K253,0,AW$252))/(INDEX($D$249:$K$249,0,AW$252+1)-INDEX($D$249:$K$249,0,AW$252))+AT260)))</f>
        <v>4.2430738374311123E-3</v>
      </c>
      <c r="AV260" s="186" cm="1">
        <f t="array" ref="AV260">IF(AX$252=-1,BA260,IF(AX$252=99,AU260,IF(AX$252=0,INDEX($D253:$K253,0,AX$250),(INDEX($D253:$K253,0,AX$252+1)-INDEX($D253:$K253,0,AX$252))/(INDEX($D$249:$K$249,0,AX$252+1)-INDEX($D$249:$K$249,0,AX$252))+AU260)))</f>
        <v>4.0905757021406728E-3</v>
      </c>
      <c r="AW260" s="186" cm="1">
        <f t="array" ref="AW260">IF(AY$252=-1,BB260,IF(AY$252=99,AV260,IF(AY$252=0,INDEX($D253:$K253,0,AY$250),(INDEX($D253:$K253,0,AY$252+1)-INDEX($D253:$K253,0,AY$252))/(INDEX($D$249:$K$249,0,AY$252+1)-INDEX($D$249:$K$249,0,AY$252))+AV260)))</f>
        <v>4.0905757021406728E-3</v>
      </c>
      <c r="AX260" s="186" cm="1">
        <f t="array" ref="AX260">IF(AV$252=-1,AZ260,IF(AV$252=99,AW260,IF(AV$252=0,INDEX($D253:$K253,0,AV$250),(INDEX($D253:$K253,0,AV$252+1)-INDEX($D253:$K253,0,AV$252))/(INDEX($D$249:$K$249,0,AV$252+1)-INDEX($D$249:$K$249,0,AV$252))+AW260)))</f>
        <v>3.9380775668502333E-3</v>
      </c>
      <c r="AY260" s="186" cm="1">
        <f t="array" ref="AY260">IF(AW$252=-1,BA260,IF(AW$252=99,AX260,IF(AW$252=0,INDEX($D253:$K253,0,AW$250),(INDEX($D253:$K253,0,AW$252+1)-INDEX($D253:$K253,0,AW$252))/(INDEX($D$249:$K$249,0,AW$252+1)-INDEX($D$249:$K$249,0,AW$252))+AX260)))</f>
        <v>3.7855794315597938E-3</v>
      </c>
      <c r="AZ260" s="186" cm="1">
        <f t="array" ref="AZ260">IF(AX$252=-1,BB260,IF(AX$252=99,AY260,IF(AX$252=0,INDEX($D253:$K253,0,AX$250),(INDEX($D253:$K253,0,AX$252+1)-INDEX($D253:$K253,0,AX$252))/(INDEX($D$249:$K$249,0,AX$252+1)-INDEX($D$249:$K$249,0,AX$252))+AY260)))</f>
        <v>4.0905757021406728E-3</v>
      </c>
      <c r="BA260" s="186" cm="1">
        <f t="array" ref="BA260">IF(AY$252=-1,BC260,IF(AY$252=99,AZ260,IF(AY$252=0,INDEX($D253:$K253,0,AY$250),(INDEX($D253:$K253,0,AY$252+1)-INDEX($D253:$K253,0,AY$252))/(INDEX($D$249:$K$249,0,AY$252+1)-INDEX($D$249:$K$249,0,AY$252))+AZ260)))</f>
        <v>4.0905757021406728E-3</v>
      </c>
      <c r="BB260" s="186" cm="1">
        <f t="array" ref="BB260">IF(AZ$252=-1,BD260,IF(AZ$252=99,BA260,IF(AZ$252=0,INDEX($D253:$K253,0,AZ$250),(INDEX($D253:$K253,0,AZ$252+1)-INDEX($D253:$K253,0,AZ$252))/(INDEX($D$249:$K$249,0,AZ$252+1)-INDEX($D$249:$K$249,0,AZ$252))+BA260)))</f>
        <v>4.0905757021406728E-3</v>
      </c>
      <c r="BC260" s="186" cm="1">
        <f t="array" ref="BC260">IF(BA$252=-1,BE260,IF(BA$252=99,BB260,IF(BA$252=0,INDEX($D253:$K253,0,BA$250),(INDEX($D253:$K253,0,BA$252+1)-INDEX($D253:$K253,0,BA$252))/(INDEX($D$249:$K$249,0,BA$252+1)-INDEX($D$249:$K$249,0,BA$252))+BB260)))</f>
        <v>4.0905757021406728E-3</v>
      </c>
      <c r="BD260" s="186" cm="1">
        <f t="array" ref="BD260">IF(BB$252=-1,BF260,IF(BB$252=99,BC260,IF(BB$252=0,INDEX($D253:$K253,0,BB$250),(INDEX($D253:$K253,0,BB$252+1)-INDEX($D253:$K253,0,BB$252))/(INDEX($D$249:$K$249,0,BB$252+1)-INDEX($D$249:$K$249,0,BB$252))+BC260)))</f>
        <v>4.0905757021406728E-3</v>
      </c>
    </row>
    <row r="261" spans="1:56">
      <c r="A261" s="185" t="s">
        <v>16</v>
      </c>
      <c r="E261" s="185" t="s">
        <v>441</v>
      </c>
      <c r="F261" s="185" t="s">
        <v>441</v>
      </c>
      <c r="G261" s="185" t="s">
        <v>436</v>
      </c>
      <c r="H261" s="186" t="s">
        <v>440</v>
      </c>
      <c r="I261" s="185" t="s">
        <v>276</v>
      </c>
      <c r="J261" s="186">
        <f t="shared" si="636"/>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0.13496665161717838</v>
      </c>
      <c r="Q261" s="186" cm="1">
        <f t="array" ref="Q261">IF(S$252=-1,R261,IF(S$252=99,P261,IF(S$252=0,INDEX($D254:$K254,0,S$250),(INDEX($D254:$K254,0,S$252+1)-INDEX($D254:$K254,0,S$252))/(INDEX($D$249:$K$249,0,S$252+1)-INDEX($D$249:$K$249,0,S$252))+P261)))</f>
        <v>0.26993330323435677</v>
      </c>
      <c r="R261" s="186" cm="1">
        <f t="array" ref="R261">IF(T$252=-1,S261,IF(T$252=99,Q261,IF(T$252=0,INDEX($D254:$K254,0,T$250),(INDEX($D254:$K254,0,T$252+1)-INDEX($D254:$K254,0,T$252))/(INDEX($D$249:$K$249,0,T$252+1)-INDEX($D$249:$K$249,0,T$252))+Q261)))</f>
        <v>0.40489995485153513</v>
      </c>
      <c r="S261" s="186" cm="1">
        <f t="array" ref="S261">IF(U$252=-1,T261,IF(U$252=99,R261,IF(U$252=0,INDEX($D254:$K254,0,U$250),(INDEX($D254:$K254,0,U$252+1)-INDEX($D254:$K254,0,U$252))/(INDEX($D$249:$K$249,0,U$252+1)-INDEX($D$249:$K$249,0,U$252))+R261)))</f>
        <v>0.39891539954397653</v>
      </c>
      <c r="T261" s="186" cm="1">
        <f t="array" ref="T261">IF(V$252=-1,U261,IF(V$252=99,S261,IF(V$252=0,INDEX($D254:$K254,0,V$250),(INDEX($D254:$K254,0,V$252+1)-INDEX($D254:$K254,0,V$252))/(INDEX($D$249:$K$249,0,V$252+1)-INDEX($D$249:$K$249,0,V$252))+S261)))</f>
        <v>0.39293084423641794</v>
      </c>
      <c r="U261" s="186" cm="1">
        <f t="array" ref="U261">IF(W$252=-1,V261,IF(W$252=99,T261,IF(W$252=0,INDEX($D254:$K254,0,W$250),(INDEX($D254:$K254,0,W$252+1)-INDEX($D254:$K254,0,W$252))/(INDEX($D$249:$K$249,0,W$252+1)-INDEX($D$249:$K$249,0,W$252))+T261)))</f>
        <v>0.38694628892885935</v>
      </c>
      <c r="V261" s="186" cm="1">
        <f t="array" ref="V261">IF(X$252=-1,W261,IF(X$252=99,U261,IF(X$252=0,INDEX($D254:$K254,0,X$250),(INDEX($D254:$K254,0,X$252+1)-INDEX($D254:$K254,0,X$252))/(INDEX($D$249:$K$249,0,X$252+1)-INDEX($D$249:$K$249,0,X$252))+U261)))</f>
        <v>0.38096173362130076</v>
      </c>
      <c r="W261" s="186" cm="1">
        <f t="array" ref="W261">IF(Y$252=-1,X261,IF(Y$252=99,V261,IF(Y$252=0,INDEX($D254:$K254,0,Y$250),(INDEX($D254:$K254,0,Y$252+1)-INDEX($D254:$K254,0,Y$252))/(INDEX($D$249:$K$249,0,Y$252+1)-INDEX($D$249:$K$249,0,Y$252))+V261)))</f>
        <v>0.37497717831374217</v>
      </c>
      <c r="X261" s="186" cm="1">
        <f t="array" ref="X261">IF(Z$252=-1,Y261,IF(Z$252=99,W261,IF(Z$252=0,INDEX($D254:$K254,0,Z$250),(INDEX($D254:$K254,0,Z$252+1)-INDEX($D254:$K254,0,Z$252))/(INDEX($D$249:$K$249,0,Z$252+1)-INDEX($D$249:$K$249,0,Z$252))+W261)))</f>
        <v>0.36899262300618357</v>
      </c>
      <c r="Y261" s="186" cm="1">
        <f t="array" ref="Y261">IF(AA$252=-1,Z261,IF(AA$252=99,X261,IF(AA$252=0,INDEX($D254:$K254,0,AA$250),(INDEX($D254:$K254,0,AA$252+1)-INDEX($D254:$K254,0,AA$252))/(INDEX($D$249:$K$249,0,AA$252+1)-INDEX($D$249:$K$249,0,AA$252))+X261)))</f>
        <v>0.36300806769862498</v>
      </c>
      <c r="Z261" s="186" cm="1">
        <f t="array" ref="Z261">IF(AB$252=-1,AA261,IF(AB$252=99,Y261,IF(AB$252=0,INDEX($D254:$K254,0,AB$250),(INDEX($D254:$K254,0,AB$252+1)-INDEX($D254:$K254,0,AB$252))/(INDEX($D$249:$K$249,0,AB$252+1)-INDEX($D$249:$K$249,0,AB$252))+Y261)))</f>
        <v>0.35702351239106639</v>
      </c>
      <c r="AA261" s="186" cm="1">
        <f t="array" ref="AA261">IF(AC$252=-1,AB261,IF(AC$252=99,Z261,IF(AC$252=0,INDEX($D254:$K254,0,AC$250),(INDEX($D254:$K254,0,AC$252+1)-INDEX($D254:$K254,0,AC$252))/(INDEX($D$249:$K$249,0,AC$252+1)-INDEX($D$249:$K$249,0,AC$252))+Z261)))</f>
        <v>0.3510389570835078</v>
      </c>
      <c r="AB261" s="186" cm="1">
        <f t="array" ref="AB261">IF(AD$252=-1,AC261,IF(AD$252=99,AA261,IF(AD$252=0,INDEX($D254:$K254,0,AD$250),(INDEX($D254:$K254,0,AD$252+1)-INDEX($D254:$K254,0,AD$252))/(INDEX($D$249:$K$249,0,AD$252+1)-INDEX($D$249:$K$249,0,AD$252))+AA261)))</f>
        <v>0.34505440177594898</v>
      </c>
      <c r="AC261" s="186" cm="1">
        <f t="array" ref="AC261">IF(AE$252=-1,AD261,IF(AE$252=99,AB261,IF(AE$252=0,INDEX($D254:$K254,0,AE$250),(INDEX($D254:$K254,0,AE$252+1)-INDEX($D254:$K254,0,AE$252))/(INDEX($D$249:$K$249,0,AE$252+1)-INDEX($D$249:$K$249,0,AE$252))+AB261)))</f>
        <v>0.34024065062948028</v>
      </c>
      <c r="AD261" s="186" cm="1">
        <f t="array" ref="AD261">IF(AF$252=-1,AE261,IF(AF$252=99,AC261,IF(AF$252=0,INDEX($D254:$K254,0,AF$250),(INDEX($D254:$K254,0,AF$252+1)-INDEX($D254:$K254,0,AF$252))/(INDEX($D$249:$K$249,0,AF$252+1)-INDEX($D$249:$K$249,0,AF$252))+AC261)))</f>
        <v>0.33542689948301152</v>
      </c>
      <c r="AE261" s="186" cm="1">
        <f t="array" ref="AE261">IF(AG$252=-1,AF261,IF(AG$252=99,AD261,IF(AG$252=0,INDEX($D254:$K254,0,AG$250),(INDEX($D254:$K254,0,AG$252+1)-INDEX($D254:$K254,0,AG$252))/(INDEX($D$249:$K$249,0,AG$252+1)-INDEX($D$249:$K$249,0,AG$252))+AD261)))</f>
        <v>0.33061314833654276</v>
      </c>
      <c r="AF261" s="186" cm="1">
        <f t="array" ref="AF261">IF(AH$252=-1,AG261,IF(AH$252=99,AE261,IF(AH$252=0,INDEX($D254:$K254,0,AH$250),(INDEX($D254:$K254,0,AH$252+1)-INDEX($D254:$K254,0,AH$252))/(INDEX($D$249:$K$249,0,AH$252+1)-INDEX($D$249:$K$249,0,AH$252))+AE261)))</f>
        <v>0.325799397190074</v>
      </c>
      <c r="AG261" s="186" cm="1">
        <f t="array" ref="AG261">IF(AI$252=-1,AH261,IF(AI$252=99,AF261,IF(AI$252=0,INDEX($D254:$K254,0,AI$250),(INDEX($D254:$K254,0,AI$252+1)-INDEX($D254:$K254,0,AI$252))/(INDEX($D$249:$K$249,0,AI$252+1)-INDEX($D$249:$K$249,0,AI$252))+AF261)))</f>
        <v>0.32098564604360524</v>
      </c>
      <c r="AH261" s="186" cm="1">
        <f t="array" ref="AH261">IF(AJ$252=-1,AI261,IF(AJ$252=99,AG261,IF(AJ$252=0,INDEX($D254:$K254,0,AJ$250),(INDEX($D254:$K254,0,AJ$252+1)-INDEX($D254:$K254,0,AJ$252))/(INDEX($D$249:$K$249,0,AJ$252+1)-INDEX($D$249:$K$249,0,AJ$252))+AG261)))</f>
        <v>0.31617189489713649</v>
      </c>
      <c r="AI261" s="186" cm="1">
        <f t="array" ref="AI261">IF(AK$252=-1,AJ261,IF(AK$252=99,AH261,IF(AK$252=0,INDEX($D254:$K254,0,AK$250),(INDEX($D254:$K254,0,AK$252+1)-INDEX($D254:$K254,0,AK$252))/(INDEX($D$249:$K$249,0,AK$252+1)-INDEX($D$249:$K$249,0,AK$252))+AH261)))</f>
        <v>0.31135814375066773</v>
      </c>
      <c r="AJ261" s="186" cm="1">
        <f t="array" ref="AJ261">IF(AL$252=-1,AK261,IF(AL$252=99,AI261,IF(AL$252=0,INDEX($D254:$K254,0,AL$250),(INDEX($D254:$K254,0,AL$252+1)-INDEX($D254:$K254,0,AL$252))/(INDEX($D$249:$K$249,0,AL$252+1)-INDEX($D$249:$K$249,0,AL$252))+AI261)))</f>
        <v>0.30654439260419897</v>
      </c>
      <c r="AK261" s="186" cm="1">
        <f t="array" ref="AK261">IF(AM$252=-1,AL261,IF(AM$252=99,AJ261,IF(AM$252=0,INDEX($D254:$K254,0,AM$250),(INDEX($D254:$K254,0,AM$252+1)-INDEX($D254:$K254,0,AM$252))/(INDEX($D$249:$K$249,0,AM$252+1)-INDEX($D$249:$K$249,0,AM$252))+AJ261)))</f>
        <v>0.30173064145773021</v>
      </c>
      <c r="AL261" s="186" cm="1">
        <f t="array" ref="AL261">IF(AN$252=-1,AM261,IF(AN$252=99,AK261,IF(AN$252=0,INDEX($D254:$K254,0,AN$250),(INDEX($D254:$K254,0,AN$252+1)-INDEX($D254:$K254,0,AN$252))/(INDEX($D$249:$K$249,0,AN$252+1)-INDEX($D$249:$K$249,0,AN$252))+AK261)))</f>
        <v>0.29691689031126167</v>
      </c>
      <c r="AM261" s="186" cm="1">
        <f t="array" ref="AM261">IF(AO$252=-1,AN261,IF(AO$252=99,AL261,IF(AO$252=0,INDEX($D254:$K254,0,AO$250),(INDEX($D254:$K254,0,AO$252+1)-INDEX($D254:$K254,0,AO$252))/(INDEX($D$249:$K$249,0,AO$252+1)-INDEX($D$249:$K$249,0,AO$252))+AL261)))</f>
        <v>0.29465274509443079</v>
      </c>
      <c r="AN261" s="186" cm="1">
        <f t="array" ref="AN261">IF(AP$252=-1,AO261,IF(AP$252=99,AM261,IF(AP$252=0,INDEX($D254:$K254,0,AP$250),(INDEX($D254:$K254,0,AP$252+1)-INDEX($D254:$K254,0,AP$252))/(INDEX($D$249:$K$249,0,AP$252+1)-INDEX($D$249:$K$249,0,AP$252))+AM261)))</f>
        <v>0.29238859987759991</v>
      </c>
      <c r="AO261" s="186" cm="1">
        <f t="array" ref="AO261">IF(AQ$252=-1,AP261,IF(AQ$252=99,AN261,IF(AQ$252=0,INDEX($D254:$K254,0,AQ$250),(INDEX($D254:$K254,0,AQ$252+1)-INDEX($D254:$K254,0,AQ$252))/(INDEX($D$249:$K$249,0,AQ$252+1)-INDEX($D$249:$K$249,0,AQ$252))+AN261)))</f>
        <v>0.29012445466076903</v>
      </c>
      <c r="AP261" s="186" cm="1">
        <f t="array" ref="AP261">IF(AR$252=-1,AQ261,IF(AR$252=99,AO261,IF(AR$252=0,INDEX($D254:$K254,0,AR$250),(INDEX($D254:$K254,0,AR$252+1)-INDEX($D254:$K254,0,AR$252))/(INDEX($D$249:$K$249,0,AR$252+1)-INDEX($D$249:$K$249,0,AR$252))+AO261)))</f>
        <v>0.28786030944393814</v>
      </c>
      <c r="AQ261" s="186" cm="1">
        <f t="array" ref="AQ261">IF(AS$252=-1,AR261,IF(AS$252=99,AP261,IF(AS$252=0,INDEX($D254:$K254,0,AS$250),(INDEX($D254:$K254,0,AS$252+1)-INDEX($D254:$K254,0,AS$252))/(INDEX($D$249:$K$249,0,AS$252+1)-INDEX($D$249:$K$249,0,AS$252))+AP261)))</f>
        <v>0.28559616422710726</v>
      </c>
      <c r="AR261" s="186" cm="1">
        <f t="array" ref="AR261">IF(AT$252=-1,AW261,IF(AT$252=99,AQ261,IF(AT$252=0,INDEX($D254:$K254,0,AT$250),(INDEX($D254:$K254,0,AT$252+1)-INDEX($D254:$K254,0,AT$252))/(INDEX($D$249:$K$249,0,AT$252+1)-INDEX($D$249:$K$249,0,AT$252))+AQ261)))</f>
        <v>0.28333201901027638</v>
      </c>
      <c r="AS261" s="186" cm="1">
        <f t="array" ref="AS261">IF(AU$252=-1,AX261,IF(AU$252=99,AR261,IF(AU$252=0,INDEX($D254:$K254,0,AU$250),(INDEX($D254:$K254,0,AU$252+1)-INDEX($D254:$K254,0,AU$252))/(INDEX($D$249:$K$249,0,AU$252+1)-INDEX($D$249:$K$249,0,AU$252))+AR261)))</f>
        <v>0.2810678737934455</v>
      </c>
      <c r="AT261" s="186" cm="1">
        <f t="array" ref="AT261">IF(AV$252=-1,AY261,IF(AV$252=99,AS261,IF(AV$252=0,INDEX($D254:$K254,0,AV$250),(INDEX($D254:$K254,0,AV$252+1)-INDEX($D254:$K254,0,AV$252))/(INDEX($D$249:$K$249,0,AV$252+1)-INDEX($D$249:$K$249,0,AV$252))+AS261)))</f>
        <v>0.27880372857661462</v>
      </c>
      <c r="AU261" s="186" cm="1">
        <f t="array" ref="AU261">IF(AW$252=-1,AZ261,IF(AW$252=99,AT261,IF(AW$252=0,INDEX($D254:$K254,0,AW$250),(INDEX($D254:$K254,0,AW$252+1)-INDEX($D254:$K254,0,AW$252))/(INDEX($D$249:$K$249,0,AW$252+1)-INDEX($D$249:$K$249,0,AW$252))+AT261)))</f>
        <v>0.27653958335978374</v>
      </c>
      <c r="AV261" s="186" cm="1">
        <f t="array" ref="AV261">IF(AX$252=-1,BA261,IF(AX$252=99,AU261,IF(AX$252=0,INDEX($D254:$K254,0,AX$250),(INDEX($D254:$K254,0,AX$252+1)-INDEX($D254:$K254,0,AX$252))/(INDEX($D$249:$K$249,0,AX$252+1)-INDEX($D$249:$K$249,0,AX$252))+AU261)))</f>
        <v>0.27427543814295308</v>
      </c>
      <c r="AW261" s="186" cm="1">
        <f t="array" ref="AW261">IF(AY$252=-1,BB261,IF(AY$252=99,AV261,IF(AY$252=0,INDEX($D254:$K254,0,AY$250),(INDEX($D254:$K254,0,AY$252+1)-INDEX($D254:$K254,0,AY$252))/(INDEX($D$249:$K$249,0,AY$252+1)-INDEX($D$249:$K$249,0,AY$252))+AV261)))</f>
        <v>0.27427543814295308</v>
      </c>
      <c r="AX261" s="186" cm="1">
        <f t="array" ref="AX261">IF(AV$252=-1,AZ261,IF(AV$252=99,AW261,IF(AV$252=0,INDEX($D254:$K254,0,AV$250),(INDEX($D254:$K254,0,AV$252+1)-INDEX($D254:$K254,0,AV$252))/(INDEX($D$249:$K$249,0,AV$252+1)-INDEX($D$249:$K$249,0,AV$252))+AW261)))</f>
        <v>0.27201129292612219</v>
      </c>
      <c r="AY261" s="186" cm="1">
        <f t="array" ref="AY261">IF(AW$252=-1,BA261,IF(AW$252=99,AX261,IF(AW$252=0,INDEX($D254:$K254,0,AW$250),(INDEX($D254:$K254,0,AW$252+1)-INDEX($D254:$K254,0,AW$252))/(INDEX($D$249:$K$249,0,AW$252+1)-INDEX($D$249:$K$249,0,AW$252))+AX261)))</f>
        <v>0.26974714770929131</v>
      </c>
      <c r="AZ261" s="186" cm="1">
        <f t="array" ref="AZ261">IF(AX$252=-1,BB261,IF(AX$252=99,AY261,IF(AX$252=0,INDEX($D254:$K254,0,AX$250),(INDEX($D254:$K254,0,AX$252+1)-INDEX($D254:$K254,0,AX$252))/(INDEX($D$249:$K$249,0,AX$252+1)-INDEX($D$249:$K$249,0,AX$252))+AY261)))</f>
        <v>0.27427543814295308</v>
      </c>
      <c r="BA261" s="186" cm="1">
        <f t="array" ref="BA261">IF(AY$252=-1,BC261,IF(AY$252=99,AZ261,IF(AY$252=0,INDEX($D254:$K254,0,AY$250),(INDEX($D254:$K254,0,AY$252+1)-INDEX($D254:$K254,0,AY$252))/(INDEX($D$249:$K$249,0,AY$252+1)-INDEX($D$249:$K$249,0,AY$252))+AZ261)))</f>
        <v>0.27427543814295308</v>
      </c>
      <c r="BB261" s="186" cm="1">
        <f t="array" ref="BB261">IF(AZ$252=-1,BD261,IF(AZ$252=99,BA261,IF(AZ$252=0,INDEX($D254:$K254,0,AZ$250),(INDEX($D254:$K254,0,AZ$252+1)-INDEX($D254:$K254,0,AZ$252))/(INDEX($D$249:$K$249,0,AZ$252+1)-INDEX($D$249:$K$249,0,AZ$252))+BA261)))</f>
        <v>0.27427543814295308</v>
      </c>
      <c r="BC261" s="186" cm="1">
        <f t="array" ref="BC261">IF(BA$252=-1,BE261,IF(BA$252=99,BB261,IF(BA$252=0,INDEX($D254:$K254,0,BA$250),(INDEX($D254:$K254,0,BA$252+1)-INDEX($D254:$K254,0,BA$252))/(INDEX($D$249:$K$249,0,BA$252+1)-INDEX($D$249:$K$249,0,BA$252))+BB261)))</f>
        <v>0.27427543814295308</v>
      </c>
      <c r="BD261" s="186" cm="1">
        <f t="array" ref="BD261">IF(BB$252=-1,BF261,IF(BB$252=99,BC261,IF(BB$252=0,INDEX($D254:$K254,0,BB$250),(INDEX($D254:$K254,0,BB$252+1)-INDEX($D254:$K254,0,BB$252))/(INDEX($D$249:$K$249,0,BB$252+1)-INDEX($D$249:$K$249,0,BB$252))+BC261)))</f>
        <v>0.27427543814295308</v>
      </c>
    </row>
    <row r="262" spans="1:56">
      <c r="A262" s="185" t="s">
        <v>16</v>
      </c>
      <c r="E262" s="185" t="s">
        <v>441</v>
      </c>
      <c r="F262" s="185" t="s">
        <v>441</v>
      </c>
      <c r="G262" s="185" t="s">
        <v>437</v>
      </c>
      <c r="H262" s="186" t="s">
        <v>440</v>
      </c>
      <c r="I262" s="185" t="s">
        <v>277</v>
      </c>
      <c r="J262" s="186">
        <f t="shared" si="636"/>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0.17097691619503227</v>
      </c>
      <c r="Q262" s="186" cm="1">
        <f t="array" ref="Q262">IF(S$252=-1,R262,IF(S$252=99,P262,IF(S$252=0,INDEX($D255:$K255,0,S$250),(INDEX($D255:$K255,0,S$252+1)-INDEX($D255:$K255,0,S$252))/(INDEX($D$249:$K$249,0,S$252+1)-INDEX($D$249:$K$249,0,S$252))+P262)))</f>
        <v>0.34195383239006455</v>
      </c>
      <c r="R262" s="186" cm="1">
        <f t="array" ref="R262">IF(T$252=-1,S262,IF(T$252=99,Q262,IF(T$252=0,INDEX($D255:$K255,0,T$250),(INDEX($D255:$K255,0,T$252+1)-INDEX($D255:$K255,0,T$252))/(INDEX($D$249:$K$249,0,T$252+1)-INDEX($D$249:$K$249,0,T$252))+Q262)))</f>
        <v>0.5129307485850968</v>
      </c>
      <c r="S262" s="186" cm="1">
        <f t="array" ref="S262">IF(U$252=-1,T262,IF(U$252=99,R262,IF(U$252=0,INDEX($D255:$K255,0,U$250),(INDEX($D255:$K255,0,U$252+1)-INDEX($D255:$K255,0,U$252))/(INDEX($D$249:$K$249,0,U$252+1)-INDEX($D$249:$K$249,0,U$252))+R262)))</f>
        <v>0.51978163703227009</v>
      </c>
      <c r="T262" s="186" cm="1">
        <f t="array" ref="T262">IF(V$252=-1,U262,IF(V$252=99,S262,IF(V$252=0,INDEX($D255:$K255,0,V$250),(INDEX($D255:$K255,0,V$252+1)-INDEX($D255:$K255,0,V$252))/(INDEX($D$249:$K$249,0,V$252+1)-INDEX($D$249:$K$249,0,V$252))+S262)))</f>
        <v>0.52663252547944339</v>
      </c>
      <c r="U262" s="186" cm="1">
        <f t="array" ref="U262">IF(W$252=-1,V262,IF(W$252=99,T262,IF(W$252=0,INDEX($D255:$K255,0,W$250),(INDEX($D255:$K255,0,W$252+1)-INDEX($D255:$K255,0,W$252))/(INDEX($D$249:$K$249,0,W$252+1)-INDEX($D$249:$K$249,0,W$252))+T262)))</f>
        <v>0.53348341392661669</v>
      </c>
      <c r="V262" s="186" cm="1">
        <f t="array" ref="V262">IF(X$252=-1,W262,IF(X$252=99,U262,IF(X$252=0,INDEX($D255:$K255,0,X$250),(INDEX($D255:$K255,0,X$252+1)-INDEX($D255:$K255,0,X$252))/(INDEX($D$249:$K$249,0,X$252+1)-INDEX($D$249:$K$249,0,X$252))+U262)))</f>
        <v>0.54033430237378999</v>
      </c>
      <c r="W262" s="186" cm="1">
        <f t="array" ref="W262">IF(Y$252=-1,X262,IF(Y$252=99,V262,IF(Y$252=0,INDEX($D255:$K255,0,Y$250),(INDEX($D255:$K255,0,Y$252+1)-INDEX($D255:$K255,0,Y$252))/(INDEX($D$249:$K$249,0,Y$252+1)-INDEX($D$249:$K$249,0,Y$252))+V262)))</f>
        <v>0.54718519082096329</v>
      </c>
      <c r="X262" s="186" cm="1">
        <f t="array" ref="X262">IF(Z$252=-1,Y262,IF(Z$252=99,W262,IF(Z$252=0,INDEX($D255:$K255,0,Z$250),(INDEX($D255:$K255,0,Z$252+1)-INDEX($D255:$K255,0,Z$252))/(INDEX($D$249:$K$249,0,Z$252+1)-INDEX($D$249:$K$249,0,Z$252))+W262)))</f>
        <v>0.55403607926813658</v>
      </c>
      <c r="Y262" s="186" cm="1">
        <f t="array" ref="Y262">IF(AA$252=-1,Z262,IF(AA$252=99,X262,IF(AA$252=0,INDEX($D255:$K255,0,AA$250),(INDEX($D255:$K255,0,AA$252+1)-INDEX($D255:$K255,0,AA$252))/(INDEX($D$249:$K$249,0,AA$252+1)-INDEX($D$249:$K$249,0,AA$252))+X262)))</f>
        <v>0.56088696771530988</v>
      </c>
      <c r="Z262" s="186" cm="1">
        <f t="array" ref="Z262">IF(AB$252=-1,AA262,IF(AB$252=99,Y262,IF(AB$252=0,INDEX($D255:$K255,0,AB$250),(INDEX($D255:$K255,0,AB$252+1)-INDEX($D255:$K255,0,AB$252))/(INDEX($D$249:$K$249,0,AB$252+1)-INDEX($D$249:$K$249,0,AB$252))+Y262)))</f>
        <v>0.56773785616248318</v>
      </c>
      <c r="AA262" s="186" cm="1">
        <f t="array" ref="AA262">IF(AC$252=-1,AB262,IF(AC$252=99,Z262,IF(AC$252=0,INDEX($D255:$K255,0,AC$250),(INDEX($D255:$K255,0,AC$252+1)-INDEX($D255:$K255,0,AC$252))/(INDEX($D$249:$K$249,0,AC$252+1)-INDEX($D$249:$K$249,0,AC$252))+Z262)))</f>
        <v>0.57458874460965648</v>
      </c>
      <c r="AB262" s="186" cm="1">
        <f t="array" ref="AB262">IF(AD$252=-1,AC262,IF(AD$252=99,AA262,IF(AD$252=0,INDEX($D255:$K255,0,AD$250),(INDEX($D255:$K255,0,AD$252+1)-INDEX($D255:$K255,0,AD$252))/(INDEX($D$249:$K$249,0,AD$252+1)-INDEX($D$249:$K$249,0,AD$252))+AA262)))</f>
        <v>0.58143963305683022</v>
      </c>
      <c r="AC262" s="186" cm="1">
        <f t="array" ref="AC262">IF(AE$252=-1,AD262,IF(AE$252=99,AB262,IF(AE$252=0,INDEX($D255:$K255,0,AE$250),(INDEX($D255:$K255,0,AE$252+1)-INDEX($D255:$K255,0,AE$252))/(INDEX($D$249:$K$249,0,AE$252+1)-INDEX($D$249:$K$249,0,AE$252))+AB262)))</f>
        <v>0.58738016294285311</v>
      </c>
      <c r="AD262" s="186" cm="1">
        <f t="array" ref="AD262">IF(AF$252=-1,AE262,IF(AF$252=99,AC262,IF(AF$252=0,INDEX($D255:$K255,0,AF$250),(INDEX($D255:$K255,0,AF$252+1)-INDEX($D255:$K255,0,AF$252))/(INDEX($D$249:$K$249,0,AF$252+1)-INDEX($D$249:$K$249,0,AF$252))+AC262)))</f>
        <v>0.59332069282887601</v>
      </c>
      <c r="AE262" s="186" cm="1">
        <f t="array" ref="AE262">IF(AG$252=-1,AF262,IF(AG$252=99,AD262,IF(AG$252=0,INDEX($D255:$K255,0,AG$250),(INDEX($D255:$K255,0,AG$252+1)-INDEX($D255:$K255,0,AG$252))/(INDEX($D$249:$K$249,0,AG$252+1)-INDEX($D$249:$K$249,0,AG$252))+AD262)))</f>
        <v>0.5992612227148989</v>
      </c>
      <c r="AF262" s="186" cm="1">
        <f t="array" ref="AF262">IF(AH$252=-1,AG262,IF(AH$252=99,AE262,IF(AH$252=0,INDEX($D255:$K255,0,AH$250),(INDEX($D255:$K255,0,AH$252+1)-INDEX($D255:$K255,0,AH$252))/(INDEX($D$249:$K$249,0,AH$252+1)-INDEX($D$249:$K$249,0,AH$252))+AE262)))</f>
        <v>0.60520175260092179</v>
      </c>
      <c r="AG262" s="186" cm="1">
        <f t="array" ref="AG262">IF(AI$252=-1,AH262,IF(AI$252=99,AF262,IF(AI$252=0,INDEX($D255:$K255,0,AI$250),(INDEX($D255:$K255,0,AI$252+1)-INDEX($D255:$K255,0,AI$252))/(INDEX($D$249:$K$249,0,AI$252+1)-INDEX($D$249:$K$249,0,AI$252))+AF262)))</f>
        <v>0.61114228248694469</v>
      </c>
      <c r="AH262" s="186" cm="1">
        <f t="array" ref="AH262">IF(AJ$252=-1,AI262,IF(AJ$252=99,AG262,IF(AJ$252=0,INDEX($D255:$K255,0,AJ$250),(INDEX($D255:$K255,0,AJ$252+1)-INDEX($D255:$K255,0,AJ$252))/(INDEX($D$249:$K$249,0,AJ$252+1)-INDEX($D$249:$K$249,0,AJ$252))+AG262)))</f>
        <v>0.61708281237296758</v>
      </c>
      <c r="AI262" s="186" cm="1">
        <f t="array" ref="AI262">IF(AK$252=-1,AJ262,IF(AK$252=99,AH262,IF(AK$252=0,INDEX($D255:$K255,0,AK$250),(INDEX($D255:$K255,0,AK$252+1)-INDEX($D255:$K255,0,AK$252))/(INDEX($D$249:$K$249,0,AK$252+1)-INDEX($D$249:$K$249,0,AK$252))+AH262)))</f>
        <v>0.62302334225899048</v>
      </c>
      <c r="AJ262" s="186" cm="1">
        <f t="array" ref="AJ262">IF(AL$252=-1,AK262,IF(AL$252=99,AI262,IF(AL$252=0,INDEX($D255:$K255,0,AL$250),(INDEX($D255:$K255,0,AL$252+1)-INDEX($D255:$K255,0,AL$252))/(INDEX($D$249:$K$249,0,AL$252+1)-INDEX($D$249:$K$249,0,AL$252))+AI262)))</f>
        <v>0.62896387214501337</v>
      </c>
      <c r="AK262" s="186" cm="1">
        <f t="array" ref="AK262">IF(AM$252=-1,AL262,IF(AM$252=99,AJ262,IF(AM$252=0,INDEX($D255:$K255,0,AM$250),(INDEX($D255:$K255,0,AM$252+1)-INDEX($D255:$K255,0,AM$252))/(INDEX($D$249:$K$249,0,AM$252+1)-INDEX($D$249:$K$249,0,AM$252))+AJ262)))</f>
        <v>0.63490440203103626</v>
      </c>
      <c r="AL262" s="186" cm="1">
        <f t="array" ref="AL262">IF(AN$252=-1,AM262,IF(AN$252=99,AK262,IF(AN$252=0,INDEX($D255:$K255,0,AN$250),(INDEX($D255:$K255,0,AN$252+1)-INDEX($D255:$K255,0,AN$252))/(INDEX($D$249:$K$249,0,AN$252+1)-INDEX($D$249:$K$249,0,AN$252))+AK262)))</f>
        <v>0.64084493191705894</v>
      </c>
      <c r="AM262" s="186" cm="1">
        <f t="array" ref="AM262">IF(AO$252=-1,AN262,IF(AO$252=99,AL262,IF(AO$252=0,INDEX($D255:$K255,0,AO$250),(INDEX($D255:$K255,0,AO$252+1)-INDEX($D255:$K255,0,AO$252))/(INDEX($D$249:$K$249,0,AO$252+1)-INDEX($D$249:$K$249,0,AO$252))+AL262)))</f>
        <v>0.64373401308109435</v>
      </c>
      <c r="AN262" s="186" cm="1">
        <f t="array" ref="AN262">IF(AP$252=-1,AO262,IF(AP$252=99,AM262,IF(AP$252=0,INDEX($D255:$K255,0,AP$250),(INDEX($D255:$K255,0,AP$252+1)-INDEX($D255:$K255,0,AP$252))/(INDEX($D$249:$K$249,0,AP$252+1)-INDEX($D$249:$K$249,0,AP$252))+AM262)))</f>
        <v>0.64662309424512976</v>
      </c>
      <c r="AO262" s="186" cm="1">
        <f t="array" ref="AO262">IF(AQ$252=-1,AP262,IF(AQ$252=99,AN262,IF(AQ$252=0,INDEX($D255:$K255,0,AQ$250),(INDEX($D255:$K255,0,AQ$252+1)-INDEX($D255:$K255,0,AQ$252))/(INDEX($D$249:$K$249,0,AQ$252+1)-INDEX($D$249:$K$249,0,AQ$252))+AN262)))</f>
        <v>0.64951217540916517</v>
      </c>
      <c r="AP262" s="186" cm="1">
        <f t="array" ref="AP262">IF(AR$252=-1,AQ262,IF(AR$252=99,AO262,IF(AR$252=0,INDEX($D255:$K255,0,AR$250),(INDEX($D255:$K255,0,AR$252+1)-INDEX($D255:$K255,0,AR$252))/(INDEX($D$249:$K$249,0,AR$252+1)-INDEX($D$249:$K$249,0,AR$252))+AO262)))</f>
        <v>0.65240125657320058</v>
      </c>
      <c r="AQ262" s="186" cm="1">
        <f t="array" ref="AQ262">IF(AS$252=-1,AR262,IF(AS$252=99,AP262,IF(AS$252=0,INDEX($D255:$K255,0,AS$250),(INDEX($D255:$K255,0,AS$252+1)-INDEX($D255:$K255,0,AS$252))/(INDEX($D$249:$K$249,0,AS$252+1)-INDEX($D$249:$K$249,0,AS$252))+AP262)))</f>
        <v>0.65529033773723599</v>
      </c>
      <c r="AR262" s="186" cm="1">
        <f t="array" ref="AR262">IF(AT$252=-1,AW262,IF(AT$252=99,AQ262,IF(AT$252=0,INDEX($D255:$K255,0,AT$250),(INDEX($D255:$K255,0,AT$252+1)-INDEX($D255:$K255,0,AT$252))/(INDEX($D$249:$K$249,0,AT$252+1)-INDEX($D$249:$K$249,0,AT$252))+AQ262)))</f>
        <v>0.65817941890127141</v>
      </c>
      <c r="AS262" s="186" cm="1">
        <f t="array" ref="AS262">IF(AU$252=-1,AX262,IF(AU$252=99,AR262,IF(AU$252=0,INDEX($D255:$K255,0,AU$250),(INDEX($D255:$K255,0,AU$252+1)-INDEX($D255:$K255,0,AU$252))/(INDEX($D$249:$K$249,0,AU$252+1)-INDEX($D$249:$K$249,0,AU$252))+AR262)))</f>
        <v>0.66106850006530682</v>
      </c>
      <c r="AT262" s="186" cm="1">
        <f t="array" ref="AT262">IF(AV$252=-1,AY262,IF(AV$252=99,AS262,IF(AV$252=0,INDEX($D255:$K255,0,AV$250),(INDEX($D255:$K255,0,AV$252+1)-INDEX($D255:$K255,0,AV$252))/(INDEX($D$249:$K$249,0,AV$252+1)-INDEX($D$249:$K$249,0,AV$252))+AS262)))</f>
        <v>0.66395758122934223</v>
      </c>
      <c r="AU262" s="186" cm="1">
        <f t="array" ref="AU262">IF(AW$252=-1,AZ262,IF(AW$252=99,AT262,IF(AW$252=0,INDEX($D255:$K255,0,AW$250),(INDEX($D255:$K255,0,AW$252+1)-INDEX($D255:$K255,0,AW$252))/(INDEX($D$249:$K$249,0,AW$252+1)-INDEX($D$249:$K$249,0,AW$252))+AT262)))</f>
        <v>0.66684666239337764</v>
      </c>
      <c r="AV262" s="186" cm="1">
        <f t="array" ref="AV262">IF(AX$252=-1,BA262,IF(AX$252=99,AU262,IF(AX$252=0,INDEX($D255:$K255,0,AX$250),(INDEX($D255:$K255,0,AX$252+1)-INDEX($D255:$K255,0,AX$252))/(INDEX($D$249:$K$249,0,AX$252+1)-INDEX($D$249:$K$249,0,AX$252))+AU262)))</f>
        <v>0.66973574355741272</v>
      </c>
      <c r="AW262" s="186" cm="1">
        <f t="array" ref="AW262">IF(AY$252=-1,BB262,IF(AY$252=99,AV262,IF(AY$252=0,INDEX($D255:$K255,0,AY$250),(INDEX($D255:$K255,0,AY$252+1)-INDEX($D255:$K255,0,AY$252))/(INDEX($D$249:$K$249,0,AY$252+1)-INDEX($D$249:$K$249,0,AY$252))+AV262)))</f>
        <v>0.66973574355741272</v>
      </c>
      <c r="AX262" s="186" cm="1">
        <f t="array" ref="AX262">IF(AV$252=-1,AZ262,IF(AV$252=99,AW262,IF(AV$252=0,INDEX($D255:$K255,0,AV$250),(INDEX($D255:$K255,0,AV$252+1)-INDEX($D255:$K255,0,AV$252))/(INDEX($D$249:$K$249,0,AV$252+1)-INDEX($D$249:$K$249,0,AV$252))+AW262)))</f>
        <v>0.67262482472144813</v>
      </c>
      <c r="AY262" s="186" cm="1">
        <f t="array" ref="AY262">IF(AW$252=-1,BA262,IF(AW$252=99,AX262,IF(AW$252=0,INDEX($D255:$K255,0,AW$250),(INDEX($D255:$K255,0,AW$252+1)-INDEX($D255:$K255,0,AW$252))/(INDEX($D$249:$K$249,0,AW$252+1)-INDEX($D$249:$K$249,0,AW$252))+AX262)))</f>
        <v>0.67551390588548355</v>
      </c>
      <c r="AZ262" s="186" cm="1">
        <f t="array" ref="AZ262">IF(AX$252=-1,BB262,IF(AX$252=99,AY262,IF(AX$252=0,INDEX($D255:$K255,0,AX$250),(INDEX($D255:$K255,0,AX$252+1)-INDEX($D255:$K255,0,AX$252))/(INDEX($D$249:$K$249,0,AX$252+1)-INDEX($D$249:$K$249,0,AX$252))+AY262)))</f>
        <v>0.66973574355741272</v>
      </c>
      <c r="BA262" s="186" cm="1">
        <f t="array" ref="BA262">IF(AY$252=-1,BC262,IF(AY$252=99,AZ262,IF(AY$252=0,INDEX($D255:$K255,0,AY$250),(INDEX($D255:$K255,0,AY$252+1)-INDEX($D255:$K255,0,AY$252))/(INDEX($D$249:$K$249,0,AY$252+1)-INDEX($D$249:$K$249,0,AY$252))+AZ262)))</f>
        <v>0.66973574355741272</v>
      </c>
      <c r="BB262" s="186" cm="1">
        <f t="array" ref="BB262">IF(AZ$252=-1,BD262,IF(AZ$252=99,BA262,IF(AZ$252=0,INDEX($D255:$K255,0,AZ$250),(INDEX($D255:$K255,0,AZ$252+1)-INDEX($D255:$K255,0,AZ$252))/(INDEX($D$249:$K$249,0,AZ$252+1)-INDEX($D$249:$K$249,0,AZ$252))+BA262)))</f>
        <v>0.66973574355741272</v>
      </c>
      <c r="BC262" s="186" cm="1">
        <f t="array" ref="BC262">IF(BA$252=-1,BE262,IF(BA$252=99,BB262,IF(BA$252=0,INDEX($D255:$K255,0,BA$250),(INDEX($D255:$K255,0,BA$252+1)-INDEX($D255:$K255,0,BA$252))/(INDEX($D$249:$K$249,0,BA$252+1)-INDEX($D$249:$K$249,0,BA$252))+BB262)))</f>
        <v>0.66973574355741272</v>
      </c>
      <c r="BD262" s="186" cm="1">
        <f t="array" ref="BD262">IF(BB$252=-1,BF262,IF(BB$252=99,BC262,IF(BB$252=0,INDEX($D255:$K255,0,BB$250),(INDEX($D255:$K255,0,BB$252+1)-INDEX($D255:$K255,0,BB$252))/(INDEX($D$249:$K$249,0,BB$252+1)-INDEX($D$249:$K$249,0,BB$252))+BC262)))</f>
        <v>0.66973574355741272</v>
      </c>
    </row>
    <row r="263" spans="1:56">
      <c r="A263" s="185" t="s">
        <v>16</v>
      </c>
      <c r="E263" s="185" t="s">
        <v>442</v>
      </c>
      <c r="F263" s="185" t="s">
        <v>442</v>
      </c>
      <c r="G263" s="185" t="str">
        <f>G260</f>
        <v>low income</v>
      </c>
      <c r="H263" s="186" t="s">
        <v>439</v>
      </c>
      <c r="I263" s="185" t="str">
        <f>I260</f>
        <v>hhd-le</v>
      </c>
      <c r="J263" s="186">
        <f t="shared" si="636"/>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0.19117807415837795</v>
      </c>
      <c r="Q263" s="186" cm="1">
        <f t="array" ref="Q263">IF(S$252=-1,R263,IF(S$252=99,P263,IF(S$252=0,INDEX($D256:$K256,0,S$250),(INDEX($D256:$K256,0,S$252+1)-INDEX($D256:$K256,0,S$252))/(INDEX($D$249:$K$249,0,S$252+1)-INDEX($D$249:$K$249,0,S$252))+P263)))</f>
        <v>0.38235614831675591</v>
      </c>
      <c r="R263" s="186" cm="1">
        <f t="array" ref="R263">IF(T$252=-1,S263,IF(T$252=99,Q263,IF(T$252=0,INDEX($D256:$K256,0,T$250),(INDEX($D256:$K256,0,T$252+1)-INDEX($D256:$K256,0,T$252))/(INDEX($D$249:$K$249,0,T$252+1)-INDEX($D$249:$K$249,0,T$252))+Q263)))</f>
        <v>0.57353422247513386</v>
      </c>
      <c r="S263" s="186" cm="1">
        <f t="array" ref="S263">IF(U$252=-1,T263,IF(U$252=99,R263,IF(U$252=0,INDEX($D256:$K256,0,U$250),(INDEX($D256:$K256,0,U$252+1)-INDEX($D256:$K256,0,U$252))/(INDEX($D$249:$K$249,0,U$252+1)-INDEX($D$249:$K$249,0,U$252))+R263)))</f>
        <v>0.57287181740601623</v>
      </c>
      <c r="T263" s="186" cm="1">
        <f t="array" ref="T263">IF(V$252=-1,U263,IF(V$252=99,S263,IF(V$252=0,INDEX($D256:$K256,0,V$250),(INDEX($D256:$K256,0,V$252+1)-INDEX($D256:$K256,0,V$252))/(INDEX($D$249:$K$249,0,V$252+1)-INDEX($D$249:$K$249,0,V$252))+S263)))</f>
        <v>0.57220941233689859</v>
      </c>
      <c r="U263" s="186" cm="1">
        <f t="array" ref="U263">IF(W$252=-1,V263,IF(W$252=99,T263,IF(W$252=0,INDEX($D256:$K256,0,W$250),(INDEX($D256:$K256,0,W$252+1)-INDEX($D256:$K256,0,W$252))/(INDEX($D$249:$K$249,0,W$252+1)-INDEX($D$249:$K$249,0,W$252))+T263)))</f>
        <v>0.57154700726778096</v>
      </c>
      <c r="V263" s="186" cm="1">
        <f t="array" ref="V263">IF(X$252=-1,W263,IF(X$252=99,U263,IF(X$252=0,INDEX($D256:$K256,0,X$250),(INDEX($D256:$K256,0,X$252+1)-INDEX($D256:$K256,0,X$252))/(INDEX($D$249:$K$249,0,X$252+1)-INDEX($D$249:$K$249,0,X$252))+U263)))</f>
        <v>0.57088460219866333</v>
      </c>
      <c r="W263" s="186" cm="1">
        <f t="array" ref="W263">IF(Y$252=-1,X263,IF(Y$252=99,V263,IF(Y$252=0,INDEX($D256:$K256,0,Y$250),(INDEX($D256:$K256,0,Y$252+1)-INDEX($D256:$K256,0,Y$252))/(INDEX($D$249:$K$249,0,Y$252+1)-INDEX($D$249:$K$249,0,Y$252))+V263)))</f>
        <v>0.57022219712954569</v>
      </c>
      <c r="X263" s="186" cm="1">
        <f t="array" ref="X263">IF(Z$252=-1,Y263,IF(Z$252=99,W263,IF(Z$252=0,INDEX($D256:$K256,0,Z$250),(INDEX($D256:$K256,0,Z$252+1)-INDEX($D256:$K256,0,Z$252))/(INDEX($D$249:$K$249,0,Z$252+1)-INDEX($D$249:$K$249,0,Z$252))+W263)))</f>
        <v>0.56955979206042806</v>
      </c>
      <c r="Y263" s="186" cm="1">
        <f t="array" ref="Y263">IF(AA$252=-1,Z263,IF(AA$252=99,X263,IF(AA$252=0,INDEX($D256:$K256,0,AA$250),(INDEX($D256:$K256,0,AA$252+1)-INDEX($D256:$K256,0,AA$252))/(INDEX($D$249:$K$249,0,AA$252+1)-INDEX($D$249:$K$249,0,AA$252))+X263)))</f>
        <v>0.56889738699131043</v>
      </c>
      <c r="Z263" s="186" cm="1">
        <f t="array" ref="Z263">IF(AB$252=-1,AA263,IF(AB$252=99,Y263,IF(AB$252=0,INDEX($D256:$K256,0,AB$250),(INDEX($D256:$K256,0,AB$252+1)-INDEX($D256:$K256,0,AB$252))/(INDEX($D$249:$K$249,0,AB$252+1)-INDEX($D$249:$K$249,0,AB$252))+Y263)))</f>
        <v>0.56823498192219279</v>
      </c>
      <c r="AA263" s="186" cm="1">
        <f t="array" ref="AA263">IF(AC$252=-1,AB263,IF(AC$252=99,Z263,IF(AC$252=0,INDEX($D256:$K256,0,AC$250),(INDEX($D256:$K256,0,AC$252+1)-INDEX($D256:$K256,0,AC$252))/(INDEX($D$249:$K$249,0,AC$252+1)-INDEX($D$249:$K$249,0,AC$252))+Z263)))</f>
        <v>0.56757257685307516</v>
      </c>
      <c r="AB263" s="186" cm="1">
        <f t="array" ref="AB263">IF(AD$252=-1,AC263,IF(AD$252=99,AA263,IF(AD$252=0,INDEX($D256:$K256,0,AD$250),(INDEX($D256:$K256,0,AD$252+1)-INDEX($D256:$K256,0,AD$252))/(INDEX($D$249:$K$249,0,AD$252+1)-INDEX($D$249:$K$249,0,AD$252))+AA263)))</f>
        <v>0.56691017178395764</v>
      </c>
      <c r="AC263" s="186" cm="1">
        <f t="array" ref="AC263">IF(AE$252=-1,AD263,IF(AE$252=99,AB263,IF(AE$252=0,INDEX($D256:$K256,0,AE$250),(INDEX($D256:$K256,0,AE$252+1)-INDEX($D256:$K256,0,AE$252))/(INDEX($D$249:$K$249,0,AE$252+1)-INDEX($D$249:$K$249,0,AE$252))+AB263)))</f>
        <v>0.55907005871760362</v>
      </c>
      <c r="AD263" s="186" cm="1">
        <f t="array" ref="AD263">IF(AF$252=-1,AE263,IF(AF$252=99,AC263,IF(AF$252=0,INDEX($D256:$K256,0,AF$250),(INDEX($D256:$K256,0,AF$252+1)-INDEX($D256:$K256,0,AF$252))/(INDEX($D$249:$K$249,0,AF$252+1)-INDEX($D$249:$K$249,0,AF$252))+AC263)))</f>
        <v>0.55122994565124961</v>
      </c>
      <c r="AE263" s="186" cm="1">
        <f t="array" ref="AE263">IF(AG$252=-1,AF263,IF(AG$252=99,AD263,IF(AG$252=0,INDEX($D256:$K256,0,AG$250),(INDEX($D256:$K256,0,AG$252+1)-INDEX($D256:$K256,0,AG$252))/(INDEX($D$249:$K$249,0,AG$252+1)-INDEX($D$249:$K$249,0,AG$252))+AD263)))</f>
        <v>0.54338983258489559</v>
      </c>
      <c r="AF263" s="186" cm="1">
        <f t="array" ref="AF263">IF(AH$252=-1,AG263,IF(AH$252=99,AE263,IF(AH$252=0,INDEX($D256:$K256,0,AH$250),(INDEX($D256:$K256,0,AH$252+1)-INDEX($D256:$K256,0,AH$252))/(INDEX($D$249:$K$249,0,AH$252+1)-INDEX($D$249:$K$249,0,AH$252))+AE263)))</f>
        <v>0.53554971951854158</v>
      </c>
      <c r="AG263" s="186" cm="1">
        <f t="array" ref="AG263">IF(AI$252=-1,AH263,IF(AI$252=99,AF263,IF(AI$252=0,INDEX($D256:$K256,0,AI$250),(INDEX($D256:$K256,0,AI$252+1)-INDEX($D256:$K256,0,AI$252))/(INDEX($D$249:$K$249,0,AI$252+1)-INDEX($D$249:$K$249,0,AI$252))+AF263)))</f>
        <v>0.52770960645218756</v>
      </c>
      <c r="AH263" s="186" cm="1">
        <f t="array" ref="AH263">IF(AJ$252=-1,AI263,IF(AJ$252=99,AG263,IF(AJ$252=0,INDEX($D256:$K256,0,AJ$250),(INDEX($D256:$K256,0,AJ$252+1)-INDEX($D256:$K256,0,AJ$252))/(INDEX($D$249:$K$249,0,AJ$252+1)-INDEX($D$249:$K$249,0,AJ$252))+AG263)))</f>
        <v>0.51986949338583355</v>
      </c>
      <c r="AI263" s="186" cm="1">
        <f t="array" ref="AI263">IF(AK$252=-1,AJ263,IF(AK$252=99,AH263,IF(AK$252=0,INDEX($D256:$K256,0,AK$250),(INDEX($D256:$K256,0,AK$252+1)-INDEX($D256:$K256,0,AK$252))/(INDEX($D$249:$K$249,0,AK$252+1)-INDEX($D$249:$K$249,0,AK$252))+AH263)))</f>
        <v>0.51202938031947953</v>
      </c>
      <c r="AJ263" s="186" cm="1">
        <f t="array" ref="AJ263">IF(AL$252=-1,AK263,IF(AL$252=99,AI263,IF(AL$252=0,INDEX($D256:$K256,0,AL$250),(INDEX($D256:$K256,0,AL$252+1)-INDEX($D256:$K256,0,AL$252))/(INDEX($D$249:$K$249,0,AL$252+1)-INDEX($D$249:$K$249,0,AL$252))+AI263)))</f>
        <v>0.50418926725312552</v>
      </c>
      <c r="AK263" s="186" cm="1">
        <f t="array" ref="AK263">IF(AM$252=-1,AL263,IF(AM$252=99,AJ263,IF(AM$252=0,INDEX($D256:$K256,0,AM$250),(INDEX($D256:$K256,0,AM$252+1)-INDEX($D256:$K256,0,AM$252))/(INDEX($D$249:$K$249,0,AM$252+1)-INDEX($D$249:$K$249,0,AM$252))+AJ263)))</f>
        <v>0.49634915418677156</v>
      </c>
      <c r="AL263" s="186" cm="1">
        <f t="array" ref="AL263">IF(AN$252=-1,AM263,IF(AN$252=99,AK263,IF(AN$252=0,INDEX($D256:$K256,0,AN$250),(INDEX($D256:$K256,0,AN$252+1)-INDEX($D256:$K256,0,AN$252))/(INDEX($D$249:$K$249,0,AN$252+1)-INDEX($D$249:$K$249,0,AN$252))+AK263)))</f>
        <v>0.48850904112041799</v>
      </c>
      <c r="AM263" s="186" cm="1">
        <f t="array" ref="AM263">IF(AO$252=-1,AN263,IF(AO$252=99,AL263,IF(AO$252=0,INDEX($D256:$K256,0,AO$250),(INDEX($D256:$K256,0,AO$252+1)-INDEX($D256:$K256,0,AO$252))/(INDEX($D$249:$K$249,0,AO$252+1)-INDEX($D$249:$K$249,0,AO$252))+AL263)))</f>
        <v>0.4824684409096307</v>
      </c>
      <c r="AN263" s="186" cm="1">
        <f t="array" ref="AN263">IF(AP$252=-1,AO263,IF(AP$252=99,AM263,IF(AP$252=0,INDEX($D256:$K256,0,AP$250),(INDEX($D256:$K256,0,AP$252+1)-INDEX($D256:$K256,0,AP$252))/(INDEX($D$249:$K$249,0,AP$252+1)-INDEX($D$249:$K$249,0,AP$252))+AM263)))</f>
        <v>0.47642784069884342</v>
      </c>
      <c r="AO263" s="186" cm="1">
        <f t="array" ref="AO263">IF(AQ$252=-1,AP263,IF(AQ$252=99,AN263,IF(AQ$252=0,INDEX($D256:$K256,0,AQ$250),(INDEX($D256:$K256,0,AQ$252+1)-INDEX($D256:$K256,0,AQ$252))/(INDEX($D$249:$K$249,0,AQ$252+1)-INDEX($D$249:$K$249,0,AQ$252))+AN263)))</f>
        <v>0.47038724048805614</v>
      </c>
      <c r="AP263" s="186" cm="1">
        <f t="array" ref="AP263">IF(AR$252=-1,AQ263,IF(AR$252=99,AO263,IF(AR$252=0,INDEX($D256:$K256,0,AR$250),(INDEX($D256:$K256,0,AR$252+1)-INDEX($D256:$K256,0,AR$252))/(INDEX($D$249:$K$249,0,AR$252+1)-INDEX($D$249:$K$249,0,AR$252))+AO263)))</f>
        <v>0.46434664027726885</v>
      </c>
      <c r="AQ263" s="186" cm="1">
        <f t="array" ref="AQ263">IF(AS$252=-1,AR263,IF(AS$252=99,AP263,IF(AS$252=0,INDEX($D256:$K256,0,AS$250),(INDEX($D256:$K256,0,AS$252+1)-INDEX($D256:$K256,0,AS$252))/(INDEX($D$249:$K$249,0,AS$252+1)-INDEX($D$249:$K$249,0,AS$252))+AP263)))</f>
        <v>0.45830604006648157</v>
      </c>
      <c r="AR263" s="186" cm="1">
        <f t="array" ref="AR263">IF(AT$252=-1,AW263,IF(AT$252=99,AQ263,IF(AT$252=0,INDEX($D256:$K256,0,AT$250),(INDEX($D256:$K256,0,AT$252+1)-INDEX($D256:$K256,0,AT$252))/(INDEX($D$249:$K$249,0,AT$252+1)-INDEX($D$249:$K$249,0,AT$252))+AQ263)))</f>
        <v>0.45226543985569428</v>
      </c>
      <c r="AS263" s="186" cm="1">
        <f t="array" ref="AS263">IF(AU$252=-1,AX263,IF(AU$252=99,AR263,IF(AU$252=0,INDEX($D256:$K256,0,AU$250),(INDEX($D256:$K256,0,AU$252+1)-INDEX($D256:$K256,0,AU$252))/(INDEX($D$249:$K$249,0,AU$252+1)-INDEX($D$249:$K$249,0,AU$252))+AR263)))</f>
        <v>0.446224839644907</v>
      </c>
      <c r="AT263" s="186" cm="1">
        <f t="array" ref="AT263">IF(AV$252=-1,AY263,IF(AV$252=99,AS263,IF(AV$252=0,INDEX($D256:$K256,0,AV$250),(INDEX($D256:$K256,0,AV$252+1)-INDEX($D256:$K256,0,AV$252))/(INDEX($D$249:$K$249,0,AV$252+1)-INDEX($D$249:$K$249,0,AV$252))+AS263)))</f>
        <v>0.44018423943411972</v>
      </c>
      <c r="AU263" s="186" cm="1">
        <f t="array" ref="AU263">IF(AW$252=-1,AZ263,IF(AW$252=99,AT263,IF(AW$252=0,INDEX($D256:$K256,0,AW$250),(INDEX($D256:$K256,0,AW$252+1)-INDEX($D256:$K256,0,AW$252))/(INDEX($D$249:$K$249,0,AW$252+1)-INDEX($D$249:$K$249,0,AW$252))+AT263)))</f>
        <v>0.43414363922333243</v>
      </c>
      <c r="AV263" s="186" cm="1">
        <f t="array" ref="AV263">IF(AX$252=-1,BA263,IF(AX$252=99,AU263,IF(AX$252=0,INDEX($D256:$K256,0,AX$250),(INDEX($D256:$K256,0,AX$252+1)-INDEX($D256:$K256,0,AX$252))/(INDEX($D$249:$K$249,0,AX$252+1)-INDEX($D$249:$K$249,0,AX$252))+AU263)))</f>
        <v>0.42810303901254532</v>
      </c>
      <c r="AW263" s="186" cm="1">
        <f t="array" ref="AW263">IF(AY$252=-1,BB263,IF(AY$252=99,AV263,IF(AY$252=0,INDEX($D256:$K256,0,AY$250),(INDEX($D256:$K256,0,AY$252+1)-INDEX($D256:$K256,0,AY$252))/(INDEX($D$249:$K$249,0,AY$252+1)-INDEX($D$249:$K$249,0,AY$252))+AV263)))</f>
        <v>0.42810303901254532</v>
      </c>
      <c r="AX263" s="186" cm="1">
        <f t="array" ref="AX263">IF(AV$252=-1,AZ263,IF(AV$252=99,AW263,IF(AV$252=0,INDEX($D256:$K256,0,AV$250),(INDEX($D256:$K256,0,AV$252+1)-INDEX($D256:$K256,0,AV$252))/(INDEX($D$249:$K$249,0,AV$252+1)-INDEX($D$249:$K$249,0,AV$252))+AW263)))</f>
        <v>0.42206243880175803</v>
      </c>
      <c r="AY263" s="186" cm="1">
        <f t="array" ref="AY263">IF(AW$252=-1,BA263,IF(AW$252=99,AX263,IF(AW$252=0,INDEX($D256:$K256,0,AW$250),(INDEX($D256:$K256,0,AW$252+1)-INDEX($D256:$K256,0,AW$252))/(INDEX($D$249:$K$249,0,AW$252+1)-INDEX($D$249:$K$249,0,AW$252))+AX263)))</f>
        <v>0.41602183859097075</v>
      </c>
      <c r="AZ263" s="186" cm="1">
        <f t="array" ref="AZ263">IF(AX$252=-1,BB263,IF(AX$252=99,AY263,IF(AX$252=0,INDEX($D256:$K256,0,AX$250),(INDEX($D256:$K256,0,AX$252+1)-INDEX($D256:$K256,0,AX$252))/(INDEX($D$249:$K$249,0,AX$252+1)-INDEX($D$249:$K$249,0,AX$252))+AY263)))</f>
        <v>0.42810303901254532</v>
      </c>
      <c r="BA263" s="186" cm="1">
        <f t="array" ref="BA263">IF(AY$252=-1,BC263,IF(AY$252=99,AZ263,IF(AY$252=0,INDEX($D256:$K256,0,AY$250),(INDEX($D256:$K256,0,AY$252+1)-INDEX($D256:$K256,0,AY$252))/(INDEX($D$249:$K$249,0,AY$252+1)-INDEX($D$249:$K$249,0,AY$252))+AZ263)))</f>
        <v>0.42810303901254532</v>
      </c>
      <c r="BB263" s="186" cm="1">
        <f t="array" ref="BB263">IF(AZ$252=-1,BD263,IF(AZ$252=99,BA263,IF(AZ$252=0,INDEX($D256:$K256,0,AZ$250),(INDEX($D256:$K256,0,AZ$252+1)-INDEX($D256:$K256,0,AZ$252))/(INDEX($D$249:$K$249,0,AZ$252+1)-INDEX($D$249:$K$249,0,AZ$252))+BA263)))</f>
        <v>0.42810303901254532</v>
      </c>
      <c r="BC263" s="186" cm="1">
        <f t="array" ref="BC263">IF(BA$252=-1,BE263,IF(BA$252=99,BB263,IF(BA$252=0,INDEX($D256:$K256,0,BA$250),(INDEX($D256:$K256,0,BA$252+1)-INDEX($D256:$K256,0,BA$252))/(INDEX($D$249:$K$249,0,BA$252+1)-INDEX($D$249:$K$249,0,BA$252))+BB263)))</f>
        <v>0.42810303901254532</v>
      </c>
      <c r="BD263" s="186" cm="1">
        <f t="array" ref="BD263">IF(BB$252=-1,BF263,IF(BB$252=99,BC263,IF(BB$252=0,INDEX($D256:$K256,0,BB$250),(INDEX($D256:$K256,0,BB$252+1)-INDEX($D256:$K256,0,BB$252))/(INDEX($D$249:$K$249,0,BB$252+1)-INDEX($D$249:$K$249,0,BB$252))+BC263)))</f>
        <v>0.42810303901254532</v>
      </c>
    </row>
    <row r="264" spans="1:56">
      <c r="A264" s="185" t="s">
        <v>16</v>
      </c>
      <c r="E264" s="185" t="s">
        <v>442</v>
      </c>
      <c r="F264" s="185" t="s">
        <v>442</v>
      </c>
      <c r="G264" s="185" t="str">
        <f>G261</f>
        <v>medium income</v>
      </c>
      <c r="H264" s="186" t="s">
        <v>439</v>
      </c>
      <c r="I264" s="185" t="str">
        <f>I261</f>
        <v>hhd-me</v>
      </c>
      <c r="J264" s="186">
        <f t="shared" si="636"/>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0.10232705636790534</v>
      </c>
      <c r="Q264" s="186" cm="1">
        <f t="array" ref="Q264">IF(S$252=-1,R264,IF(S$252=99,P264,IF(S$252=0,INDEX($D257:$K257,0,S$250),(INDEX($D257:$K257,0,S$252+1)-INDEX($D257:$K257,0,S$252))/(INDEX($D$249:$K$249,0,S$252+1)-INDEX($D$249:$K$249,0,S$252))+P264)))</f>
        <v>0.20465411273581069</v>
      </c>
      <c r="R264" s="186" cm="1">
        <f t="array" ref="R264">IF(T$252=-1,S264,IF(T$252=99,Q264,IF(T$252=0,INDEX($D257:$K257,0,T$250),(INDEX($D257:$K257,0,T$252+1)-INDEX($D257:$K257,0,T$252))/(INDEX($D$249:$K$249,0,T$252+1)-INDEX($D$249:$K$249,0,T$252))+Q264)))</f>
        <v>0.30698116910371603</v>
      </c>
      <c r="S264" s="186" cm="1">
        <f t="array" ref="S264">IF(U$252=-1,T264,IF(U$252=99,R264,IF(U$252=0,INDEX($D257:$K257,0,U$250),(INDEX($D257:$K257,0,U$252+1)-INDEX($D257:$K257,0,U$252))/(INDEX($D$249:$K$249,0,U$252+1)-INDEX($D$249:$K$249,0,U$252))+R264)))</f>
        <v>0.30653601202045327</v>
      </c>
      <c r="T264" s="186" cm="1">
        <f t="array" ref="T264">IF(V$252=-1,U264,IF(V$252=99,S264,IF(V$252=0,INDEX($D257:$K257,0,V$250),(INDEX($D257:$K257,0,V$252+1)-INDEX($D257:$K257,0,V$252))/(INDEX($D$249:$K$249,0,V$252+1)-INDEX($D$249:$K$249,0,V$252))+S264)))</f>
        <v>0.30609085493719052</v>
      </c>
      <c r="U264" s="186" cm="1">
        <f t="array" ref="U264">IF(W$252=-1,V264,IF(W$252=99,T264,IF(W$252=0,INDEX($D257:$K257,0,W$250),(INDEX($D257:$K257,0,W$252+1)-INDEX($D257:$K257,0,W$252))/(INDEX($D$249:$K$249,0,W$252+1)-INDEX($D$249:$K$249,0,W$252))+T264)))</f>
        <v>0.30564569785392776</v>
      </c>
      <c r="V264" s="186" cm="1">
        <f t="array" ref="V264">IF(X$252=-1,W264,IF(X$252=99,U264,IF(X$252=0,INDEX($D257:$K257,0,X$250),(INDEX($D257:$K257,0,X$252+1)-INDEX($D257:$K257,0,X$252))/(INDEX($D$249:$K$249,0,X$252+1)-INDEX($D$249:$K$249,0,X$252))+U264)))</f>
        <v>0.305200540770665</v>
      </c>
      <c r="W264" s="186" cm="1">
        <f t="array" ref="W264">IF(Y$252=-1,X264,IF(Y$252=99,V264,IF(Y$252=0,INDEX($D257:$K257,0,Y$250),(INDEX($D257:$K257,0,Y$252+1)-INDEX($D257:$K257,0,Y$252))/(INDEX($D$249:$K$249,0,Y$252+1)-INDEX($D$249:$K$249,0,Y$252))+V264)))</f>
        <v>0.30475538368740224</v>
      </c>
      <c r="X264" s="186" cm="1">
        <f t="array" ref="X264">IF(Z$252=-1,Y264,IF(Z$252=99,W264,IF(Z$252=0,INDEX($D257:$K257,0,Z$250),(INDEX($D257:$K257,0,Z$252+1)-INDEX($D257:$K257,0,Z$252))/(INDEX($D$249:$K$249,0,Z$252+1)-INDEX($D$249:$K$249,0,Z$252))+W264)))</f>
        <v>0.30431022660413948</v>
      </c>
      <c r="Y264" s="186" cm="1">
        <f t="array" ref="Y264">IF(AA$252=-1,Z264,IF(AA$252=99,X264,IF(AA$252=0,INDEX($D257:$K257,0,AA$250),(INDEX($D257:$K257,0,AA$252+1)-INDEX($D257:$K257,0,AA$252))/(INDEX($D$249:$K$249,0,AA$252+1)-INDEX($D$249:$K$249,0,AA$252))+X264)))</f>
        <v>0.30386506952087672</v>
      </c>
      <c r="Z264" s="186" cm="1">
        <f t="array" ref="Z264">IF(AB$252=-1,AA264,IF(AB$252=99,Y264,IF(AB$252=0,INDEX($D257:$K257,0,AB$250),(INDEX($D257:$K257,0,AB$252+1)-INDEX($D257:$K257,0,AB$252))/(INDEX($D$249:$K$249,0,AB$252+1)-INDEX($D$249:$K$249,0,AB$252))+Y264)))</f>
        <v>0.30341991243761396</v>
      </c>
      <c r="AA264" s="186" cm="1">
        <f t="array" ref="AA264">IF(AC$252=-1,AB264,IF(AC$252=99,Z264,IF(AC$252=0,INDEX($D257:$K257,0,AC$250),(INDEX($D257:$K257,0,AC$252+1)-INDEX($D257:$K257,0,AC$252))/(INDEX($D$249:$K$249,0,AC$252+1)-INDEX($D$249:$K$249,0,AC$252))+Z264)))</f>
        <v>0.3029747553543512</v>
      </c>
      <c r="AB264" s="186" cm="1">
        <f t="array" ref="AB264">IF(AD$252=-1,AC264,IF(AD$252=99,AA264,IF(AD$252=0,INDEX($D257:$K257,0,AD$250),(INDEX($D257:$K257,0,AD$252+1)-INDEX($D257:$K257,0,AD$252))/(INDEX($D$249:$K$249,0,AD$252+1)-INDEX($D$249:$K$249,0,AD$252))+AA264)))</f>
        <v>0.30252959827108822</v>
      </c>
      <c r="AC264" s="186" cm="1">
        <f t="array" ref="AC264">IF(AE$252=-1,AD264,IF(AE$252=99,AB264,IF(AE$252=0,INDEX($D257:$K257,0,AE$250),(INDEX($D257:$K257,0,AE$252+1)-INDEX($D257:$K257,0,AE$252))/(INDEX($D$249:$K$249,0,AE$252+1)-INDEX($D$249:$K$249,0,AE$252))+AB264)))</f>
        <v>0.30780385967436236</v>
      </c>
      <c r="AD264" s="186" cm="1">
        <f t="array" ref="AD264">IF(AF$252=-1,AE264,IF(AF$252=99,AC264,IF(AF$252=0,INDEX($D257:$K257,0,AF$250),(INDEX($D257:$K257,0,AF$252+1)-INDEX($D257:$K257,0,AF$252))/(INDEX($D$249:$K$249,0,AF$252+1)-INDEX($D$249:$K$249,0,AF$252))+AC264)))</f>
        <v>0.3130781210776365</v>
      </c>
      <c r="AE264" s="186" cm="1">
        <f t="array" ref="AE264">IF(AG$252=-1,AF264,IF(AG$252=99,AD264,IF(AG$252=0,INDEX($D257:$K257,0,AG$250),(INDEX($D257:$K257,0,AG$252+1)-INDEX($D257:$K257,0,AG$252))/(INDEX($D$249:$K$249,0,AG$252+1)-INDEX($D$249:$K$249,0,AG$252))+AD264)))</f>
        <v>0.31835238248091063</v>
      </c>
      <c r="AF264" s="186" cm="1">
        <f t="array" ref="AF264">IF(AH$252=-1,AG264,IF(AH$252=99,AE264,IF(AH$252=0,INDEX($D257:$K257,0,AH$250),(INDEX($D257:$K257,0,AH$252+1)-INDEX($D257:$K257,0,AH$252))/(INDEX($D$249:$K$249,0,AH$252+1)-INDEX($D$249:$K$249,0,AH$252))+AE264)))</f>
        <v>0.32362664388418477</v>
      </c>
      <c r="AG264" s="186" cm="1">
        <f t="array" ref="AG264">IF(AI$252=-1,AH264,IF(AI$252=99,AF264,IF(AI$252=0,INDEX($D257:$K257,0,AI$250),(INDEX($D257:$K257,0,AI$252+1)-INDEX($D257:$K257,0,AI$252))/(INDEX($D$249:$K$249,0,AI$252+1)-INDEX($D$249:$K$249,0,AI$252))+AF264)))</f>
        <v>0.32890090528745891</v>
      </c>
      <c r="AH264" s="186" cm="1">
        <f t="array" ref="AH264">IF(AJ$252=-1,AI264,IF(AJ$252=99,AG264,IF(AJ$252=0,INDEX($D257:$K257,0,AJ$250),(INDEX($D257:$K257,0,AJ$252+1)-INDEX($D257:$K257,0,AJ$252))/(INDEX($D$249:$K$249,0,AJ$252+1)-INDEX($D$249:$K$249,0,AJ$252))+AG264)))</f>
        <v>0.33417516669073305</v>
      </c>
      <c r="AI264" s="186" cm="1">
        <f t="array" ref="AI264">IF(AK$252=-1,AJ264,IF(AK$252=99,AH264,IF(AK$252=0,INDEX($D257:$K257,0,AK$250),(INDEX($D257:$K257,0,AK$252+1)-INDEX($D257:$K257,0,AK$252))/(INDEX($D$249:$K$249,0,AK$252+1)-INDEX($D$249:$K$249,0,AK$252))+AH264)))</f>
        <v>0.33944942809400719</v>
      </c>
      <c r="AJ264" s="186" cm="1">
        <f t="array" ref="AJ264">IF(AL$252=-1,AK264,IF(AL$252=99,AI264,IF(AL$252=0,INDEX($D257:$K257,0,AL$250),(INDEX($D257:$K257,0,AL$252+1)-INDEX($D257:$K257,0,AL$252))/(INDEX($D$249:$K$249,0,AL$252+1)-INDEX($D$249:$K$249,0,AL$252))+AI264)))</f>
        <v>0.34472368949728133</v>
      </c>
      <c r="AK264" s="186" cm="1">
        <f t="array" ref="AK264">IF(AM$252=-1,AL264,IF(AM$252=99,AJ264,IF(AM$252=0,INDEX($D257:$K257,0,AM$250),(INDEX($D257:$K257,0,AM$252+1)-INDEX($D257:$K257,0,AM$252))/(INDEX($D$249:$K$249,0,AM$252+1)-INDEX($D$249:$K$249,0,AM$252))+AJ264)))</f>
        <v>0.34999795090055547</v>
      </c>
      <c r="AL264" s="186" cm="1">
        <f t="array" ref="AL264">IF(AN$252=-1,AM264,IF(AN$252=99,AK264,IF(AN$252=0,INDEX($D257:$K257,0,AN$250),(INDEX($D257:$K257,0,AN$252+1)-INDEX($D257:$K257,0,AN$252))/(INDEX($D$249:$K$249,0,AN$252+1)-INDEX($D$249:$K$249,0,AN$252))+AK264)))</f>
        <v>0.35527221230382972</v>
      </c>
      <c r="AM264" s="186" cm="1">
        <f t="array" ref="AM264">IF(AO$252=-1,AN264,IF(AO$252=99,AL264,IF(AO$252=0,INDEX($D257:$K257,0,AO$250),(INDEX($D257:$K257,0,AO$252+1)-INDEX($D257:$K257,0,AO$252))/(INDEX($D$249:$K$249,0,AO$252+1)-INDEX($D$249:$K$249,0,AO$252))+AL264)))</f>
        <v>0.35961536919383635</v>
      </c>
      <c r="AN264" s="186" cm="1">
        <f t="array" ref="AN264">IF(AP$252=-1,AO264,IF(AP$252=99,AM264,IF(AP$252=0,INDEX($D257:$K257,0,AP$250),(INDEX($D257:$K257,0,AP$252+1)-INDEX($D257:$K257,0,AP$252))/(INDEX($D$249:$K$249,0,AP$252+1)-INDEX($D$249:$K$249,0,AP$252))+AM264)))</f>
        <v>0.36395852608384299</v>
      </c>
      <c r="AO264" s="186" cm="1">
        <f t="array" ref="AO264">IF(AQ$252=-1,AP264,IF(AQ$252=99,AN264,IF(AQ$252=0,INDEX($D257:$K257,0,AQ$250),(INDEX($D257:$K257,0,AQ$252+1)-INDEX($D257:$K257,0,AQ$252))/(INDEX($D$249:$K$249,0,AQ$252+1)-INDEX($D$249:$K$249,0,AQ$252))+AN264)))</f>
        <v>0.36830168297384963</v>
      </c>
      <c r="AP264" s="186" cm="1">
        <f t="array" ref="AP264">IF(AR$252=-1,AQ264,IF(AR$252=99,AO264,IF(AR$252=0,INDEX($D257:$K257,0,AR$250),(INDEX($D257:$K257,0,AR$252+1)-INDEX($D257:$K257,0,AR$252))/(INDEX($D$249:$K$249,0,AR$252+1)-INDEX($D$249:$K$249,0,AR$252))+AO264)))</f>
        <v>0.37264483986385627</v>
      </c>
      <c r="AQ264" s="186" cm="1">
        <f t="array" ref="AQ264">IF(AS$252=-1,AR264,IF(AS$252=99,AP264,IF(AS$252=0,INDEX($D257:$K257,0,AS$250),(INDEX($D257:$K257,0,AS$252+1)-INDEX($D257:$K257,0,AS$252))/(INDEX($D$249:$K$249,0,AS$252+1)-INDEX($D$249:$K$249,0,AS$252))+AP264)))</f>
        <v>0.37698799675386291</v>
      </c>
      <c r="AR264" s="186" cm="1">
        <f t="array" ref="AR264">IF(AT$252=-1,AW264,IF(AT$252=99,AQ264,IF(AT$252=0,INDEX($D257:$K257,0,AT$250),(INDEX($D257:$K257,0,AT$252+1)-INDEX($D257:$K257,0,AT$252))/(INDEX($D$249:$K$249,0,AT$252+1)-INDEX($D$249:$K$249,0,AT$252))+AQ264)))</f>
        <v>0.38133115364386955</v>
      </c>
      <c r="AS264" s="186" cm="1">
        <f t="array" ref="AS264">IF(AU$252=-1,AX264,IF(AU$252=99,AR264,IF(AU$252=0,INDEX($D257:$K257,0,AU$250),(INDEX($D257:$K257,0,AU$252+1)-INDEX($D257:$K257,0,AU$252))/(INDEX($D$249:$K$249,0,AU$252+1)-INDEX($D$249:$K$249,0,AU$252))+AR264)))</f>
        <v>0.38567431053387619</v>
      </c>
      <c r="AT264" s="186" cm="1">
        <f t="array" ref="AT264">IF(AV$252=-1,AY264,IF(AV$252=99,AS264,IF(AV$252=0,INDEX($D257:$K257,0,AV$250),(INDEX($D257:$K257,0,AV$252+1)-INDEX($D257:$K257,0,AV$252))/(INDEX($D$249:$K$249,0,AV$252+1)-INDEX($D$249:$K$249,0,AV$252))+AS264)))</f>
        <v>0.39001746742388282</v>
      </c>
      <c r="AU264" s="186" cm="1">
        <f t="array" ref="AU264">IF(AW$252=-1,AZ264,IF(AW$252=99,AT264,IF(AW$252=0,INDEX($D257:$K257,0,AW$250),(INDEX($D257:$K257,0,AW$252+1)-INDEX($D257:$K257,0,AW$252))/(INDEX($D$249:$K$249,0,AW$252+1)-INDEX($D$249:$K$249,0,AW$252))+AT264)))</f>
        <v>0.39436062431388946</v>
      </c>
      <c r="AV264" s="186" cm="1">
        <f t="array" ref="AV264">IF(AX$252=-1,BA264,IF(AX$252=99,AU264,IF(AX$252=0,INDEX($D257:$K257,0,AX$250),(INDEX($D257:$K257,0,AX$252+1)-INDEX($D257:$K257,0,AX$252))/(INDEX($D$249:$K$249,0,AX$252+1)-INDEX($D$249:$K$249,0,AX$252))+AU264)))</f>
        <v>0.39870378120389621</v>
      </c>
      <c r="AW264" s="186" cm="1">
        <f t="array" ref="AW264">IF(AY$252=-1,BB264,IF(AY$252=99,AV264,IF(AY$252=0,INDEX($D257:$K257,0,AY$250),(INDEX($D257:$K257,0,AY$252+1)-INDEX($D257:$K257,0,AY$252))/(INDEX($D$249:$K$249,0,AY$252+1)-INDEX($D$249:$K$249,0,AY$252))+AV264)))</f>
        <v>0.39870378120389621</v>
      </c>
      <c r="AX264" s="186" cm="1">
        <f t="array" ref="AX264">IF(AV$252=-1,AZ264,IF(AV$252=99,AW264,IF(AV$252=0,INDEX($D257:$K257,0,AV$250),(INDEX($D257:$K257,0,AV$252+1)-INDEX($D257:$K257,0,AV$252))/(INDEX($D$249:$K$249,0,AV$252+1)-INDEX($D$249:$K$249,0,AV$252))+AW264)))</f>
        <v>0.40304693809390285</v>
      </c>
      <c r="AY264" s="186" cm="1">
        <f t="array" ref="AY264">IF(AW$252=-1,BA264,IF(AW$252=99,AX264,IF(AW$252=0,INDEX($D257:$K257,0,AW$250),(INDEX($D257:$K257,0,AW$252+1)-INDEX($D257:$K257,0,AW$252))/(INDEX($D$249:$K$249,0,AW$252+1)-INDEX($D$249:$K$249,0,AW$252))+AX264)))</f>
        <v>0.40739009498390949</v>
      </c>
      <c r="AZ264" s="186" cm="1">
        <f t="array" ref="AZ264">IF(AX$252=-1,BB264,IF(AX$252=99,AY264,IF(AX$252=0,INDEX($D257:$K257,0,AX$250),(INDEX($D257:$K257,0,AX$252+1)-INDEX($D257:$K257,0,AX$252))/(INDEX($D$249:$K$249,0,AX$252+1)-INDEX($D$249:$K$249,0,AX$252))+AY264)))</f>
        <v>0.39870378120389621</v>
      </c>
      <c r="BA264" s="186" cm="1">
        <f t="array" ref="BA264">IF(AY$252=-1,BC264,IF(AY$252=99,AZ264,IF(AY$252=0,INDEX($D257:$K257,0,AY$250),(INDEX($D257:$K257,0,AY$252+1)-INDEX($D257:$K257,0,AY$252))/(INDEX($D$249:$K$249,0,AY$252+1)-INDEX($D$249:$K$249,0,AY$252))+AZ264)))</f>
        <v>0.39870378120389621</v>
      </c>
      <c r="BB264" s="186" cm="1">
        <f t="array" ref="BB264">IF(AZ$252=-1,BD264,IF(AZ$252=99,BA264,IF(AZ$252=0,INDEX($D257:$K257,0,AZ$250),(INDEX($D257:$K257,0,AZ$252+1)-INDEX($D257:$K257,0,AZ$252))/(INDEX($D$249:$K$249,0,AZ$252+1)-INDEX($D$249:$K$249,0,AZ$252))+BA264)))</f>
        <v>0.39870378120389621</v>
      </c>
      <c r="BC264" s="186" cm="1">
        <f t="array" ref="BC264">IF(BA$252=-1,BE264,IF(BA$252=99,BB264,IF(BA$252=0,INDEX($D257:$K257,0,BA$250),(INDEX($D257:$K257,0,BA$252+1)-INDEX($D257:$K257,0,BA$252))/(INDEX($D$249:$K$249,0,BA$252+1)-INDEX($D$249:$K$249,0,BA$252))+BB264)))</f>
        <v>0.39870378120389621</v>
      </c>
      <c r="BD264" s="186" cm="1">
        <f t="array" ref="BD264">IF(BB$252=-1,BF264,IF(BB$252=99,BC264,IF(BB$252=0,INDEX($D257:$K257,0,BB$250),(INDEX($D257:$K257,0,BB$252+1)-INDEX($D257:$K257,0,BB$252))/(INDEX($D$249:$K$249,0,BB$252+1)-INDEX($D$249:$K$249,0,BB$252))+BC264)))</f>
        <v>0.39870378120389621</v>
      </c>
    </row>
    <row r="265" spans="1:56">
      <c r="A265" s="185" t="s">
        <v>16</v>
      </c>
      <c r="E265" s="185" t="s">
        <v>442</v>
      </c>
      <c r="F265" s="185" t="s">
        <v>442</v>
      </c>
      <c r="G265" s="185" t="str">
        <f>G262</f>
        <v>high income</v>
      </c>
      <c r="H265" s="186" t="s">
        <v>439</v>
      </c>
      <c r="I265" s="185" t="str">
        <f>I262</f>
        <v>hhd-he</v>
      </c>
      <c r="J265" s="186">
        <f t="shared" si="636"/>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3.9828202807050031E-2</v>
      </c>
      <c r="Q265" s="186" cm="1">
        <f t="array" ref="Q265">IF(S$252=-1,R265,IF(S$252=99,P265,IF(S$252=0,INDEX($D258:$K258,0,S$250),(INDEX($D258:$K258,0,S$252+1)-INDEX($D258:$K258,0,S$252))/(INDEX($D$249:$K$249,0,S$252+1)-INDEX($D$249:$K$249,0,S$252))+P265)))</f>
        <v>7.9656405614100062E-2</v>
      </c>
      <c r="R265" s="186" cm="1">
        <f t="array" ref="R265">IF(T$252=-1,S265,IF(T$252=99,Q265,IF(T$252=0,INDEX($D258:$K258,0,T$250),(INDEX($D258:$K258,0,T$252+1)-INDEX($D258:$K258,0,T$252))/(INDEX($D$249:$K$249,0,T$252+1)-INDEX($D$249:$K$249,0,T$252))+Q265)))</f>
        <v>0.11948460842115009</v>
      </c>
      <c r="S265" s="186" cm="1">
        <f t="array" ref="S265">IF(U$252=-1,T265,IF(U$252=99,R265,IF(U$252=0,INDEX($D258:$K258,0,U$250),(INDEX($D258:$K258,0,U$252+1)-INDEX($D258:$K258,0,U$252))/(INDEX($D$249:$K$249,0,U$252+1)-INDEX($D$249:$K$249,0,U$252))+R265)))</f>
        <v>0.12059217057353047</v>
      </c>
      <c r="T265" s="186" cm="1">
        <f t="array" ref="T265">IF(V$252=-1,U265,IF(V$252=99,S265,IF(V$252=0,INDEX($D258:$K258,0,V$250),(INDEX($D258:$K258,0,V$252+1)-INDEX($D258:$K258,0,V$252))/(INDEX($D$249:$K$249,0,V$252+1)-INDEX($D$249:$K$249,0,V$252))+S265)))</f>
        <v>0.12169973272591086</v>
      </c>
      <c r="U265" s="186" cm="1">
        <f t="array" ref="U265">IF(W$252=-1,V265,IF(W$252=99,T265,IF(W$252=0,INDEX($D258:$K258,0,W$250),(INDEX($D258:$K258,0,W$252+1)-INDEX($D258:$K258,0,W$252))/(INDEX($D$249:$K$249,0,W$252+1)-INDEX($D$249:$K$249,0,W$252))+T265)))</f>
        <v>0.12280729487829126</v>
      </c>
      <c r="V265" s="186" cm="1">
        <f t="array" ref="V265">IF(X$252=-1,W265,IF(X$252=99,U265,IF(X$252=0,INDEX($D258:$K258,0,X$250),(INDEX($D258:$K258,0,X$252+1)-INDEX($D258:$K258,0,X$252))/(INDEX($D$249:$K$249,0,X$252+1)-INDEX($D$249:$K$249,0,X$252))+U265)))</f>
        <v>0.12391485703067165</v>
      </c>
      <c r="W265" s="186" cm="1">
        <f t="array" ref="W265">IF(Y$252=-1,X265,IF(Y$252=99,V265,IF(Y$252=0,INDEX($D258:$K258,0,Y$250),(INDEX($D258:$K258,0,Y$252+1)-INDEX($D258:$K258,0,Y$252))/(INDEX($D$249:$K$249,0,Y$252+1)-INDEX($D$249:$K$249,0,Y$252))+V265)))</f>
        <v>0.12502241918305204</v>
      </c>
      <c r="X265" s="186" cm="1">
        <f t="array" ref="X265">IF(Z$252=-1,Y265,IF(Z$252=99,W265,IF(Z$252=0,INDEX($D258:$K258,0,Z$250),(INDEX($D258:$K258,0,Z$252+1)-INDEX($D258:$K258,0,Z$252))/(INDEX($D$249:$K$249,0,Z$252+1)-INDEX($D$249:$K$249,0,Z$252))+W265)))</f>
        <v>0.12612998133543243</v>
      </c>
      <c r="Y265" s="186" cm="1">
        <f t="array" ref="Y265">IF(AA$252=-1,Z265,IF(AA$252=99,X265,IF(AA$252=0,INDEX($D258:$K258,0,AA$250),(INDEX($D258:$K258,0,AA$252+1)-INDEX($D258:$K258,0,AA$252))/(INDEX($D$249:$K$249,0,AA$252+1)-INDEX($D$249:$K$249,0,AA$252))+X265)))</f>
        <v>0.12723754348781283</v>
      </c>
      <c r="Z265" s="186" cm="1">
        <f t="array" ref="Z265">IF(AB$252=-1,AA265,IF(AB$252=99,Y265,IF(AB$252=0,INDEX($D258:$K258,0,AB$250),(INDEX($D258:$K258,0,AB$252+1)-INDEX($D258:$K258,0,AB$252))/(INDEX($D$249:$K$249,0,AB$252+1)-INDEX($D$249:$K$249,0,AB$252))+Y265)))</f>
        <v>0.12834510564019322</v>
      </c>
      <c r="AA265" s="186" cm="1">
        <f t="array" ref="AA265">IF(AC$252=-1,AB265,IF(AC$252=99,Z265,IF(AC$252=0,INDEX($D258:$K258,0,AC$250),(INDEX($D258:$K258,0,AC$252+1)-INDEX($D258:$K258,0,AC$252))/(INDEX($D$249:$K$249,0,AC$252+1)-INDEX($D$249:$K$249,0,AC$252))+Z265)))</f>
        <v>0.12945266779257361</v>
      </c>
      <c r="AB265" s="186" cm="1">
        <f t="array" ref="AB265">IF(AD$252=-1,AC265,IF(AD$252=99,AA265,IF(AD$252=0,INDEX($D258:$K258,0,AD$250),(INDEX($D258:$K258,0,AD$252+1)-INDEX($D258:$K258,0,AD$252))/(INDEX($D$249:$K$249,0,AD$252+1)-INDEX($D$249:$K$249,0,AD$252))+AA265)))</f>
        <v>0.13056022994495395</v>
      </c>
      <c r="AC265" s="186" cm="1">
        <f t="array" ref="AC265">IF(AE$252=-1,AD265,IF(AE$252=99,AB265,IF(AE$252=0,INDEX($D258:$K258,0,AE$250),(INDEX($D258:$K258,0,AE$252+1)-INDEX($D258:$K258,0,AE$252))/(INDEX($D$249:$K$249,0,AE$252+1)-INDEX($D$249:$K$249,0,AE$252))+AB265)))</f>
        <v>0.1331260816080338</v>
      </c>
      <c r="AD265" s="186" cm="1">
        <f t="array" ref="AD265">IF(AF$252=-1,AE265,IF(AF$252=99,AC265,IF(AF$252=0,INDEX($D258:$K258,0,AF$250),(INDEX($D258:$K258,0,AF$252+1)-INDEX($D258:$K258,0,AF$252))/(INDEX($D$249:$K$249,0,AF$252+1)-INDEX($D$249:$K$249,0,AF$252))+AC265)))</f>
        <v>0.13569193327111365</v>
      </c>
      <c r="AE265" s="186" cm="1">
        <f t="array" ref="AE265">IF(AG$252=-1,AF265,IF(AG$252=99,AD265,IF(AG$252=0,INDEX($D258:$K258,0,AG$250),(INDEX($D258:$K258,0,AG$252+1)-INDEX($D258:$K258,0,AG$252))/(INDEX($D$249:$K$249,0,AG$252+1)-INDEX($D$249:$K$249,0,AG$252))+AD265)))</f>
        <v>0.1382577849341935</v>
      </c>
      <c r="AF265" s="186" cm="1">
        <f t="array" ref="AF265">IF(AH$252=-1,AG265,IF(AH$252=99,AE265,IF(AH$252=0,INDEX($D258:$K258,0,AH$250),(INDEX($D258:$K258,0,AH$252+1)-INDEX($D258:$K258,0,AH$252))/(INDEX($D$249:$K$249,0,AH$252+1)-INDEX($D$249:$K$249,0,AH$252))+AE265)))</f>
        <v>0.14082363659727334</v>
      </c>
      <c r="AG265" s="186" cm="1">
        <f t="array" ref="AG265">IF(AI$252=-1,AH265,IF(AI$252=99,AF265,IF(AI$252=0,INDEX($D258:$K258,0,AI$250),(INDEX($D258:$K258,0,AI$252+1)-INDEX($D258:$K258,0,AI$252))/(INDEX($D$249:$K$249,0,AI$252+1)-INDEX($D$249:$K$249,0,AI$252))+AF265)))</f>
        <v>0.14338948826035319</v>
      </c>
      <c r="AH265" s="186" cm="1">
        <f t="array" ref="AH265">IF(AJ$252=-1,AI265,IF(AJ$252=99,AG265,IF(AJ$252=0,INDEX($D258:$K258,0,AJ$250),(INDEX($D258:$K258,0,AJ$252+1)-INDEX($D258:$K258,0,AJ$252))/(INDEX($D$249:$K$249,0,AJ$252+1)-INDEX($D$249:$K$249,0,AJ$252))+AG265)))</f>
        <v>0.14595533992343304</v>
      </c>
      <c r="AI265" s="186" cm="1">
        <f t="array" ref="AI265">IF(AK$252=-1,AJ265,IF(AK$252=99,AH265,IF(AK$252=0,INDEX($D258:$K258,0,AK$250),(INDEX($D258:$K258,0,AK$252+1)-INDEX($D258:$K258,0,AK$252))/(INDEX($D$249:$K$249,0,AK$252+1)-INDEX($D$249:$K$249,0,AK$252))+AH265)))</f>
        <v>0.14852119158651289</v>
      </c>
      <c r="AJ265" s="186" cm="1">
        <f t="array" ref="AJ265">IF(AL$252=-1,AK265,IF(AL$252=99,AI265,IF(AL$252=0,INDEX($D258:$K258,0,AL$250),(INDEX($D258:$K258,0,AL$252+1)-INDEX($D258:$K258,0,AL$252))/(INDEX($D$249:$K$249,0,AL$252+1)-INDEX($D$249:$K$249,0,AL$252))+AI265)))</f>
        <v>0.15108704324959274</v>
      </c>
      <c r="AK265" s="186" cm="1">
        <f t="array" ref="AK265">IF(AM$252=-1,AL265,IF(AM$252=99,AJ265,IF(AM$252=0,INDEX($D258:$K258,0,AM$250),(INDEX($D258:$K258,0,AM$252+1)-INDEX($D258:$K258,0,AM$252))/(INDEX($D$249:$K$249,0,AM$252+1)-INDEX($D$249:$K$249,0,AM$252))+AJ265)))</f>
        <v>0.15365289491267259</v>
      </c>
      <c r="AL265" s="186" cm="1">
        <f t="array" ref="AL265">IF(AN$252=-1,AM265,IF(AN$252=99,AK265,IF(AN$252=0,INDEX($D258:$K258,0,AN$250),(INDEX($D258:$K258,0,AN$252+1)-INDEX($D258:$K258,0,AN$252))/(INDEX($D$249:$K$249,0,AN$252+1)-INDEX($D$249:$K$249,0,AN$252))+AK265)))</f>
        <v>0.15621874657575235</v>
      </c>
      <c r="AM265" s="186" cm="1">
        <f t="array" ref="AM265">IF(AO$252=-1,AN265,IF(AO$252=99,AL265,IF(AO$252=0,INDEX($D258:$K258,0,AO$250),(INDEX($D258:$K258,0,AO$252+1)-INDEX($D258:$K258,0,AO$252))/(INDEX($D$249:$K$249,0,AO$252+1)-INDEX($D$249:$K$249,0,AO$252))+AL265)))</f>
        <v>0.15791618989653297</v>
      </c>
      <c r="AN265" s="186" cm="1">
        <f t="array" ref="AN265">IF(AP$252=-1,AO265,IF(AP$252=99,AM265,IF(AP$252=0,INDEX($D258:$K258,0,AP$250),(INDEX($D258:$K258,0,AP$252+1)-INDEX($D258:$K258,0,AP$252))/(INDEX($D$249:$K$249,0,AP$252+1)-INDEX($D$249:$K$249,0,AP$252))+AM265)))</f>
        <v>0.15961363321731359</v>
      </c>
      <c r="AO265" s="186" cm="1">
        <f t="array" ref="AO265">IF(AQ$252=-1,AP265,IF(AQ$252=99,AN265,IF(AQ$252=0,INDEX($D258:$K258,0,AQ$250),(INDEX($D258:$K258,0,AQ$252+1)-INDEX($D258:$K258,0,AQ$252))/(INDEX($D$249:$K$249,0,AQ$252+1)-INDEX($D$249:$K$249,0,AQ$252))+AN265)))</f>
        <v>0.16131107653809421</v>
      </c>
      <c r="AP265" s="186" cm="1">
        <f t="array" ref="AP265">IF(AR$252=-1,AQ265,IF(AR$252=99,AO265,IF(AR$252=0,INDEX($D258:$K258,0,AR$250),(INDEX($D258:$K258,0,AR$252+1)-INDEX($D258:$K258,0,AR$252))/(INDEX($D$249:$K$249,0,AR$252+1)-INDEX($D$249:$K$249,0,AR$252))+AO265)))</f>
        <v>0.16300851985887482</v>
      </c>
      <c r="AQ265" s="186" cm="1">
        <f t="array" ref="AQ265">IF(AS$252=-1,AR265,IF(AS$252=99,AP265,IF(AS$252=0,INDEX($D258:$K258,0,AS$250),(INDEX($D258:$K258,0,AS$252+1)-INDEX($D258:$K258,0,AS$252))/(INDEX($D$249:$K$249,0,AS$252+1)-INDEX($D$249:$K$249,0,AS$252))+AP265)))</f>
        <v>0.16470596317965544</v>
      </c>
      <c r="AR265" s="186" cm="1">
        <f t="array" ref="AR265">IF(AT$252=-1,AW265,IF(AT$252=99,AQ265,IF(AT$252=0,INDEX($D258:$K258,0,AT$250),(INDEX($D258:$K258,0,AT$252+1)-INDEX($D258:$K258,0,AT$252))/(INDEX($D$249:$K$249,0,AT$252+1)-INDEX($D$249:$K$249,0,AT$252))+AQ265)))</f>
        <v>0.16640340650043606</v>
      </c>
      <c r="AS265" s="186" cm="1">
        <f t="array" ref="AS265">IF(AU$252=-1,AX265,IF(AU$252=99,AR265,IF(AU$252=0,INDEX($D258:$K258,0,AU$250),(INDEX($D258:$K258,0,AU$252+1)-INDEX($D258:$K258,0,AU$252))/(INDEX($D$249:$K$249,0,AU$252+1)-INDEX($D$249:$K$249,0,AU$252))+AR265)))</f>
        <v>0.16810084982121667</v>
      </c>
      <c r="AT265" s="186" cm="1">
        <f t="array" ref="AT265">IF(AV$252=-1,AY265,IF(AV$252=99,AS265,IF(AV$252=0,INDEX($D258:$K258,0,AV$250),(INDEX($D258:$K258,0,AV$252+1)-INDEX($D258:$K258,0,AV$252))/(INDEX($D$249:$K$249,0,AV$252+1)-INDEX($D$249:$K$249,0,AV$252))+AS265)))</f>
        <v>0.16979829314199729</v>
      </c>
      <c r="AU265" s="186" cm="1">
        <f t="array" ref="AU265">IF(AW$252=-1,AZ265,IF(AW$252=99,AT265,IF(AW$252=0,INDEX($D258:$K258,0,AW$250),(INDEX($D258:$K258,0,AW$252+1)-INDEX($D258:$K258,0,AW$252))/(INDEX($D$249:$K$249,0,AW$252+1)-INDEX($D$249:$K$249,0,AW$252))+AT265)))</f>
        <v>0.17149573646277791</v>
      </c>
      <c r="AV265" s="186" cm="1">
        <f t="array" ref="AV265">IF(AX$252=-1,BA265,IF(AX$252=99,AU265,IF(AX$252=0,INDEX($D258:$K258,0,AX$250),(INDEX($D258:$K258,0,AX$252+1)-INDEX($D258:$K258,0,AX$252))/(INDEX($D$249:$K$249,0,AX$252+1)-INDEX($D$249:$K$249,0,AX$252))+AU265)))</f>
        <v>0.1731931797835585</v>
      </c>
      <c r="AW265" s="186" cm="1">
        <f t="array" ref="AW265">IF(AY$252=-1,BB265,IF(AY$252=99,AV265,IF(AY$252=0,INDEX($D258:$K258,0,AY$250),(INDEX($D258:$K258,0,AY$252+1)-INDEX($D258:$K258,0,AY$252))/(INDEX($D$249:$K$249,0,AY$252+1)-INDEX($D$249:$K$249,0,AY$252))+AV265)))</f>
        <v>0.1731931797835585</v>
      </c>
      <c r="AX265" s="186" cm="1">
        <f t="array" ref="AX265">IF(AV$252=-1,AZ265,IF(AV$252=99,AW265,IF(AV$252=0,INDEX($D258:$K258,0,AV$250),(INDEX($D258:$K258,0,AV$252+1)-INDEX($D258:$K258,0,AV$252))/(INDEX($D$249:$K$249,0,AV$252+1)-INDEX($D$249:$K$249,0,AV$252))+AW265)))</f>
        <v>0.17489062310433912</v>
      </c>
      <c r="AY265" s="186" cm="1">
        <f t="array" ref="AY265">IF(AW$252=-1,BA265,IF(AW$252=99,AX265,IF(AW$252=0,INDEX($D258:$K258,0,AW$250),(INDEX($D258:$K258,0,AW$252+1)-INDEX($D258:$K258,0,AW$252))/(INDEX($D$249:$K$249,0,AW$252+1)-INDEX($D$249:$K$249,0,AW$252))+AX265)))</f>
        <v>0.17658806642511973</v>
      </c>
      <c r="AZ265" s="186" cm="1">
        <f t="array" ref="AZ265">IF(AX$252=-1,BB265,IF(AX$252=99,AY265,IF(AX$252=0,INDEX($D258:$K258,0,AX$250),(INDEX($D258:$K258,0,AX$252+1)-INDEX($D258:$K258,0,AX$252))/(INDEX($D$249:$K$249,0,AX$252+1)-INDEX($D$249:$K$249,0,AX$252))+AY265)))</f>
        <v>0.1731931797835585</v>
      </c>
      <c r="BA265" s="186" cm="1">
        <f t="array" ref="BA265">IF(AY$252=-1,BC265,IF(AY$252=99,AZ265,IF(AY$252=0,INDEX($D258:$K258,0,AY$250),(INDEX($D258:$K258,0,AY$252+1)-INDEX($D258:$K258,0,AY$252))/(INDEX($D$249:$K$249,0,AY$252+1)-INDEX($D$249:$K$249,0,AY$252))+AZ265)))</f>
        <v>0.1731931797835585</v>
      </c>
      <c r="BB265" s="186" cm="1">
        <f t="array" ref="BB265">IF(AZ$252=-1,BD265,IF(AZ$252=99,BA265,IF(AZ$252=0,INDEX($D258:$K258,0,AZ$250),(INDEX($D258:$K258,0,AZ$252+1)-INDEX($D258:$K258,0,AZ$252))/(INDEX($D$249:$K$249,0,AZ$252+1)-INDEX($D$249:$K$249,0,AZ$252))+BA265)))</f>
        <v>0.1731931797835585</v>
      </c>
      <c r="BC265" s="186" cm="1">
        <f t="array" ref="BC265">IF(BA$252=-1,BE265,IF(BA$252=99,BB265,IF(BA$252=0,INDEX($D258:$K258,0,BA$250),(INDEX($D258:$K258,0,BA$252+1)-INDEX($D258:$K258,0,BA$252))/(INDEX($D$249:$K$249,0,BA$252+1)-INDEX($D$249:$K$249,0,BA$252))+BB265)))</f>
        <v>0.1731931797835585</v>
      </c>
      <c r="BD265" s="186" cm="1">
        <f t="array" ref="BD265">IF(BB$252=-1,BF265,IF(BB$252=99,BC265,IF(BB$252=0,INDEX($D258:$K258,0,BB$250),(INDEX($D258:$K258,0,BB$252+1)-INDEX($D258:$K258,0,BB$252))/(INDEX($D$249:$K$249,0,BB$252+1)-INDEX($D$249:$K$249,0,BB$252))+BC265)))</f>
        <v>0.1731931797835585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72" t="s">
        <v>296</v>
      </c>
      <c r="C2" s="372"/>
      <c r="J2" s="40"/>
      <c r="L2" s="185"/>
    </row>
    <row r="3" spans="1:62">
      <c r="A3" s="4" t="s">
        <v>16</v>
      </c>
      <c r="B3" s="261" t="s">
        <v>628</v>
      </c>
      <c r="C3" s="4"/>
      <c r="D3" s="4"/>
      <c r="E3" s="4"/>
      <c r="F3" s="4"/>
      <c r="H3" s="4"/>
      <c r="I3" s="4"/>
      <c r="J3" s="185">
        <f>MATCH(J4,Drivers!$C$5:$AG$5,0)</f>
        <v>1</v>
      </c>
      <c r="K3" s="185">
        <f>MATCH(K4,Drivers!$C$5:$AG$5,0)</f>
        <v>4</v>
      </c>
      <c r="L3" s="185">
        <f>MATCH(L4,Drivers!$C$5:$AG$5,0)</f>
        <v>6</v>
      </c>
      <c r="M3" s="278">
        <f>MATCH(M4,Drivers!$C$5:$AG$5,0)</f>
        <v>8</v>
      </c>
      <c r="N3" s="185">
        <f>MATCH(N4,Drivers!$C$5:$AG$5,0)</f>
        <v>9</v>
      </c>
      <c r="O3" s="278">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596</v>
      </c>
      <c r="D5" s="185">
        <f>MATCH(B5,Drivers!$A$7:$A$25,0)</f>
        <v>19</v>
      </c>
      <c r="E5" s="186"/>
      <c r="G5"/>
      <c r="J5" s="24" cm="1">
        <f t="array" ref="J5">INDEX(Drivers!$C$7:$AG$25,$D5,J$3)</f>
        <v>6.4158612357306808</v>
      </c>
      <c r="K5" s="24" cm="1">
        <f t="array" ref="K5">INDEX(Drivers!$C$7:$AG$25,$D5,K$3)</f>
        <v>6.9251895229982949</v>
      </c>
      <c r="L5" s="24" cm="1">
        <f t="array" ref="L5">INDEX(Drivers!$C$7:$AG$25,$D5,L$3)</f>
        <v>7.0969867972742753</v>
      </c>
      <c r="M5" s="24" cm="1">
        <f t="array" ref="M5">INDEX(Drivers!$C$7:$AG$25,$D5,M$3)</f>
        <v>7.29</v>
      </c>
      <c r="N5" s="24" cm="1">
        <f t="array" ref="N5">INDEX(Drivers!$C$7:$AG$25,$D5,N$3)</f>
        <v>6.9</v>
      </c>
      <c r="O5" s="24" cm="1">
        <f t="array" ref="O5">INDEX(Drivers!$C$7:$AG$25,$D5,O$3)</f>
        <v>7.1470154831633002</v>
      </c>
      <c r="P5" s="24" cm="1">
        <f t="array" ref="P5">INDEX(Drivers!$C$7:$AG$25,$D5,P$3)</f>
        <v>8.7030256274967108</v>
      </c>
      <c r="Q5" s="24" cm="1">
        <f t="array" ref="Q5">INDEX(Drivers!$C$7:$AG$25,$D5,Q$3)</f>
        <v>10.872007740165513</v>
      </c>
      <c r="R5" s="24" cm="1">
        <f t="array" ref="R5">INDEX(Drivers!$C$7:$AG$25,$D5,R$3)</f>
        <v>12.86352020232791</v>
      </c>
      <c r="S5" s="6"/>
      <c r="T5" s="6"/>
      <c r="U5" s="6"/>
      <c r="V5" s="6"/>
      <c r="W5" s="6"/>
      <c r="X5" s="6"/>
      <c r="Y5" s="6"/>
      <c r="Z5" s="6"/>
      <c r="AA5" s="6"/>
      <c r="AB5" s="6"/>
      <c r="AC5" s="6"/>
      <c r="AD5" s="6"/>
      <c r="AE5" s="6"/>
      <c r="AF5" s="6"/>
      <c r="AG5" s="6"/>
      <c r="AH5" s="6"/>
      <c r="AI5" s="6"/>
      <c r="AJ5" s="6"/>
      <c r="AK5" s="6"/>
      <c r="AL5" s="6"/>
      <c r="AM5" s="6"/>
      <c r="AN5" s="6"/>
      <c r="AO5" s="6"/>
      <c r="AP5" s="6"/>
      <c r="AQ5" s="6"/>
    </row>
    <row r="6" spans="1:62" s="348" customFormat="1">
      <c r="A6" s="348" t="s">
        <v>16</v>
      </c>
      <c r="J6" s="53"/>
      <c r="K6" s="186"/>
      <c r="L6" s="186"/>
      <c r="N6" s="186"/>
      <c r="P6" s="186"/>
      <c r="Q6" s="186"/>
      <c r="R6" s="186"/>
      <c r="S6" s="186"/>
      <c r="T6" s="186"/>
      <c r="U6" s="348" t="s">
        <v>689</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8" t="s">
        <v>16</v>
      </c>
      <c r="B7" s="14" t="s">
        <v>105</v>
      </c>
      <c r="C7" s="14"/>
      <c r="D7">
        <f>D32</f>
        <v>2012</v>
      </c>
      <c r="E7" s="4">
        <f>E32</f>
        <v>2015</v>
      </c>
      <c r="F7" s="4">
        <f>F32</f>
        <v>2020</v>
      </c>
      <c r="G7" s="4">
        <f>G32</f>
        <v>2030</v>
      </c>
      <c r="H7" s="4">
        <f>H32</f>
        <v>2050</v>
      </c>
      <c r="U7" s="353" t="str">
        <f>$C$14</f>
        <v>No improvement</v>
      </c>
      <c r="V7" s="353"/>
      <c r="W7" s="353"/>
      <c r="X7" s="353"/>
      <c r="Y7" s="353"/>
      <c r="Z7" s="353"/>
      <c r="AA7" s="117"/>
      <c r="AB7" s="117"/>
      <c r="AC7" s="117"/>
      <c r="AD7" s="117"/>
      <c r="AE7" s="117"/>
      <c r="AF7" s="117"/>
      <c r="AG7" s="117"/>
      <c r="AH7" s="117"/>
      <c r="AI7" s="117"/>
      <c r="AJ7" s="117"/>
      <c r="AK7" s="117"/>
      <c r="AL7" s="117"/>
      <c r="AM7" s="117"/>
      <c r="AN7" s="186"/>
    </row>
    <row r="8" spans="1:62" s="348" customFormat="1">
      <c r="A8" s="348" t="s">
        <v>16</v>
      </c>
      <c r="B8" s="348" t="s">
        <v>700</v>
      </c>
      <c r="U8" s="348" t="s">
        <v>692</v>
      </c>
      <c r="AB8" s="350">
        <v>2012</v>
      </c>
      <c r="AC8" s="350">
        <v>2013</v>
      </c>
      <c r="AD8" s="350">
        <v>2014</v>
      </c>
      <c r="AE8" s="350">
        <v>2015</v>
      </c>
      <c r="AF8" s="350">
        <v>2016</v>
      </c>
      <c r="AG8" s="350">
        <v>2017</v>
      </c>
      <c r="AH8" s="350">
        <v>2018</v>
      </c>
      <c r="AI8" s="350">
        <v>2019</v>
      </c>
      <c r="AJ8" s="351">
        <v>2020</v>
      </c>
      <c r="AK8" s="351">
        <v>2030</v>
      </c>
      <c r="AL8" s="351">
        <v>2040</v>
      </c>
      <c r="AM8" s="351">
        <v>2050</v>
      </c>
      <c r="AN8" s="186"/>
      <c r="AS8"/>
      <c r="AT8"/>
      <c r="AU8"/>
      <c r="AV8"/>
      <c r="AW8"/>
      <c r="AX8"/>
      <c r="AY8"/>
      <c r="AZ8"/>
      <c r="BA8"/>
      <c r="BB8"/>
      <c r="BC8"/>
      <c r="BD8"/>
      <c r="BE8"/>
      <c r="BF8"/>
      <c r="BG8"/>
      <c r="BH8"/>
      <c r="BI8"/>
      <c r="BJ8"/>
    </row>
    <row r="9" spans="1:62" s="348" customFormat="1">
      <c r="A9" s="348" t="s">
        <v>16</v>
      </c>
      <c r="U9" s="348" t="s">
        <v>693</v>
      </c>
      <c r="AB9" s="348">
        <v>14.1</v>
      </c>
      <c r="AC9" s="348">
        <v>13.9</v>
      </c>
      <c r="AD9" s="348">
        <v>13.5</v>
      </c>
      <c r="AE9" s="348">
        <v>13.5</v>
      </c>
      <c r="AF9" s="348">
        <v>13.3</v>
      </c>
      <c r="AG9" s="348">
        <v>13</v>
      </c>
      <c r="AH9" s="348">
        <v>12.6</v>
      </c>
      <c r="AI9" s="348">
        <v>12.3</v>
      </c>
      <c r="AJ9" s="348">
        <f>IF(ISBLANK(INDEX(AJ$14:AJ$16,MATCH($U$7,$U$14:$U$16,0))),"",INDEX(AJ$14:AJ$16,MATCH($U$7,$U$14:$U$16,0)))</f>
        <v>1</v>
      </c>
      <c r="AK9" s="348">
        <f>IF(ISBLANK(INDEX(AK$14:AK$16,MATCH($U$7,$U$14:$U$16,0))),"",INDEX(AK$14:AK$16,MATCH($U$7,$U$14:$U$16,0)))</f>
        <v>1</v>
      </c>
      <c r="AL9" s="348">
        <f>IF(ISBLANK(INDEX(AL$14:AL$16,MATCH($U$7,$U$14:$U$16,0))),"",INDEX(AL$14:AL$16,MATCH($U$7,$U$14:$U$16,0)))</f>
        <v>1</v>
      </c>
      <c r="AM9" s="348">
        <f>IF(ISBLANK(INDEX(AM$14:AM$16,MATCH($U$7,$U$14:$U$16,0))),"",INDEX(AM$14:AM$16,MATCH($U$7,$U$14:$U$16,0)))</f>
        <v>1</v>
      </c>
      <c r="AN9" s="186"/>
      <c r="AS9"/>
      <c r="AT9"/>
      <c r="AU9"/>
      <c r="AV9"/>
      <c r="AW9"/>
      <c r="AX9"/>
      <c r="AY9"/>
      <c r="AZ9"/>
      <c r="BA9"/>
      <c r="BB9"/>
      <c r="BC9"/>
      <c r="BD9"/>
      <c r="BE9"/>
      <c r="BF9"/>
      <c r="BG9"/>
      <c r="BH9"/>
      <c r="BI9"/>
      <c r="BJ9"/>
    </row>
    <row r="10" spans="1:62" s="348" customFormat="1">
      <c r="A10" s="348" t="s">
        <v>16</v>
      </c>
      <c r="AN10" s="186"/>
      <c r="AS10"/>
      <c r="AT10"/>
      <c r="AU10"/>
      <c r="AV10"/>
      <c r="AW10"/>
      <c r="AX10"/>
      <c r="AY10"/>
      <c r="AZ10"/>
      <c r="BA10"/>
      <c r="BB10"/>
      <c r="BC10"/>
      <c r="BD10"/>
      <c r="BE10"/>
      <c r="BF10"/>
      <c r="BG10"/>
      <c r="BH10"/>
      <c r="BI10"/>
      <c r="BJ10"/>
    </row>
    <row r="11" spans="1:62" s="348" customFormat="1">
      <c r="A11" s="348" t="s">
        <v>16</v>
      </c>
      <c r="U11" t="s">
        <v>690</v>
      </c>
      <c r="Y11" s="355" t="s">
        <v>697</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8" customFormat="1">
      <c r="A12" s="348" t="s">
        <v>16</v>
      </c>
      <c r="U12" t="s">
        <v>691</v>
      </c>
      <c r="Y12" s="348" t="s">
        <v>696</v>
      </c>
      <c r="AI12" s="186">
        <f>AI30</f>
        <v>10.9</v>
      </c>
      <c r="AK12" s="186">
        <f>AJ30</f>
        <v>7.2</v>
      </c>
      <c r="AM12" s="186">
        <f>AK30</f>
        <v>6.1</v>
      </c>
      <c r="AN12" s="186"/>
      <c r="BA12"/>
      <c r="BB12"/>
      <c r="BC12"/>
      <c r="BD12"/>
      <c r="BE12"/>
      <c r="BF12"/>
      <c r="BG12"/>
      <c r="BH12"/>
      <c r="BI12"/>
      <c r="BJ12"/>
    </row>
    <row r="13" spans="1:62" s="348" customFormat="1">
      <c r="A13" s="348" t="s">
        <v>16</v>
      </c>
      <c r="B13"/>
      <c r="AN13" s="186"/>
      <c r="BA13"/>
      <c r="BB13"/>
      <c r="BC13"/>
      <c r="BD13"/>
      <c r="BE13"/>
      <c r="BF13"/>
      <c r="BG13"/>
      <c r="BH13"/>
      <c r="BI13"/>
      <c r="BJ13"/>
    </row>
    <row r="14" spans="1:62">
      <c r="A14" s="348" t="s">
        <v>16</v>
      </c>
      <c r="B14" s="54" t="s">
        <v>93</v>
      </c>
      <c r="C14" s="352"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8" t="s">
        <v>695</v>
      </c>
      <c r="V14" s="348"/>
      <c r="W14" s="348"/>
      <c r="X14" s="348"/>
      <c r="Y14" s="348"/>
      <c r="Z14" s="348"/>
      <c r="AA14" s="348"/>
      <c r="AB14" s="348"/>
      <c r="AC14" s="348"/>
      <c r="AD14" s="348"/>
      <c r="AE14" s="348"/>
      <c r="AF14" s="348"/>
      <c r="AG14" s="348">
        <v>1</v>
      </c>
      <c r="AH14" s="348"/>
      <c r="AI14" s="348"/>
      <c r="AJ14" s="348">
        <v>1</v>
      </c>
      <c r="AK14" s="348">
        <v>1</v>
      </c>
      <c r="AL14" s="348">
        <v>1</v>
      </c>
      <c r="AM14" s="348">
        <v>1</v>
      </c>
      <c r="AN14" s="186"/>
      <c r="AS14" s="348"/>
      <c r="AU14" s="348"/>
      <c r="AV14" s="348"/>
      <c r="AW14" s="348"/>
      <c r="AX14" s="348"/>
      <c r="AY14" s="348"/>
      <c r="AZ14" s="348"/>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8" t="s">
        <v>690</v>
      </c>
      <c r="V15" s="348"/>
      <c r="W15" s="348" t="s">
        <v>48</v>
      </c>
      <c r="X15" s="348" t="s">
        <v>694</v>
      </c>
      <c r="Y15" s="348"/>
      <c r="Z15" s="348"/>
      <c r="AA15" s="348"/>
      <c r="AB15" s="348"/>
      <c r="AC15" s="348"/>
      <c r="AD15" s="348"/>
      <c r="AE15" s="348"/>
      <c r="AF15" s="348"/>
      <c r="AG15" s="348">
        <f>AG9/AG9</f>
        <v>1</v>
      </c>
      <c r="AH15" s="348"/>
      <c r="AI15" s="348"/>
      <c r="AJ15" s="348">
        <v>1</v>
      </c>
      <c r="AK15" s="348">
        <f>AK11/AF9</f>
        <v>0.82706766917293217</v>
      </c>
      <c r="AL15" s="348">
        <f>AVERAGE(AK15,AM15)</f>
        <v>0.8019953730480045</v>
      </c>
      <c r="AM15" s="348">
        <f>AM11/AG9</f>
        <v>0.77692307692307694</v>
      </c>
      <c r="AN15" s="186"/>
      <c r="AS15" s="348"/>
      <c r="AU15" s="348"/>
      <c r="AV15" s="348"/>
      <c r="AW15" s="348"/>
      <c r="AX15" s="348"/>
      <c r="AY15" s="348"/>
      <c r="AZ15" s="348"/>
      <c r="BA15"/>
      <c r="BB15"/>
      <c r="BC15"/>
      <c r="BD15"/>
      <c r="BE15"/>
      <c r="BF15"/>
      <c r="BG15"/>
      <c r="BH15"/>
      <c r="BI15"/>
      <c r="BJ15"/>
    </row>
    <row r="16" spans="1:62">
      <c r="A16" s="4" t="s">
        <v>16</v>
      </c>
      <c r="B16" s="4" t="s">
        <v>95</v>
      </c>
      <c r="C16" t="s">
        <v>695</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8" t="s">
        <v>691</v>
      </c>
      <c r="V16" s="10"/>
      <c r="W16" s="10" t="s">
        <v>48</v>
      </c>
      <c r="X16" s="348" t="s">
        <v>694</v>
      </c>
      <c r="Y16" s="10"/>
      <c r="Z16" s="10"/>
      <c r="AA16" s="10"/>
      <c r="AB16" s="10"/>
      <c r="AC16" s="348"/>
      <c r="AD16" s="348"/>
      <c r="AE16" s="186"/>
      <c r="AF16" s="348"/>
      <c r="AG16" s="348">
        <f>AG15</f>
        <v>1</v>
      </c>
      <c r="AH16" s="348"/>
      <c r="AI16" s="348"/>
      <c r="AJ16" s="10">
        <v>1</v>
      </c>
      <c r="AK16" s="348">
        <f>AK12/AG9</f>
        <v>0.55384615384615388</v>
      </c>
      <c r="AL16" s="348">
        <f>AVERAGE(AK16,AM16)</f>
        <v>0.5115384615384615</v>
      </c>
      <c r="AM16" s="348">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65.160362072068665</v>
      </c>
      <c r="L21" s="36">
        <f>K21*(1+$C$21*(L5/K5-1))</f>
        <v>66.776833730734651</v>
      </c>
      <c r="M21" s="36">
        <f>L21*(1+$C$21*(M5/L5-1))</f>
        <v>68.592929901464814</v>
      </c>
      <c r="N21" s="36">
        <f>M21*(1+$C$21*(N5/M5-1))</f>
        <v>64.92334928945229</v>
      </c>
      <c r="O21" s="36">
        <f>N21*(1+$C$21*(O5/N5-1))</f>
        <v>67.247562694280376</v>
      </c>
      <c r="P21" s="36">
        <f>N21*(1+$C$21*(P5/N5-1))</f>
        <v>81.888343867974442</v>
      </c>
      <c r="Q21" s="36">
        <f>P21*(1+$C$21*(Q5/P5-1))</f>
        <v>102.29668927426006</v>
      </c>
      <c r="R21" s="36">
        <f>Q21*(1+$C$21*(R5/Q5-1))</f>
        <v>121.03519060690738</v>
      </c>
      <c r="S21" s="36"/>
      <c r="T21" s="36"/>
      <c r="U21" s="348"/>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21.720480485956763</v>
      </c>
      <c r="L22" s="36">
        <f>K22*(1+$C$22*(L5/K5-1))</f>
        <v>22.259313297832851</v>
      </c>
      <c r="M22" s="36">
        <f>L22*(1+$C$22*(M5/L5-1))</f>
        <v>22.864688715994838</v>
      </c>
      <c r="N22" s="36">
        <f>M22*(1+$C$22*(N5/M5-1))</f>
        <v>21.641474916373717</v>
      </c>
      <c r="O22" s="36">
        <f>N22*(1+$C$22*(O5/N5-1))</f>
        <v>22.41622555156712</v>
      </c>
      <c r="P22" s="36">
        <f>N22*(1+$C$22*(P5/N5-1))</f>
        <v>27.296566784641694</v>
      </c>
      <c r="Q22" s="36">
        <f>P22*(1+$C$22*(Q5/P5-1))</f>
        <v>34.099461275277221</v>
      </c>
      <c r="R22" s="36">
        <f>Q22*(1+$C$22*(R5/Q5-1))</f>
        <v>40.345731854340002</v>
      </c>
      <c r="S22" s="36"/>
      <c r="T22" s="36"/>
      <c r="U22" s="348"/>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1.155084319004448</v>
      </c>
      <c r="L23" s="36">
        <f>K23*(1+$C$23*(L5/K5-1))</f>
        <v>1.1837391791934546</v>
      </c>
      <c r="M23" s="36">
        <f>L23*(1+$C$23*(M5/L5-1))</f>
        <v>1.2159327419961641</v>
      </c>
      <c r="N23" s="36">
        <f>M23*(1+$C$23*(N5/M5-1))</f>
        <v>1.1508828422185915</v>
      </c>
      <c r="O23" s="36">
        <f>N23*(1+$C$23*(O5/N5-1))</f>
        <v>1.1920836945859794</v>
      </c>
      <c r="P23" s="36">
        <f>N23*(1+$C$23*(P5/N5-1))</f>
        <v>1.4516178072571964</v>
      </c>
      <c r="Q23" s="36">
        <f>P23*(1+$C$23*(Q5/P5-1))</f>
        <v>1.813392343278871</v>
      </c>
      <c r="R23" s="36">
        <f>Q23*(1+$C$23*(R5/Q5-1))</f>
        <v>2.1455658973031038</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65.160362072068665</v>
      </c>
      <c r="L27" s="281">
        <v>68.939278175231294</v>
      </c>
      <c r="M27" s="186">
        <f t="shared" ref="M27:R27" si="10">(M21*M14)</f>
        <v>68.592929901464814</v>
      </c>
      <c r="N27" s="186">
        <f t="shared" si="10"/>
        <v>64.92334928945229</v>
      </c>
      <c r="O27" s="186">
        <f t="shared" si="10"/>
        <v>67.247562694280376</v>
      </c>
      <c r="P27" s="186">
        <f t="shared" si="10"/>
        <v>81.888343867974442</v>
      </c>
      <c r="Q27" s="186">
        <f t="shared" si="10"/>
        <v>102.29668927426006</v>
      </c>
      <c r="R27" s="186">
        <f t="shared" si="10"/>
        <v>121.03519060690738</v>
      </c>
      <c r="S27" s="6"/>
      <c r="T27" s="6"/>
      <c r="U27" s="186" t="s">
        <v>701</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21.720480485956763</v>
      </c>
      <c r="L28" s="282">
        <v>20.465228059152793</v>
      </c>
      <c r="M28" s="186">
        <f t="shared" ref="M28" si="11">(M22*M15)</f>
        <v>22.864688715994838</v>
      </c>
      <c r="N28" s="186">
        <f t="shared" ref="N28" si="12">(N22*N15)</f>
        <v>21.641474916373717</v>
      </c>
      <c r="O28" s="186">
        <f t="shared" ref="O28" si="13">(O22*O15)</f>
        <v>22.41622555156712</v>
      </c>
      <c r="P28" s="186">
        <f t="shared" ref="P28:R29" si="14">(P22*P15)</f>
        <v>27.296566784641694</v>
      </c>
      <c r="Q28" s="186">
        <f t="shared" si="14"/>
        <v>34.099461275277221</v>
      </c>
      <c r="R28" s="186">
        <f t="shared" si="14"/>
        <v>40.345731854340002</v>
      </c>
      <c r="S28" s="186"/>
      <c r="T28" s="186"/>
      <c r="U28" s="354" t="s">
        <v>700</v>
      </c>
      <c r="AF28" s="356"/>
      <c r="AG28" s="357">
        <v>2017</v>
      </c>
      <c r="AH28" s="357">
        <v>2018</v>
      </c>
      <c r="AI28" s="357">
        <v>2019</v>
      </c>
      <c r="AJ28" s="357">
        <v>2025</v>
      </c>
      <c r="AK28" s="357">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1.155084319004448</v>
      </c>
      <c r="L29" s="283">
        <f>(L23*L16)</f>
        <v>1.1837391791934546</v>
      </c>
      <c r="M29" s="186">
        <f>(M23*M16)</f>
        <v>1.2159327419961641</v>
      </c>
      <c r="N29" s="186">
        <f>(N23*N16)</f>
        <v>1.1508828422185915</v>
      </c>
      <c r="O29" s="186">
        <f>(O23*O16)</f>
        <v>0</v>
      </c>
      <c r="P29" s="186">
        <f t="shared" si="14"/>
        <v>1.4516178072571964</v>
      </c>
      <c r="Q29" s="186">
        <f t="shared" si="14"/>
        <v>1.813392343278871</v>
      </c>
      <c r="R29" s="186">
        <f>(R23*R16)</f>
        <v>2.1455658973031038</v>
      </c>
      <c r="S29" s="186"/>
      <c r="T29" s="186"/>
      <c r="U29" s="354" t="s">
        <v>690</v>
      </c>
      <c r="V29" s="30"/>
      <c r="W29" s="348"/>
      <c r="X29" s="354" t="s">
        <v>699</v>
      </c>
      <c r="Y29" s="186"/>
      <c r="Z29" s="186"/>
      <c r="AA29" s="186"/>
      <c r="AB29" s="186"/>
      <c r="AC29" s="186"/>
      <c r="AD29" s="186"/>
      <c r="AE29" s="186"/>
      <c r="AF29" s="358" t="s">
        <v>702</v>
      </c>
      <c r="AG29" s="356">
        <v>13</v>
      </c>
      <c r="AH29" s="356">
        <v>12.6</v>
      </c>
      <c r="AI29" s="356">
        <v>12.3</v>
      </c>
      <c r="AJ29" s="358">
        <v>9.6</v>
      </c>
      <c r="AK29" s="358">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4" t="s">
        <v>691</v>
      </c>
      <c r="V30" s="186"/>
      <c r="W30" s="186"/>
      <c r="X30" s="354" t="s">
        <v>696</v>
      </c>
      <c r="Y30" s="186"/>
      <c r="Z30" s="186"/>
      <c r="AA30" s="186"/>
      <c r="AB30" s="186"/>
      <c r="AC30" s="354"/>
      <c r="AD30" s="186"/>
      <c r="AE30" s="186"/>
      <c r="AF30" s="358" t="s">
        <v>702</v>
      </c>
      <c r="AG30" s="358">
        <v>11.3</v>
      </c>
      <c r="AH30" s="358">
        <v>11</v>
      </c>
      <c r="AI30" s="358">
        <v>10.9</v>
      </c>
      <c r="AJ30" s="358">
        <v>7.2</v>
      </c>
      <c r="AK30" s="358">
        <v>6.1</v>
      </c>
      <c r="AL30" s="186"/>
      <c r="AM30" s="186"/>
      <c r="AN30" s="186"/>
      <c r="AO30" s="186"/>
      <c r="AP30" s="186"/>
      <c r="AQ30" s="186"/>
    </row>
    <row r="31" spans="1:62" ht="18" thickBot="1">
      <c r="A31" s="4" t="s">
        <v>16</v>
      </c>
      <c r="B31" s="65" t="s">
        <v>597</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595</v>
      </c>
      <c r="C33" s="186" t="s">
        <v>597</v>
      </c>
      <c r="D33" s="185">
        <f>MATCH(B33,Drivers!$A$7:$A$25,0)</f>
        <v>19</v>
      </c>
      <c r="E33" s="186"/>
      <c r="F33" s="185"/>
      <c r="G33" s="185"/>
      <c r="H33" s="185"/>
      <c r="I33" s="185"/>
      <c r="J33" s="186" cm="1">
        <f t="array" ref="J33">INDEX(Drivers!$C$7:$AG$25,$D33,J$3)</f>
        <v>6.4158612357306808</v>
      </c>
      <c r="K33" s="186" cm="1">
        <f t="array" ref="K33">INDEX(Drivers!$C$7:$AG$25,$D33,K$3)</f>
        <v>6.9251895229982949</v>
      </c>
      <c r="L33" s="186" cm="1">
        <f t="array" ref="L33">INDEX(Drivers!$C$7:$AG$25,$D33,L$3)</f>
        <v>7.0969867972742753</v>
      </c>
      <c r="M33" s="186" cm="1">
        <f t="array" ref="M33">INDEX(Drivers!$C$7:$AG$25,$D33,M$3)</f>
        <v>7.29</v>
      </c>
      <c r="N33" s="186" cm="1">
        <f t="array" ref="N33">INDEX(Drivers!$C$7:$AG$25,$D33,N$3)</f>
        <v>6.9</v>
      </c>
      <c r="O33" s="186" cm="1">
        <f t="array" ref="O33">INDEX(Drivers!$C$7:$AG$25,$D33,O$3)</f>
        <v>7.1470154831633002</v>
      </c>
      <c r="P33" s="186" cm="1">
        <f t="array" ref="P33">INDEX(Drivers!$C$7:$AG$25,$D33,P$3)</f>
        <v>8.7030256274967108</v>
      </c>
      <c r="Q33" s="186" cm="1">
        <f t="array" ref="Q33">INDEX(Drivers!$C$7:$AG$25,$D33,Q$3)</f>
        <v>10.872007740165513</v>
      </c>
      <c r="R33" s="186" cm="1">
        <f t="array" ref="R33">INDEX(Drivers!$C$7:$AG$25,$D33,R$3)</f>
        <v>12.86352020232791</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3">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4.8669505794950583</v>
      </c>
      <c r="L41" s="282">
        <f>0.001*(26455.61401-21947)</f>
        <v>4.5086140100000014</v>
      </c>
      <c r="M41" s="186">
        <f>M$33/J$33*J41</f>
        <v>5.123335557343375</v>
      </c>
      <c r="N41" s="186">
        <f>N$33/K$33*K41</f>
        <v>4.849247646868216</v>
      </c>
      <c r="O41" s="186">
        <f>O$33/L$33*L41</f>
        <v>4.5403965172166956</v>
      </c>
      <c r="P41" s="186">
        <f>P$33/N$33*N41</f>
        <v>6.1163951514162616</v>
      </c>
      <c r="Q41" s="186">
        <f>Q$33/P$33*P41</f>
        <v>7.6407330363377746</v>
      </c>
      <c r="R41" s="186">
        <f>R$33/Q$33*Q41</f>
        <v>9.0403471118232428</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2" t="s">
        <v>16</v>
      </c>
      <c r="B47" s="118" t="s">
        <v>19</v>
      </c>
      <c r="C47" s="118" t="s">
        <v>20</v>
      </c>
      <c r="D47" s="118" t="s">
        <v>21</v>
      </c>
      <c r="E47" s="118" t="s">
        <v>22</v>
      </c>
      <c r="F47" s="118" t="s">
        <v>23</v>
      </c>
      <c r="G47" s="118" t="s">
        <v>24</v>
      </c>
      <c r="H47" s="118" t="s">
        <v>612</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4">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61.96545402402289</v>
      </c>
      <c r="L53" s="186" cm="1">
        <f t="array" ref="L53">IF(L$51=-1,M53,IF(L$51=99,K53,IF(L$51=0,INDEX($J27:$R27,0,L$49),(INDEX($J27:$R27,0,L$51+1)-INDEX($J27:$R27,0,L$51))/(INDEX($J$4:$R$4,0,L$51+1)-INDEX($J$4:$R$4,0,L$51))+K53)))</f>
        <v>63.562908048045777</v>
      </c>
      <c r="M53" s="186" cm="1">
        <f t="array" ref="M53">IF(M$51=-1,N53,IF(M$51=99,L53,IF(M$51=0,INDEX($J27:$R27,0,M$49),(INDEX($J27:$R27,0,M$51+1)-INDEX($J27:$R27,0,M$51))/(INDEX($J$4:$R$4,0,M$51+1)-INDEX($J$4:$R$4,0,M$51))+L53)))</f>
        <v>65.160362072068665</v>
      </c>
      <c r="N53" s="186" cm="1">
        <f t="array" ref="N53">IF(N$51=-1,O53,IF(N$51=99,M53,IF(N$51=0,INDEX($J27:$R27,0,N$49),(INDEX($J27:$R27,0,N$51+1)-INDEX($J27:$R27,0,N$51))/(INDEX($J$4:$R$4,0,N$51+1)-INDEX($J$4:$R$4,0,N$51))+M53)))</f>
        <v>67.04982012364998</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68.766104038348061</v>
      </c>
      <c r="Q53" s="186" cm="1">
        <f t="array" ref="Q53">IF(Q$51=-1,R53,IF(Q$51=99,P53,IF(Q$51=0,INDEX($J27:$R27,0,Q$49),(INDEX($J27:$R27,0,Q$51+1)-INDEX($J27:$R27,0,Q$51))/(INDEX($J$4:$R$4,0,Q$51+1)-INDEX($J$4:$R$4,0,Q$51))+P53)))</f>
        <v>68.592929901464814</v>
      </c>
      <c r="R53" s="186" cm="1">
        <f t="array" ref="R53">IF(R$51=-1,S53,IF(R$51=99,Q53,IF(R$51=0,INDEX($J27:$R27,0,R$49),(INDEX($J27:$R27,0,R$51+1)-INDEX($J27:$R27,0,R$51))/(INDEX($J$4:$R$4,0,R$51+1)-INDEX($J$4:$R$4,0,R$51))+Q53)))</f>
        <v>64.92334928945229</v>
      </c>
      <c r="S53" s="186" cm="1">
        <f t="array" ref="S53">IF(S$51=-1,T53,IF(S$51=99,R53,IF(S$51=0,INDEX($J27:$R27,0,S$49),(INDEX($J27:$R27,0,S$51+1)-INDEX($J27:$R27,0,S$51))/(INDEX($J$4:$R$4,0,S$51+1)-INDEX($J$4:$R$4,0,S$51))+R53)))</f>
        <v>67.247562694280376</v>
      </c>
      <c r="T53" s="186" cm="1">
        <f t="array" ref="T53">IF(T$51=-1,U53,IF(T$51=99,S53,IF(T$51=0,INDEX($J27:$R27,0,T$49),(INDEX($J27:$R27,0,T$51+1)-INDEX($J27:$R27,0,T$51))/(INDEX($J$4:$R$4,0,T$51+1)-INDEX($J$4:$R$4,0,T$51))+S53)))</f>
        <v>68.874316158024158</v>
      </c>
      <c r="U53" s="186" cm="1">
        <f t="array" ref="U53">IF(U$51=-1,V53,IF(U$51=99,T53,IF(U$51=0,INDEX($J27:$R27,0,U$49),(INDEX($J27:$R27,0,U$51+1)-INDEX($J27:$R27,0,U$51))/(INDEX($J$4:$R$4,0,U$51+1)-INDEX($J$4:$R$4,0,U$51))+T53)))</f>
        <v>70.50106962176794</v>
      </c>
      <c r="V53" s="186" cm="1">
        <f t="array" ref="V53">IF(V$51=-1,W53,IF(V$51=99,U53,IF(V$51=0,INDEX($J27:$R27,0,V$49),(INDEX($J27:$R27,0,V$51+1)-INDEX($J27:$R27,0,V$51))/(INDEX($J$4:$R$4,0,V$51+1)-INDEX($J$4:$R$4,0,V$51))+U53)))</f>
        <v>72.127823085511722</v>
      </c>
      <c r="W53" s="186" cm="1">
        <f t="array" ref="W53">IF(W$51=-1,X53,IF(W$51=99,V53,IF(W$51=0,INDEX($J27:$R27,0,W$49),(INDEX($J27:$R27,0,W$51+1)-INDEX($J27:$R27,0,W$51))/(INDEX($J$4:$R$4,0,W$51+1)-INDEX($J$4:$R$4,0,W$51))+V53)))</f>
        <v>73.754576549255503</v>
      </c>
      <c r="X53" s="186" cm="1">
        <f t="array" ref="X53">IF(X$51=-1,Y53,IF(X$51=99,W53,IF(X$51=0,INDEX($J27:$R27,0,X$49),(INDEX($J27:$R27,0,X$51+1)-INDEX($J27:$R27,0,X$51))/(INDEX($J$4:$R$4,0,X$51+1)-INDEX($J$4:$R$4,0,X$51))+W53)))</f>
        <v>75.381330012999285</v>
      </c>
      <c r="Y53" s="186" cm="1">
        <f t="array" ref="Y53">IF(Y$51=-1,Z53,IF(Y$51=99,X53,IF(Y$51=0,INDEX($J27:$R27,0,Y$49),(INDEX($J27:$R27,0,Y$51+1)-INDEX($J27:$R27,0,Y$51))/(INDEX($J$4:$R$4,0,Y$51+1)-INDEX($J$4:$R$4,0,Y$51))+X53)))</f>
        <v>77.008083476743067</v>
      </c>
      <c r="Z53" s="186" cm="1">
        <f t="array" ref="Z53">IF(Z$51=-1,AA53,IF(Z$51=99,Y53,IF(Z$51=0,INDEX($J27:$R27,0,Z$49),(INDEX($J27:$R27,0,Z$51+1)-INDEX($J27:$R27,0,Z$51))/(INDEX($J$4:$R$4,0,Z$51+1)-INDEX($J$4:$R$4,0,Z$51))+Y53)))</f>
        <v>78.634836940486849</v>
      </c>
      <c r="AA53" s="186" cm="1">
        <f t="array" ref="AA53">IF(AA$51=-1,AB53,IF(AA$51=99,Z53,IF(AA$51=0,INDEX($J27:$R27,0,AA$49),(INDEX($J27:$R27,0,AA$51+1)-INDEX($J27:$R27,0,AA$51))/(INDEX($J$4:$R$4,0,AA$51+1)-INDEX($J$4:$R$4,0,AA$51))+Z53)))</f>
        <v>80.261590404230631</v>
      </c>
      <c r="AB53" s="186" cm="1">
        <f t="array" ref="AB53">IF(AB$51=-1,AC53,IF(AB$51=99,AA53,IF(AB$51=0,INDEX($J27:$R27,0,AB$49),(INDEX($J27:$R27,0,AB$51+1)-INDEX($J27:$R27,0,AB$51))/(INDEX($J$4:$R$4,0,AB$51+1)-INDEX($J$4:$R$4,0,AB$51))+AA53)))</f>
        <v>81.888343867974442</v>
      </c>
      <c r="AC53" s="186" cm="1">
        <f t="array" ref="AC53">IF(AC$51=-1,AD53,IF(AC$51=99,AB53,IF(AC$51=0,INDEX($J27:$R27,0,AC$49),(INDEX($J27:$R27,0,AC$51+1)-INDEX($J27:$R27,0,AC$51))/(INDEX($J$4:$R$4,0,AC$51+1)-INDEX($J$4:$R$4,0,AC$51))+AB53)))</f>
        <v>83.929178408603008</v>
      </c>
      <c r="AD53" s="186" cm="1">
        <f t="array" ref="AD53">IF(AD$51=-1,AE53,IF(AD$51=99,AC53,IF(AD$51=0,INDEX($J27:$R27,0,AD$49),(INDEX($J27:$R27,0,AD$51+1)-INDEX($J27:$R27,0,AD$51))/(INDEX($J$4:$R$4,0,AD$51+1)-INDEX($J$4:$R$4,0,AD$51))+AC53)))</f>
        <v>85.970012949231574</v>
      </c>
      <c r="AE53" s="186" cm="1">
        <f t="array" ref="AE53">IF(AE$51=-1,AF53,IF(AE$51=99,AD53,IF(AE$51=0,INDEX($J27:$R27,0,AE$49),(INDEX($J27:$R27,0,AE$51+1)-INDEX($J27:$R27,0,AE$51))/(INDEX($J$4:$R$4,0,AE$51+1)-INDEX($J$4:$R$4,0,AE$51))+AD53)))</f>
        <v>88.01084748986014</v>
      </c>
      <c r="AF53" s="186" cm="1">
        <f t="array" ref="AF53">IF(AF$51=-1,AG53,IF(AF$51=99,AE53,IF(AF$51=0,INDEX($J27:$R27,0,AF$49),(INDEX($J27:$R27,0,AF$51+1)-INDEX($J27:$R27,0,AF$51))/(INDEX($J$4:$R$4,0,AF$51+1)-INDEX($J$4:$R$4,0,AF$51))+AE53)))</f>
        <v>90.051682030488706</v>
      </c>
      <c r="AG53" s="186" cm="1">
        <f t="array" ref="AG53">IF(AG$51=-1,AH53,IF(AG$51=99,AF53,IF(AG$51=0,INDEX($J27:$R27,0,AG$49),(INDEX($J27:$R27,0,AG$51+1)-INDEX($J27:$R27,0,AG$51))/(INDEX($J$4:$R$4,0,AG$51+1)-INDEX($J$4:$R$4,0,AG$51))+AF53)))</f>
        <v>92.092516571117272</v>
      </c>
      <c r="AH53" s="186" cm="1">
        <f t="array" ref="AH53">IF(AH$51=-1,AI53,IF(AH$51=99,AG53,IF(AH$51=0,INDEX($J27:$R27,0,AH$49),(INDEX($J27:$R27,0,AH$51+1)-INDEX($J27:$R27,0,AH$51))/(INDEX($J$4:$R$4,0,AH$51+1)-INDEX($J$4:$R$4,0,AH$51))+AG53)))</f>
        <v>94.133351111745839</v>
      </c>
      <c r="AI53" s="186" cm="1">
        <f t="array" ref="AI53">IF(AI$51=-1,AJ53,IF(AI$51=99,AH53,IF(AI$51=0,INDEX($J27:$R27,0,AI$49),(INDEX($J27:$R27,0,AI$51+1)-INDEX($J27:$R27,0,AI$51))/(INDEX($J$4:$R$4,0,AI$51+1)-INDEX($J$4:$R$4,0,AI$51))+AH53)))</f>
        <v>96.174185652374405</v>
      </c>
      <c r="AJ53" s="186" cm="1">
        <f t="array" ref="AJ53">IF(AJ$51=-1,AK53,IF(AJ$51=99,AI53,IF(AJ$51=0,INDEX($J27:$R27,0,AJ$49),(INDEX($J27:$R27,0,AJ$51+1)-INDEX($J27:$R27,0,AJ$51))/(INDEX($J$4:$R$4,0,AJ$51+1)-INDEX($J$4:$R$4,0,AJ$51))+AI53)))</f>
        <v>98.215020193002971</v>
      </c>
      <c r="AK53" s="186" cm="1">
        <f t="array" ref="AK53">IF(AK$51=-1,AL53,IF(AK$51=99,AJ53,IF(AK$51=0,INDEX($J27:$R27,0,AK$49),(INDEX($J27:$R27,0,AK$51+1)-INDEX($J27:$R27,0,AK$51))/(INDEX($J$4:$R$4,0,AK$51+1)-INDEX($J$4:$R$4,0,AK$51))+AJ53)))</f>
        <v>100.25585473363154</v>
      </c>
      <c r="AL53" s="186" cm="1">
        <f t="array" ref="AL53">IF(AL$51=-1,AM53,IF(AL$51=99,AK53,IF(AL$51=0,INDEX($J27:$R27,0,AL$49),(INDEX($J27:$R27,0,AL$51+1)-INDEX($J27:$R27,0,AL$51))/(INDEX($J$4:$R$4,0,AL$51+1)-INDEX($J$4:$R$4,0,AL$51))+AK53)))</f>
        <v>102.29668927426006</v>
      </c>
      <c r="AM53" s="214">
        <f t="shared" ref="AM53:AM56" si="26">(AL53+AN53)/2</f>
        <v>111.66593994058371</v>
      </c>
      <c r="AN53" s="186" cm="1">
        <f t="array" ref="AN53">IF(AN$51=-1,AO53,IF(AN$51=99,AM53,IF(AN$51=0,INDEX($J27:$R27,0,AN$49),(INDEX($J27:$R27,0,AN$51+1)-INDEX($J27:$R27,0,AN$51))/(INDEX($J$4:$R$4,0,AN$51+1)-INDEX($J$4:$R$4,0,AN$51))+AM53)))</f>
        <v>121.03519060690738</v>
      </c>
      <c r="AO53" s="186" cm="1">
        <f t="array" ref="AO53">IF(AO$51=-1,AP53,IF(AO$51=99,AN53,IF(AO$51=0,INDEX($J27:$R27,0,AO$49),(INDEX($J27:$R27,0,AO$51+1)-INDEX($J27:$R27,0,AO$51))/(INDEX($J$4:$R$4,0,AO$51+1)-INDEX($J$4:$R$4,0,AO$51))+AN53)))</f>
        <v>121.03519060690738</v>
      </c>
      <c r="AP53" s="186" cm="1">
        <f t="array" ref="AP53">IF(AP$51=-1,AR53,IF(AP$51=99,AO53,IF(AP$51=0,INDEX($J27:$R27,0,AP$49),(INDEX($J27:$R27,0,AP$51+1)-INDEX($J27:$R27,0,AP$51))/(INDEX($J$4:$R$4,0,AP$51+1)-INDEX($J$4:$R$4,0,AP$51))+AO53)))</f>
        <v>121.03519060690738</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20.655493495318922</v>
      </c>
      <c r="L54" s="186" cm="1">
        <f t="array" ref="L54">IF(L$51=-1,M54,IF(L$51=99,K54,IF(L$51=0,INDEX($J28:$R28,0,L$49),(INDEX($J28:$R28,0,L$51+1)-INDEX($J28:$R28,0,L$51))/(INDEX($J$4:$R$4,0,L$51+1)-INDEX($J$4:$R$4,0,L$51))+K54)))</f>
        <v>21.187986990637842</v>
      </c>
      <c r="M54" s="186" cm="1">
        <f t="array" ref="M54">IF(M$51=-1,N54,IF(M$51=99,L54,IF(M$51=0,INDEX($J28:$R28,0,M$49),(INDEX($J28:$R28,0,M$51+1)-INDEX($J28:$R28,0,M$51))/(INDEX($J$4:$R$4,0,M$51+1)-INDEX($J$4:$R$4,0,M$51))+L54)))</f>
        <v>21.720480485956763</v>
      </c>
      <c r="N54" s="186" cm="1">
        <f t="array" ref="N54">IF(N$51=-1,O54,IF(N$51=99,M54,IF(N$51=0,INDEX($J28:$R28,0,N$49),(INDEX($J28:$R28,0,N$51+1)-INDEX($J28:$R28,0,N$51))/(INDEX($J$4:$R$4,0,N$51+1)-INDEX($J$4:$R$4,0,N$51))+M54)))</f>
        <v>21.092854272554778</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21.664958387573815</v>
      </c>
      <c r="Q54" s="186" cm="1">
        <f t="array" ref="Q54">IF(Q$51=-1,R54,IF(Q$51=99,P54,IF(Q$51=0,INDEX($J28:$R28,0,Q$49),(INDEX($J28:$R28,0,Q$51+1)-INDEX($J28:$R28,0,Q$51))/(INDEX($J$4:$R$4,0,Q$51+1)-INDEX($J$4:$R$4,0,Q$51))+P54)))</f>
        <v>22.864688715994838</v>
      </c>
      <c r="R54" s="186" cm="1">
        <f t="array" ref="R54">IF(R$51=-1,S54,IF(R$51=99,Q54,IF(R$51=0,INDEX($J28:$R28,0,R$49),(INDEX($J28:$R28,0,R$51+1)-INDEX($J28:$R28,0,R$51))/(INDEX($J$4:$R$4,0,R$51+1)-INDEX($J$4:$R$4,0,R$51))+Q54)))</f>
        <v>21.641474916373717</v>
      </c>
      <c r="S54" s="186" cm="1">
        <f t="array" ref="S54">IF(S$51=-1,T54,IF(S$51=99,R54,IF(S$51=0,INDEX($J28:$R28,0,S$49),(INDEX($J28:$R28,0,S$51+1)-INDEX($J28:$R28,0,S$51))/(INDEX($J$4:$R$4,0,S$51+1)-INDEX($J$4:$R$4,0,S$51))+R54)))</f>
        <v>22.41622555156712</v>
      </c>
      <c r="T54" s="186" cm="1">
        <f t="array" ref="T54">IF(T$51=-1,U54,IF(T$51=99,S54,IF(T$51=0,INDEX($J28:$R28,0,T$49),(INDEX($J28:$R28,0,T$51+1)-INDEX($J28:$R28,0,T$51))/(INDEX($J$4:$R$4,0,T$51+1)-INDEX($J$4:$R$4,0,T$51))+S54)))</f>
        <v>22.958485688575404</v>
      </c>
      <c r="U54" s="186" cm="1">
        <f t="array" ref="U54">IF(U$51=-1,V54,IF(U$51=99,T54,IF(U$51=0,INDEX($J28:$R28,0,U$49),(INDEX($J28:$R28,0,U$51+1)-INDEX($J28:$R28,0,U$51))/(INDEX($J$4:$R$4,0,U$51+1)-INDEX($J$4:$R$4,0,U$51))+T54)))</f>
        <v>23.500745825583689</v>
      </c>
      <c r="V54" s="186" cm="1">
        <f t="array" ref="V54">IF(V$51=-1,W54,IF(V$51=99,U54,IF(V$51=0,INDEX($J28:$R28,0,V$49),(INDEX($J28:$R28,0,V$51+1)-INDEX($J28:$R28,0,V$51))/(INDEX($J$4:$R$4,0,V$51+1)-INDEX($J$4:$R$4,0,V$51))+U54)))</f>
        <v>24.043005962591973</v>
      </c>
      <c r="W54" s="186" cm="1">
        <f t="array" ref="W54">IF(W$51=-1,X54,IF(W$51=99,V54,IF(W$51=0,INDEX($J28:$R28,0,W$49),(INDEX($J28:$R28,0,W$51+1)-INDEX($J28:$R28,0,W$51))/(INDEX($J$4:$R$4,0,W$51+1)-INDEX($J$4:$R$4,0,W$51))+V54)))</f>
        <v>24.585266099600258</v>
      </c>
      <c r="X54" s="186" cm="1">
        <f t="array" ref="X54">IF(X$51=-1,Y54,IF(X$51=99,W54,IF(X$51=0,INDEX($J28:$R28,0,X$49),(INDEX($J28:$R28,0,X$51+1)-INDEX($J28:$R28,0,X$51))/(INDEX($J$4:$R$4,0,X$51+1)-INDEX($J$4:$R$4,0,X$51))+W54)))</f>
        <v>25.127526236608542</v>
      </c>
      <c r="Y54" s="186" cm="1">
        <f t="array" ref="Y54">IF(Y$51=-1,Z54,IF(Y$51=99,X54,IF(Y$51=0,INDEX($J28:$R28,0,Y$49),(INDEX($J28:$R28,0,Y$51+1)-INDEX($J28:$R28,0,Y$51))/(INDEX($J$4:$R$4,0,Y$51+1)-INDEX($J$4:$R$4,0,Y$51))+X54)))</f>
        <v>25.669786373616827</v>
      </c>
      <c r="Z54" s="186" cm="1">
        <f t="array" ref="Z54">IF(Z$51=-1,AA54,IF(Z$51=99,Y54,IF(Z$51=0,INDEX($J28:$R28,0,Z$49),(INDEX($J28:$R28,0,Z$51+1)-INDEX($J28:$R28,0,Z$51))/(INDEX($J$4:$R$4,0,Z$51+1)-INDEX($J$4:$R$4,0,Z$51))+Y54)))</f>
        <v>26.212046510625111</v>
      </c>
      <c r="AA54" s="186" cm="1">
        <f t="array" ref="AA54">IF(AA$51=-1,AB54,IF(AA$51=99,Z54,IF(AA$51=0,INDEX($J28:$R28,0,AA$49),(INDEX($J28:$R28,0,AA$51+1)-INDEX($J28:$R28,0,AA$51))/(INDEX($J$4:$R$4,0,AA$51+1)-INDEX($J$4:$R$4,0,AA$51))+Z54)))</f>
        <v>26.754306647633395</v>
      </c>
      <c r="AB54" s="186" cm="1">
        <f t="array" ref="AB54">IF(AB$51=-1,AC54,IF(AB$51=99,AA54,IF(AB$51=0,INDEX($J28:$R28,0,AB$49),(INDEX($J28:$R28,0,AB$51+1)-INDEX($J28:$R28,0,AB$51))/(INDEX($J$4:$R$4,0,AB$51+1)-INDEX($J$4:$R$4,0,AB$51))+AA54)))</f>
        <v>27.296566784641694</v>
      </c>
      <c r="AC54" s="186" cm="1">
        <f t="array" ref="AC54">IF(AC$51=-1,AD54,IF(AC$51=99,AB54,IF(AC$51=0,INDEX($J28:$R28,0,AC$49),(INDEX($J28:$R28,0,AC$51+1)-INDEX($J28:$R28,0,AC$51))/(INDEX($J$4:$R$4,0,AC$51+1)-INDEX($J$4:$R$4,0,AC$51))+AB54)))</f>
        <v>27.976856233705249</v>
      </c>
      <c r="AD54" s="186" cm="1">
        <f t="array" ref="AD54">IF(AD$51=-1,AE54,IF(AD$51=99,AC54,IF(AD$51=0,INDEX($J28:$R28,0,AD$49),(INDEX($J28:$R28,0,AD$51+1)-INDEX($J28:$R28,0,AD$51))/(INDEX($J$4:$R$4,0,AD$51+1)-INDEX($J$4:$R$4,0,AD$51))+AC54)))</f>
        <v>28.6571456827688</v>
      </c>
      <c r="AE54" s="186" cm="1">
        <f t="array" ref="AE54">IF(AE$51=-1,AF54,IF(AE$51=99,AD54,IF(AE$51=0,INDEX($J28:$R28,0,AE$49),(INDEX($J28:$R28,0,AE$51+1)-INDEX($J28:$R28,0,AE$51))/(INDEX($J$4:$R$4,0,AE$51+1)-INDEX($J$4:$R$4,0,AE$51))+AD54)))</f>
        <v>29.337435131832351</v>
      </c>
      <c r="AF54" s="186" cm="1">
        <f t="array" ref="AF54">IF(AF$51=-1,AG54,IF(AF$51=99,AE54,IF(AF$51=0,INDEX($J28:$R28,0,AF$49),(INDEX($J28:$R28,0,AF$51+1)-INDEX($J28:$R28,0,AF$51))/(INDEX($J$4:$R$4,0,AF$51+1)-INDEX($J$4:$R$4,0,AF$51))+AE54)))</f>
        <v>30.017724580895901</v>
      </c>
      <c r="AG54" s="186" cm="1">
        <f t="array" ref="AG54">IF(AG$51=-1,AH54,IF(AG$51=99,AF54,IF(AG$51=0,INDEX($J28:$R28,0,AG$49),(INDEX($J28:$R28,0,AG$51+1)-INDEX($J28:$R28,0,AG$51))/(INDEX($J$4:$R$4,0,AG$51+1)-INDEX($J$4:$R$4,0,AG$51))+AF54)))</f>
        <v>30.698014029959452</v>
      </c>
      <c r="AH54" s="186" cm="1">
        <f t="array" ref="AH54">IF(AH$51=-1,AI54,IF(AH$51=99,AG54,IF(AH$51=0,INDEX($J28:$R28,0,AH$49),(INDEX($J28:$R28,0,AH$51+1)-INDEX($J28:$R28,0,AH$51))/(INDEX($J$4:$R$4,0,AH$51+1)-INDEX($J$4:$R$4,0,AH$51))+AG54)))</f>
        <v>31.378303479023003</v>
      </c>
      <c r="AI54" s="186" cm="1">
        <f t="array" ref="AI54">IF(AI$51=-1,AJ54,IF(AI$51=99,AH54,IF(AI$51=0,INDEX($J28:$R28,0,AI$49),(INDEX($J28:$R28,0,AI$51+1)-INDEX($J28:$R28,0,AI$51))/(INDEX($J$4:$R$4,0,AI$51+1)-INDEX($J$4:$R$4,0,AI$51))+AH54)))</f>
        <v>32.058592928086554</v>
      </c>
      <c r="AJ54" s="186" cm="1">
        <f t="array" ref="AJ54">IF(AJ$51=-1,AK54,IF(AJ$51=99,AI54,IF(AJ$51=0,INDEX($J28:$R28,0,AJ$49),(INDEX($J28:$R28,0,AJ$51+1)-INDEX($J28:$R28,0,AJ$51))/(INDEX($J$4:$R$4,0,AJ$51+1)-INDEX($J$4:$R$4,0,AJ$51))+AI54)))</f>
        <v>32.738882377150105</v>
      </c>
      <c r="AK54" s="186" cm="1">
        <f t="array" ref="AK54">IF(AK$51=-1,AL54,IF(AK$51=99,AJ54,IF(AK$51=0,INDEX($J28:$R28,0,AK$49),(INDEX($J28:$R28,0,AK$51+1)-INDEX($J28:$R28,0,AK$51))/(INDEX($J$4:$R$4,0,AK$51+1)-INDEX($J$4:$R$4,0,AK$51))+AJ54)))</f>
        <v>33.419171826213656</v>
      </c>
      <c r="AL54" s="186" cm="1">
        <f t="array" ref="AL54">IF(AL$51=-1,AM54,IF(AL$51=99,AK54,IF(AL$51=0,INDEX($J28:$R28,0,AL$49),(INDEX($J28:$R28,0,AL$51+1)-INDEX($J28:$R28,0,AL$51))/(INDEX($J$4:$R$4,0,AL$51+1)-INDEX($J$4:$R$4,0,AL$51))+AK54)))</f>
        <v>34.099461275277221</v>
      </c>
      <c r="AM54" s="214">
        <f t="shared" ref="AM54:AM55" si="31">(AL54+AN54)/2</f>
        <v>37.222596564808612</v>
      </c>
      <c r="AN54" s="186" cm="1">
        <f t="array" ref="AN54">IF(AN$51=-1,AO54,IF(AN$51=99,AM54,IF(AN$51=0,INDEX($J28:$R28,0,AN$49),(INDEX($J28:$R28,0,AN$51+1)-INDEX($J28:$R28,0,AN$51))/(INDEX($J$4:$R$4,0,AN$51+1)-INDEX($J$4:$R$4,0,AN$51))+AM54)))</f>
        <v>40.345731854340002</v>
      </c>
      <c r="AO54" s="186" cm="1">
        <f t="array" ref="AO54">IF(AO$51=-1,AP54,IF(AO$51=99,AN54,IF(AO$51=0,INDEX($J28:$R28,0,AO$49),(INDEX($J28:$R28,0,AO$51+1)-INDEX($J28:$R28,0,AO$51))/(INDEX($J$4:$R$4,0,AO$51+1)-INDEX($J$4:$R$4,0,AO$51))+AN54)))</f>
        <v>40.345731854340002</v>
      </c>
      <c r="AP54" s="186" cm="1">
        <f t="array" ref="AP54">IF(AP$51=-1,AR54,IF(AP$51=99,AO54,IF(AP$51=0,INDEX($J28:$R28,0,AP$49),(INDEX($J28:$R28,0,AP$51+1)-INDEX($J28:$R28,0,AP$51))/(INDEX($J$4:$R$4,0,AP$51+1)-INDEX($J$4:$R$4,0,AP$51))+AO54)))</f>
        <v>40.345731854340002</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1.0984488420118992</v>
      </c>
      <c r="L55" s="186" cm="1">
        <f t="array" ref="L55">IF(L$51=-1,M55,IF(L$51=99,K55,IF(L$51=0,INDEX($J29:$R29,0,L$49),(INDEX($J29:$R29,0,L$51+1)-INDEX($J29:$R29,0,L$51))/(INDEX($J$4:$R$4,0,L$51+1)-INDEX($J$4:$R$4,0,L$51))+K55)))</f>
        <v>1.1267665805081735</v>
      </c>
      <c r="M55" s="186" cm="1">
        <f t="array" ref="M55">IF(M$51=-1,N55,IF(M$51=99,L55,IF(M$51=0,INDEX($J29:$R29,0,M$49),(INDEX($J29:$R29,0,M$51+1)-INDEX($J29:$R29,0,M$51))/(INDEX($J$4:$R$4,0,M$51+1)-INDEX($J$4:$R$4,0,M$51))+L55)))</f>
        <v>1.155084319004448</v>
      </c>
      <c r="N55" s="186" cm="1">
        <f t="array" ref="N55">IF(N$51=-1,O55,IF(N$51=99,M55,IF(N$51=0,INDEX($J29:$R29,0,N$49),(INDEX($J29:$R29,0,N$51+1)-INDEX($J29:$R29,0,N$51))/(INDEX($J$4:$R$4,0,N$51+1)-INDEX($J$4:$R$4,0,N$51))+M55)))</f>
        <v>1.1694117490989513</v>
      </c>
      <c r="O55" s="186" cm="1">
        <f t="array" ref="O55">IF(O$51=-1,P55,IF(O$51=99,N55,IF(O$51=0,INDEX($J29:$R29,0,O$49),(INDEX($J29:$R29,0,O$51+1)-INDEX($J29:$R29,0,O$51))/(INDEX($J$4:$R$4,0,O$51+1)-INDEX($J$4:$R$4,0,O$51))+N55)))</f>
        <v>1.1837391791934546</v>
      </c>
      <c r="P55" s="186" cm="1">
        <f t="array" ref="P55">IF(P$51=-1,Q55,IF(P$51=99,O55,IF(P$51=0,INDEX($J29:$R29,0,P$49),(INDEX($J29:$R29,0,P$51+1)-INDEX($J29:$R29,0,P$51))/(INDEX($J$4:$R$4,0,P$51+1)-INDEX($J$4:$R$4,0,P$51))+O55)))</f>
        <v>1.1998359605948092</v>
      </c>
      <c r="Q55" s="186" cm="1">
        <f t="array" ref="Q55">IF(Q$51=-1,R55,IF(Q$51=99,P55,IF(Q$51=0,INDEX($J29:$R29,0,Q$49),(INDEX($J29:$R29,0,Q$51+1)-INDEX($J29:$R29,0,Q$51))/(INDEX($J$4:$R$4,0,Q$51+1)-INDEX($J$4:$R$4,0,Q$51))+P55)))</f>
        <v>1.2159327419961641</v>
      </c>
      <c r="R55" s="186" cm="1">
        <f t="array" ref="R55">IF(R$51=-1,S55,IF(R$51=99,Q55,IF(R$51=0,INDEX($J29:$R29,0,R$49),(INDEX($J29:$R29,0,R$51+1)-INDEX($J29:$R29,0,R$51))/(INDEX($J$4:$R$4,0,R$51+1)-INDEX($J$4:$R$4,0,R$51))+Q55)))</f>
        <v>1.1508828422185915</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0.16129086747302182</v>
      </c>
      <c r="U55" s="186" cm="1">
        <f t="array" ref="U55">IF(U$51=-1,V55,IF(U$51=99,T55,IF(U$51=0,INDEX($J29:$R29,0,U$49),(INDEX($J29:$R29,0,U$51+1)-INDEX($J29:$R29,0,U$51))/(INDEX($J$4:$R$4,0,U$51+1)-INDEX($J$4:$R$4,0,U$51))+T55)))</f>
        <v>0.32258173494604364</v>
      </c>
      <c r="V55" s="186" cm="1">
        <f t="array" ref="V55">IF(V$51=-1,W55,IF(V$51=99,U55,IF(V$51=0,INDEX($J29:$R29,0,V$49),(INDEX($J29:$R29,0,V$51+1)-INDEX($J29:$R29,0,V$51))/(INDEX($J$4:$R$4,0,V$51+1)-INDEX($J$4:$R$4,0,V$51))+U55)))</f>
        <v>0.48387260241906549</v>
      </c>
      <c r="W55" s="186" cm="1">
        <f t="array" ref="W55">IF(W$51=-1,X55,IF(W$51=99,V55,IF(W$51=0,INDEX($J29:$R29,0,W$49),(INDEX($J29:$R29,0,W$51+1)-INDEX($J29:$R29,0,W$51))/(INDEX($J$4:$R$4,0,W$51+1)-INDEX($J$4:$R$4,0,W$51))+V55)))</f>
        <v>0.64516346989208728</v>
      </c>
      <c r="X55" s="186" cm="1">
        <f t="array" ref="X55">IF(X$51=-1,Y55,IF(X$51=99,W55,IF(X$51=0,INDEX($J29:$R29,0,X$49),(INDEX($J29:$R29,0,X$51+1)-INDEX($J29:$R29,0,X$51))/(INDEX($J$4:$R$4,0,X$51+1)-INDEX($J$4:$R$4,0,X$51))+W55)))</f>
        <v>0.80645433736510908</v>
      </c>
      <c r="Y55" s="186" cm="1">
        <f t="array" ref="Y55">IF(Y$51=-1,Z55,IF(Y$51=99,X55,IF(Y$51=0,INDEX($J29:$R29,0,Y$49),(INDEX($J29:$R29,0,Y$51+1)-INDEX($J29:$R29,0,Y$51))/(INDEX($J$4:$R$4,0,Y$51+1)-INDEX($J$4:$R$4,0,Y$51))+X55)))</f>
        <v>0.96774520483813087</v>
      </c>
      <c r="Z55" s="186" cm="1">
        <f t="array" ref="Z55">IF(Z$51=-1,AA55,IF(Z$51=99,Y55,IF(Z$51=0,INDEX($J29:$R29,0,Z$49),(INDEX($J29:$R29,0,Z$51+1)-INDEX($J29:$R29,0,Z$51))/(INDEX($J$4:$R$4,0,Z$51+1)-INDEX($J$4:$R$4,0,Z$51))+Y55)))</f>
        <v>1.1290360723111528</v>
      </c>
      <c r="AA55" s="186" cm="1">
        <f t="array" ref="AA55">IF(AA$51=-1,AB55,IF(AA$51=99,Z55,IF(AA$51=0,INDEX($J29:$R29,0,AA$49),(INDEX($J29:$R29,0,AA$51+1)-INDEX($J29:$R29,0,AA$51))/(INDEX($J$4:$R$4,0,AA$51+1)-INDEX($J$4:$R$4,0,AA$51))+Z55)))</f>
        <v>1.2903269397841746</v>
      </c>
      <c r="AB55" s="186" cm="1">
        <f t="array" ref="AB55">IF(AB$51=-1,AC55,IF(AB$51=99,AA55,IF(AB$51=0,INDEX($J29:$R29,0,AB$49),(INDEX($J29:$R29,0,AB$51+1)-INDEX($J29:$R29,0,AB$51))/(INDEX($J$4:$R$4,0,AB$51+1)-INDEX($J$4:$R$4,0,AB$51))+AA55)))</f>
        <v>1.4516178072571964</v>
      </c>
      <c r="AC55" s="186" cm="1">
        <f t="array" ref="AC55">IF(AC$51=-1,AD55,IF(AC$51=99,AB55,IF(AC$51=0,INDEX($J29:$R29,0,AC$49),(INDEX($J29:$R29,0,AC$51+1)-INDEX($J29:$R29,0,AC$51))/(INDEX($J$4:$R$4,0,AC$51+1)-INDEX($J$4:$R$4,0,AC$51))+AB55)))</f>
        <v>1.4877952608593639</v>
      </c>
      <c r="AD55" s="186" cm="1">
        <f t="array" ref="AD55">IF(AD$51=-1,AE55,IF(AD$51=99,AC55,IF(AD$51=0,INDEX($J29:$R29,0,AD$49),(INDEX($J29:$R29,0,AD$51+1)-INDEX($J29:$R29,0,AD$51))/(INDEX($J$4:$R$4,0,AD$51+1)-INDEX($J$4:$R$4,0,AD$51))+AC55)))</f>
        <v>1.5239727144615314</v>
      </c>
      <c r="AE55" s="186" cm="1">
        <f t="array" ref="AE55">IF(AE$51=-1,AF55,IF(AE$51=99,AD55,IF(AE$51=0,INDEX($J29:$R29,0,AE$49),(INDEX($J29:$R29,0,AE$51+1)-INDEX($J29:$R29,0,AE$51))/(INDEX($J$4:$R$4,0,AE$51+1)-INDEX($J$4:$R$4,0,AE$51))+AD55)))</f>
        <v>1.5601501680636989</v>
      </c>
      <c r="AF55" s="186" cm="1">
        <f t="array" ref="AF55">IF(AF$51=-1,AG55,IF(AF$51=99,AE55,IF(AF$51=0,INDEX($J29:$R29,0,AF$49),(INDEX($J29:$R29,0,AF$51+1)-INDEX($J29:$R29,0,AF$51))/(INDEX($J$4:$R$4,0,AF$51+1)-INDEX($J$4:$R$4,0,AF$51))+AE55)))</f>
        <v>1.5963276216658664</v>
      </c>
      <c r="AG55" s="186" cm="1">
        <f t="array" ref="AG55">IF(AG$51=-1,AH55,IF(AG$51=99,AF55,IF(AG$51=0,INDEX($J29:$R29,0,AG$49),(INDEX($J29:$R29,0,AG$51+1)-INDEX($J29:$R29,0,AG$51))/(INDEX($J$4:$R$4,0,AG$51+1)-INDEX($J$4:$R$4,0,AG$51))+AF55)))</f>
        <v>1.6325050752680339</v>
      </c>
      <c r="AH55" s="186" cm="1">
        <f t="array" ref="AH55">IF(AH$51=-1,AI55,IF(AH$51=99,AG55,IF(AH$51=0,INDEX($J29:$R29,0,AH$49),(INDEX($J29:$R29,0,AH$51+1)-INDEX($J29:$R29,0,AH$51))/(INDEX($J$4:$R$4,0,AH$51+1)-INDEX($J$4:$R$4,0,AH$51))+AG55)))</f>
        <v>1.6686825288702014</v>
      </c>
      <c r="AI55" s="186" cm="1">
        <f t="array" ref="AI55">IF(AI$51=-1,AJ55,IF(AI$51=99,AH55,IF(AI$51=0,INDEX($J29:$R29,0,AI$49),(INDEX($J29:$R29,0,AI$51+1)-INDEX($J29:$R29,0,AI$51))/(INDEX($J$4:$R$4,0,AI$51+1)-INDEX($J$4:$R$4,0,AI$51))+AH55)))</f>
        <v>1.7048599824723689</v>
      </c>
      <c r="AJ55" s="186" cm="1">
        <f t="array" ref="AJ55">IF(AJ$51=-1,AK55,IF(AJ$51=99,AI55,IF(AJ$51=0,INDEX($J29:$R29,0,AJ$49),(INDEX($J29:$R29,0,AJ$51+1)-INDEX($J29:$R29,0,AJ$51))/(INDEX($J$4:$R$4,0,AJ$51+1)-INDEX($J$4:$R$4,0,AJ$51))+AI55)))</f>
        <v>1.7410374360745364</v>
      </c>
      <c r="AK55" s="186" cm="1">
        <f t="array" ref="AK55">IF(AK$51=-1,AL55,IF(AK$51=99,AJ55,IF(AK$51=0,INDEX($J29:$R29,0,AK$49),(INDEX($J29:$R29,0,AK$51+1)-INDEX($J29:$R29,0,AK$51))/(INDEX($J$4:$R$4,0,AK$51+1)-INDEX($J$4:$R$4,0,AK$51))+AJ55)))</f>
        <v>1.7772148896767039</v>
      </c>
      <c r="AL55" s="186" cm="1">
        <f t="array" ref="AL55">IF(AL$51=-1,AM55,IF(AL$51=99,AK55,IF(AL$51=0,INDEX($J29:$R29,0,AL$49),(INDEX($J29:$R29,0,AL$51+1)-INDEX($J29:$R29,0,AL$51))/(INDEX($J$4:$R$4,0,AL$51+1)-INDEX($J$4:$R$4,0,AL$51))+AK55)))</f>
        <v>1.813392343278871</v>
      </c>
      <c r="AM55" s="214">
        <f t="shared" si="31"/>
        <v>1.9794791202909874</v>
      </c>
      <c r="AN55" s="186" cm="1">
        <f t="array" ref="AN55">IF(AN$51=-1,AO55,IF(AN$51=99,AM55,IF(AN$51=0,INDEX($J29:$R29,0,AN$49),(INDEX($J29:$R29,0,AN$51+1)-INDEX($J29:$R29,0,AN$51))/(INDEX($J$4:$R$4,0,AN$51+1)-INDEX($J$4:$R$4,0,AN$51))+AM55)))</f>
        <v>2.1455658973031038</v>
      </c>
      <c r="AO55" s="186" cm="1">
        <f t="array" ref="AO55">IF(AO$51=-1,AP55,IF(AO$51=99,AN55,IF(AO$51=0,INDEX($J29:$R29,0,AO$49),(INDEX($J29:$R29,0,AO$51+1)-INDEX($J29:$R29,0,AO$51))/(INDEX($J$4:$R$4,0,AO$51+1)-INDEX($J$4:$R$4,0,AO$51))+AN55)))</f>
        <v>2.1455658973031038</v>
      </c>
      <c r="AP55" s="186" cm="1">
        <f t="array" ref="AP55">IF(AP$51=-1,AR55,IF(AP$51=99,AO55,IF(AP$51=0,INDEX($J29:$R29,0,AP$49),(INDEX($J29:$R29,0,AP$51+1)-INDEX($J29:$R29,0,AP$51))/(INDEX($J$4:$R$4,0,AP$51+1)-INDEX($J$4:$R$4,0,AP$51))+AO55)))</f>
        <v>2.1455658973031038</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4.6283168598316866</v>
      </c>
      <c r="L56" s="186" cm="1">
        <f t="array" ref="L56">IF(L$51=-1,M56,IF(L$51=99,K56,IF(L$51=0,INDEX($J41:$R41,0,L$49),(INDEX($J41:$R41,0,L$51+1)-INDEX($J41:$R41,0,L$51))/(INDEX($J$4:$R$4,0,L$51+1)-INDEX($J$4:$R$4,0,L$51))+K56)))</f>
        <v>4.7476337196633729</v>
      </c>
      <c r="M56" s="186" cm="1">
        <f t="array" ref="M56">IF(M$51=-1,N56,IF(M$51=99,L56,IF(M$51=0,INDEX($J41:$R41,0,M$49),(INDEX($J41:$R41,0,M$51+1)-INDEX($J41:$R41,0,M$51))/(INDEX($J$4:$R$4,0,M$51+1)-INDEX($J$4:$R$4,0,M$51))+L56)))</f>
        <v>4.8669505794950583</v>
      </c>
      <c r="N56" s="186" cm="1">
        <f t="array" ref="N56">IF(N$51=-1,O56,IF(N$51=99,M56,IF(N$51=0,INDEX($J41:$R41,0,N$49),(INDEX($J41:$R41,0,N$51+1)-INDEX($J41:$R41,0,N$51))/(INDEX($J$4:$R$4,0,N$51+1)-INDEX($J$4:$R$4,0,N$51))+M56)))</f>
        <v>4.6877822947475298</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4.8159747836716882</v>
      </c>
      <c r="Q56" s="186" cm="1">
        <f t="array" ref="Q56">IF(Q$51=-1,R56,IF(Q$51=99,P56,IF(Q$51=0,INDEX($J41:$R41,0,Q$49),(INDEX($J41:$R41,0,Q$51+1)-INDEX($J41:$R41,0,Q$51))/(INDEX($J$4:$R$4,0,Q$51+1)-INDEX($J$4:$R$4,0,Q$51))+P56)))</f>
        <v>5.123335557343375</v>
      </c>
      <c r="R56" s="186" cm="1">
        <f t="array" ref="R56">IF(R$51=-1,S56,IF(R$51=99,Q56,IF(R$51=0,INDEX($J41:$R41,0,R$49),(INDEX($J41:$R41,0,R$51+1)-INDEX($J41:$R41,0,R$51))/(INDEX($J$4:$R$4,0,R$51+1)-INDEX($J$4:$R$4,0,R$51))+Q56)))</f>
        <v>4.849247646868216</v>
      </c>
      <c r="S56" s="186" cm="1">
        <f t="array" ref="S56">IF(S$51=-1,T56,IF(S$51=99,R56,IF(S$51=0,INDEX($J41:$R41,0,S$49),(INDEX($J41:$R41,0,S$51+1)-INDEX($J41:$R41,0,S$51))/(INDEX($J$4:$R$4,0,S$51+1)-INDEX($J$4:$R$4,0,S$51))+R56)))</f>
        <v>4.5403965172166956</v>
      </c>
      <c r="T56" s="186" cm="1">
        <f t="array" ref="T56">IF(T$51=-1,U56,IF(T$51=99,S56,IF(T$51=0,INDEX($J41:$R41,0,T$49),(INDEX($J41:$R41,0,T$51+1)-INDEX($J41:$R41,0,T$51))/(INDEX($J$4:$R$4,0,T$51+1)-INDEX($J$4:$R$4,0,T$51))+S56)))</f>
        <v>4.7155074765722027</v>
      </c>
      <c r="U56" s="186" cm="1">
        <f t="array" ref="U56">IF(U$51=-1,V56,IF(U$51=99,T56,IF(U$51=0,INDEX($J41:$R41,0,U$49),(INDEX($J41:$R41,0,U$51+1)-INDEX($J41:$R41,0,U$51))/(INDEX($J$4:$R$4,0,U$51+1)-INDEX($J$4:$R$4,0,U$51))+T56)))</f>
        <v>4.8906184359277098</v>
      </c>
      <c r="V56" s="186" cm="1">
        <f t="array" ref="V56">IF(V$51=-1,W56,IF(V$51=99,U56,IF(V$51=0,INDEX($J41:$R41,0,V$49),(INDEX($J41:$R41,0,V$51+1)-INDEX($J41:$R41,0,V$51))/(INDEX($J$4:$R$4,0,V$51+1)-INDEX($J$4:$R$4,0,V$51))+U56)))</f>
        <v>5.065729395283217</v>
      </c>
      <c r="W56" s="186" cm="1">
        <f t="array" ref="W56">IF(W$51=-1,X56,IF(W$51=99,V56,IF(W$51=0,INDEX($J41:$R41,0,W$49),(INDEX($J41:$R41,0,W$51+1)-INDEX($J41:$R41,0,W$51))/(INDEX($J$4:$R$4,0,W$51+1)-INDEX($J$4:$R$4,0,W$51))+V56)))</f>
        <v>5.2408403546387241</v>
      </c>
      <c r="X56" s="186" cm="1">
        <f t="array" ref="X56">IF(X$51=-1,Y56,IF(X$51=99,W56,IF(X$51=0,INDEX($J41:$R41,0,X$49),(INDEX($J41:$R41,0,X$51+1)-INDEX($J41:$R41,0,X$51))/(INDEX($J$4:$R$4,0,X$51+1)-INDEX($J$4:$R$4,0,X$51))+W56)))</f>
        <v>5.4159513139942312</v>
      </c>
      <c r="Y56" s="186" cm="1">
        <f t="array" ref="Y56">IF(Y$51=-1,Z56,IF(Y$51=99,X56,IF(Y$51=0,INDEX($J41:$R41,0,Y$49),(INDEX($J41:$R41,0,Y$51+1)-INDEX($J41:$R41,0,Y$51))/(INDEX($J$4:$R$4,0,Y$51+1)-INDEX($J$4:$R$4,0,Y$51))+X56)))</f>
        <v>5.5910622733497384</v>
      </c>
      <c r="Z56" s="186" cm="1">
        <f t="array" ref="Z56">IF(Z$51=-1,AA56,IF(Z$51=99,Y56,IF(Z$51=0,INDEX($J41:$R41,0,Z$49),(INDEX($J41:$R41,0,Z$51+1)-INDEX($J41:$R41,0,Z$51))/(INDEX($J$4:$R$4,0,Z$51+1)-INDEX($J$4:$R$4,0,Z$51))+Y56)))</f>
        <v>5.7661732327052455</v>
      </c>
      <c r="AA56" s="186" cm="1">
        <f t="array" ref="AA56">IF(AA$51=-1,AB56,IF(AA$51=99,Z56,IF(AA$51=0,INDEX($J41:$R41,0,AA$49),(INDEX($J41:$R41,0,AA$51+1)-INDEX($J41:$R41,0,AA$51))/(INDEX($J$4:$R$4,0,AA$51+1)-INDEX($J$4:$R$4,0,AA$51))+Z56)))</f>
        <v>5.9412841920607526</v>
      </c>
      <c r="AB56" s="186" cm="1">
        <f t="array" ref="AB56">IF(AB$51=-1,AC56,IF(AB$51=99,AA56,IF(AB$51=0,INDEX($J41:$R41,0,AB$49),(INDEX($J41:$R41,0,AB$51+1)-INDEX($J41:$R41,0,AB$51))/(INDEX($J$4:$R$4,0,AB$51+1)-INDEX($J$4:$R$4,0,AB$51))+AA56)))</f>
        <v>6.1163951514162616</v>
      </c>
      <c r="AC56" s="186" cm="1">
        <f t="array" ref="AC56">IF(AC$51=-1,AD56,IF(AC$51=99,AB56,IF(AC$51=0,INDEX($J41:$R41,0,AC$49),(INDEX($J41:$R41,0,AC$51+1)-INDEX($J41:$R41,0,AC$51))/(INDEX($J$4:$R$4,0,AC$51+1)-INDEX($J$4:$R$4,0,AC$51))+AB56)))</f>
        <v>6.2688289399084125</v>
      </c>
      <c r="AD56" s="186" cm="1">
        <f t="array" ref="AD56">IF(AD$51=-1,AE56,IF(AD$51=99,AC56,IF(AD$51=0,INDEX($J41:$R41,0,AD$49),(INDEX($J41:$R41,0,AD$51+1)-INDEX($J41:$R41,0,AD$51))/(INDEX($J$4:$R$4,0,AD$51+1)-INDEX($J$4:$R$4,0,AD$51))+AC56)))</f>
        <v>6.4212627284005634</v>
      </c>
      <c r="AE56" s="186" cm="1">
        <f t="array" ref="AE56">IF(AE$51=-1,AF56,IF(AE$51=99,AD56,IF(AE$51=0,INDEX($J41:$R41,0,AE$49),(INDEX($J41:$R41,0,AE$51+1)-INDEX($J41:$R41,0,AE$51))/(INDEX($J$4:$R$4,0,AE$51+1)-INDEX($J$4:$R$4,0,AE$51))+AD56)))</f>
        <v>6.5736965168927144</v>
      </c>
      <c r="AF56" s="186" cm="1">
        <f t="array" ref="AF56">IF(AF$51=-1,AG56,IF(AF$51=99,AE56,IF(AF$51=0,INDEX($J41:$R41,0,AF$49),(INDEX($J41:$R41,0,AF$51+1)-INDEX($J41:$R41,0,AF$51))/(INDEX($J$4:$R$4,0,AF$51+1)-INDEX($J$4:$R$4,0,AF$51))+AE56)))</f>
        <v>6.7261303053848653</v>
      </c>
      <c r="AG56" s="186" cm="1">
        <f t="array" ref="AG56">IF(AG$51=-1,AH56,IF(AG$51=99,AF56,IF(AG$51=0,INDEX($J41:$R41,0,AG$49),(INDEX($J41:$R41,0,AG$51+1)-INDEX($J41:$R41,0,AG$51))/(INDEX($J$4:$R$4,0,AG$51+1)-INDEX($J$4:$R$4,0,AG$51))+AF56)))</f>
        <v>6.8785640938770163</v>
      </c>
      <c r="AH56" s="186" cm="1">
        <f t="array" ref="AH56">IF(AH$51=-1,AI56,IF(AH$51=99,AG56,IF(AH$51=0,INDEX($J41:$R41,0,AH$49),(INDEX($J41:$R41,0,AH$51+1)-INDEX($J41:$R41,0,AH$51))/(INDEX($J$4:$R$4,0,AH$51+1)-INDEX($J$4:$R$4,0,AH$51))+AG56)))</f>
        <v>7.0309978823691672</v>
      </c>
      <c r="AI56" s="186" cm="1">
        <f t="array" ref="AI56">IF(AI$51=-1,AJ56,IF(AI$51=99,AH56,IF(AI$51=0,INDEX($J41:$R41,0,AI$49),(INDEX($J41:$R41,0,AI$51+1)-INDEX($J41:$R41,0,AI$51))/(INDEX($J$4:$R$4,0,AI$51+1)-INDEX($J$4:$R$4,0,AI$51))+AH56)))</f>
        <v>7.1834316708613182</v>
      </c>
      <c r="AJ56" s="186" cm="1">
        <f t="array" ref="AJ56">IF(AJ$51=-1,AK56,IF(AJ$51=99,AI56,IF(AJ$51=0,INDEX($J41:$R41,0,AJ$49),(INDEX($J41:$R41,0,AJ$51+1)-INDEX($J41:$R41,0,AJ$51))/(INDEX($J$4:$R$4,0,AJ$51+1)-INDEX($J$4:$R$4,0,AJ$51))+AI56)))</f>
        <v>7.3358654593534691</v>
      </c>
      <c r="AK56" s="186" cm="1">
        <f t="array" ref="AK56">IF(AK$51=-1,AL56,IF(AK$51=99,AJ56,IF(AK$51=0,INDEX($J41:$R41,0,AK$49),(INDEX($J41:$R41,0,AK$51+1)-INDEX($J41:$R41,0,AK$51))/(INDEX($J$4:$R$4,0,AK$51+1)-INDEX($J$4:$R$4,0,AK$51))+AJ56)))</f>
        <v>7.4882992478456201</v>
      </c>
      <c r="AL56" s="186" cm="1">
        <f t="array" ref="AL56">IF(AL$51=-1,AM56,IF(AL$51=99,AK56,IF(AL$51=0,INDEX($J41:$R41,0,AL$49),(INDEX($J41:$R41,0,AL$51+1)-INDEX($J41:$R41,0,AL$51))/(INDEX($J$4:$R$4,0,AL$51+1)-INDEX($J$4:$R$4,0,AL$51))+AK56)))</f>
        <v>7.6407330363377746</v>
      </c>
      <c r="AM56" s="214">
        <f t="shared" si="26"/>
        <v>8.3405400740805078</v>
      </c>
      <c r="AN56" s="186" cm="1">
        <f t="array" ref="AN56">IF(AN$51=-1,AO56,IF(AN$51=99,AM56,IF(AN$51=0,INDEX($J41:$R41,0,AN$49),(INDEX($J41:$R41,0,AN$51+1)-INDEX($J41:$R41,0,AN$51))/(INDEX($J$4:$R$4,0,AN$51+1)-INDEX($J$4:$R$4,0,AN$51))+AM56)))</f>
        <v>9.0403471118232428</v>
      </c>
      <c r="AO56" s="186" cm="1">
        <f t="array" ref="AO56">IF(AO$51=-1,AP56,IF(AO$51=99,AN56,IF(AO$51=0,INDEX($J41:$R41,0,AO$49),(INDEX($J41:$R41,0,AO$51+1)-INDEX($J41:$R41,0,AO$51))/(INDEX($J$4:$R$4,0,AO$51+1)-INDEX($J$4:$R$4,0,AO$51))+AN56)))</f>
        <v>9.0403471118232428</v>
      </c>
      <c r="AP56" s="186" cm="1">
        <f t="array" ref="AP56">IF(AP$51=-1,AR56,IF(AP$51=99,AO56,IF(AP$51=0,INDEX($J41:$R41,0,AP$49),(INDEX($J41:$R41,0,AP$51+1)-INDEX($J41:$R41,0,AP$51))/(INDEX($J$4:$R$4,0,AP$51+1)-INDEX($J$4:$R$4,0,AP$51))+AO56)))</f>
        <v>9.0403471118232428</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2022-06-17T14:06:22Z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