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C4287A70-C76B-4233-B4B4-AD7B8C100EBF}" xr6:coauthVersionLast="47" xr6:coauthVersionMax="47" xr10:uidLastSave="{00000000-0000-0000-0000-000000000000}"/>
  <bookViews>
    <workbookView xWindow="-120" yWindow="-120" windowWidth="29040" windowHeight="15840" tabRatio="780" activeTab="1" xr2:uid="{00000000-000D-0000-FFFF-FFFF00000000}"/>
  </bookViews>
  <sheets>
    <sheet name="ANSv2-692-Home" sheetId="9" r:id="rId1"/>
    <sheet name="Index" sheetId="60" r:id="rId2"/>
    <sheet name="RES" sheetId="52" r:id="rId3"/>
    <sheet name="EB_Exist" sheetId="27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CommData_BASE" sheetId="30" r:id="rId11"/>
    <sheet name="Processes_BASE" sheetId="31" r:id="rId12"/>
    <sheet name="ANSv2-692-ProcData" sheetId="25" state="veryHidden" r:id="rId13"/>
    <sheet name="ProcData_FCR" sheetId="56" r:id="rId14"/>
    <sheet name="ProcData_FCR - PAMS" sheetId="61" r:id="rId15"/>
    <sheet name="ANSv2-692-ConstrData" sheetId="24" state="veryHidden" r:id="rId16"/>
    <sheet name="ANSv2-692-ITEMS" sheetId="10" state="veryHidden" r:id="rId17"/>
    <sheet name="ANSv2-692-TS DATA" sheetId="12" state="veryHidden" r:id="rId18"/>
    <sheet name="ANSv2-692-TID DATA" sheetId="13" state="veryHidden" r:id="rId19"/>
    <sheet name="ANSv2-692-TS&amp;TID DATA" sheetId="14" state="veryHidden" r:id="rId20"/>
    <sheet name="ANSv2-692-TS TRADE" sheetId="15" state="veryHidden" r:id="rId21"/>
    <sheet name="ANSv2-692-TID TRADE" sheetId="16" state="veryHidden" r:id="rId22"/>
    <sheet name="ANSv2-692-TS&amp;TID TRADE" sheetId="17" state="veryHidden" r:id="rId23"/>
  </sheets>
  <definedNames>
    <definedName name="FA_PAMS_index">Index!$J$5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61" l="1"/>
  <c r="M11" i="60"/>
  <c r="E10" i="60"/>
  <c r="J5" i="61"/>
  <c r="J4" i="61"/>
  <c r="I4" i="61"/>
  <c r="H9" i="61"/>
  <c r="I9" i="61" s="1"/>
  <c r="E9" i="61"/>
  <c r="H5" i="61" s="1"/>
  <c r="I5" i="61" s="1"/>
  <c r="D9" i="61"/>
  <c r="C9" i="61"/>
  <c r="B9" i="61"/>
  <c r="A8" i="61"/>
  <c r="A2" i="61"/>
  <c r="D10" i="60" s="1"/>
  <c r="B1" i="61"/>
  <c r="G9" i="30"/>
  <c r="H9" i="30" s="1"/>
  <c r="I9" i="30" s="1"/>
  <c r="J9" i="30" s="1"/>
  <c r="F9" i="30"/>
  <c r="J9" i="61" l="1"/>
  <c r="G8" i="30"/>
  <c r="H8" i="30" s="1"/>
  <c r="I8" i="30" s="1"/>
  <c r="J8" i="30" s="1"/>
  <c r="AB12" i="56"/>
  <c r="AA11" i="56"/>
  <c r="K8" i="27"/>
  <c r="K7" i="27"/>
  <c r="K6" i="27"/>
  <c r="Z10" i="56" s="1"/>
  <c r="K5" i="27" l="1"/>
  <c r="F5" i="27"/>
  <c r="E8" i="30" l="1"/>
  <c r="F8" i="30" s="1"/>
  <c r="I13" i="56"/>
  <c r="S13" i="56" l="1"/>
  <c r="R13" i="56"/>
  <c r="K4" i="27"/>
  <c r="C14" i="56"/>
  <c r="C19" i="56"/>
  <c r="N13" i="56" l="1"/>
  <c r="B19" i="56"/>
  <c r="P23" i="56"/>
  <c r="P18" i="56"/>
  <c r="F8" i="56"/>
  <c r="C8" i="56"/>
  <c r="B8" i="56"/>
  <c r="E15" i="56"/>
  <c r="E20" i="56" s="1"/>
  <c r="E14" i="56"/>
  <c r="E19" i="56" s="1"/>
  <c r="S18" i="56"/>
  <c r="S23" i="56" s="1"/>
  <c r="E10" i="56"/>
  <c r="E11" i="56"/>
  <c r="E12" i="56"/>
  <c r="C12" i="31"/>
  <c r="B12" i="31"/>
  <c r="C8" i="30"/>
  <c r="B8" i="30"/>
  <c r="C9" i="29"/>
  <c r="B9" i="29"/>
  <c r="B6" i="27"/>
  <c r="A6" i="27"/>
  <c r="A7" i="27"/>
  <c r="B8" i="27"/>
  <c r="A8" i="27"/>
  <c r="AD11" i="27" l="1"/>
  <c r="AD12" i="27" s="1"/>
  <c r="AD8" i="27"/>
  <c r="AD16" i="27"/>
  <c r="AD17" i="27" s="1"/>
  <c r="AD18" i="27" s="1"/>
  <c r="AD19" i="27" s="1"/>
  <c r="S5" i="56"/>
  <c r="R5" i="56"/>
  <c r="B10" i="27"/>
  <c r="B9" i="27"/>
  <c r="AD9" i="27"/>
  <c r="AD10" i="27" l="1"/>
  <c r="E17" i="56"/>
  <c r="E16" i="56"/>
  <c r="E21" i="56" s="1"/>
  <c r="D14" i="56"/>
  <c r="D19" i="56" s="1"/>
  <c r="B14" i="56"/>
  <c r="AB5" i="56"/>
  <c r="AA5" i="56"/>
  <c r="Z5" i="56"/>
  <c r="AC5" i="56" l="1"/>
  <c r="E22" i="56"/>
  <c r="C11" i="31"/>
  <c r="B11" i="31"/>
  <c r="B7" i="27"/>
  <c r="I4" i="27"/>
  <c r="H4" i="27"/>
  <c r="AB5" i="27"/>
  <c r="C13" i="29" l="1"/>
  <c r="C12" i="29"/>
  <c r="C11" i="29"/>
  <c r="C10" i="29"/>
  <c r="B13" i="29"/>
  <c r="B12" i="29"/>
  <c r="B11" i="29"/>
  <c r="B10" i="29"/>
  <c r="J13" i="56" l="1"/>
  <c r="K13" i="56" s="1"/>
  <c r="E8" i="60"/>
  <c r="E9" i="60"/>
  <c r="E11" i="60"/>
  <c r="A2" i="56"/>
  <c r="D11" i="60" s="1"/>
  <c r="A2" i="31"/>
  <c r="D9" i="60" s="1"/>
  <c r="A2" i="30"/>
  <c r="D8" i="60" s="1"/>
  <c r="A2" i="29"/>
  <c r="E7" i="60"/>
  <c r="M13" i="56" l="1"/>
  <c r="D7" i="60"/>
  <c r="A1" i="61" s="1"/>
  <c r="A1" i="29" l="1"/>
  <c r="A1" i="56"/>
  <c r="A1" i="30"/>
  <c r="A1" i="31"/>
  <c r="F18" i="56" l="1"/>
  <c r="F23" i="56" s="1"/>
  <c r="F13" i="56"/>
  <c r="D10" i="56"/>
  <c r="A9" i="56"/>
  <c r="B1" i="56"/>
  <c r="I7" i="27"/>
  <c r="H7" i="27"/>
  <c r="B4" i="27"/>
  <c r="A4" i="27"/>
  <c r="C4" i="27"/>
  <c r="C9" i="27" s="1"/>
  <c r="C10" i="27" s="1"/>
  <c r="Y5" i="56" l="1"/>
  <c r="B10" i="31"/>
  <c r="B10" i="56" s="1"/>
  <c r="H6" i="27"/>
  <c r="H8" i="27" s="1"/>
  <c r="D4" i="27"/>
  <c r="D9" i="27" s="1"/>
  <c r="D10" i="27" s="1"/>
  <c r="C10" i="31" l="1"/>
  <c r="C10" i="56" s="1"/>
  <c r="I6" i="27"/>
  <c r="I8" i="27" s="1"/>
  <c r="B1" i="31" l="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DAB1004E-8755-4FCC-9D68-AC552E841706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<sst xmlns="http://schemas.openxmlformats.org/spreadsheetml/2006/main" count="452" uniqueCount="257">
  <si>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</si>
  <si>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</si>
  <si>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</si>
  <si>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</si>
  <si>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</si>
  <si>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</si>
  <si>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</si>
  <si>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</si>
  <si>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</si>
  <si>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</si>
  <si>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</si>
  <si>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</si>
  <si>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</si>
  <si>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</si>
  <si>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</si>
  <si>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</si>
  <si>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</si>
  <si>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</si>
  <si>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</si>
  <si>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</si>
  <si>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</si>
  <si>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</si>
  <si>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</si>
  <si>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</si>
  <si>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</si>
  <si>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</si>
  <si>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</si>
  <si>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</si>
  <si>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</si>
  <si>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</si>
  <si>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</si>
  <si>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</si>
  <si>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</si>
  <si>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</si>
  <si>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</si>
  <si>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</si>
  <si>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</si>
  <si>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</si>
  <si>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</si>
  <si>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</si>
  <si>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</si>
  <si>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</si>
  <si>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</si>
  <si>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</si>
  <si>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</si>
  <si>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</si>
  <si>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</si>
  <si>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</si>
  <si>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</si>
  <si>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</si>
  <si>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</si>
  <si>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</si>
  <si>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</si>
  <si>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</si>
  <si>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</si>
  <si>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</si>
  <si>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</si>
  <si>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</si>
  <si>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</si>
  <si>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</si>
  <si>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</si>
  <si>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</si>
  <si>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</si>
  <si>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</si>
  <si>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</si>
  <si>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</si>
  <si>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</si>
  <si>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</si>
  <si>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</si>
  <si>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</si>
  <si>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</si>
  <si>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</si>
  <si>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</si>
  <si>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</si>
  <si>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</si>
  <si>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</si>
  <si>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</si>
  <si>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</si>
  <si>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</si>
  <si>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</si>
  <si>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</si>
  <si>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</si>
  <si>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</si>
  <si>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</si>
  <si>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</si>
  <si>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</si>
  <si>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</si>
  <si>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</si>
  <si>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</si>
  <si>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</si>
  <si>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</si>
  <si>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</si>
  <si>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</si>
  <si>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</si>
  <si>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</si>
  <si>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</si>
  <si>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</si>
  <si>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</si>
  <si>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</si>
  <si>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</si>
  <si>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</si>
  <si>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</si>
  <si>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</si>
  <si>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</si>
  <si>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</si>
  <si>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</si>
  <si>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</si>
  <si>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</si>
  <si>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</si>
  <si>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</si>
  <si>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</si>
  <si>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</si>
  <si>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</si>
  <si>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</si>
  <si>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</si>
  <si>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</si>
  <si>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</si>
  <si>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</si>
  <si>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</si>
  <si>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</si>
  <si>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</si>
  <si>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</si>
  <si>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</si>
  <si>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</si>
  <si>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</si>
  <si>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</si>
  <si>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</si>
  <si>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</si>
  <si>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</si>
  <si>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</si>
  <si>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</si>
  <si>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</si>
  <si>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</si>
  <si>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</si>
  <si>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</si>
  <si>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</si>
  <si>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</si>
  <si>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</si>
  <si>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</si>
  <si>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</si>
  <si>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</si>
  <si>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</si>
  <si>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</si>
  <si>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</si>
  <si>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</si>
  <si>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</si>
  <si>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</si>
  <si>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</si>
  <si>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ACT_BND-UP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</si>
  <si>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</si>
  <si>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</si>
  <si>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</si>
  <si>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</si>
  <si>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</si>
  <si>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</si>
  <si>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</si>
  <si>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</si>
  <si>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</si>
  <si>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</si>
  <si>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</si>
  <si>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</si>
  <si>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</si>
  <si>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</si>
  <si>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</si>
  <si>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</si>
  <si>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</si>
  <si>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</si>
  <si>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Lower bound act (interp.rule)</t>
  </si>
  <si>
    <t>Lower bound act</t>
  </si>
  <si>
    <t>Capacity Limit</t>
  </si>
  <si>
    <t>CAP_BND-UP</t>
  </si>
  <si>
    <t>CV (MJ/kg)</t>
  </si>
  <si>
    <t>LHV</t>
  </si>
  <si>
    <t>Options for Sectoral Naming</t>
  </si>
  <si>
    <t>INH</t>
  </si>
  <si>
    <t>UNH</t>
  </si>
  <si>
    <t>IAM</t>
  </si>
  <si>
    <t>UAM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</si>
  <si>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</si>
  <si>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</si>
  <si>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</si>
  <si>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</si>
  <si>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</si>
  <si>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</si>
  <si>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</si>
  <si>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</si>
  <si>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</si>
  <si>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</si>
  <si>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</si>
  <si>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</si>
  <si>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</si>
  <si>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</si>
  <si>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</si>
  <si>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</si>
  <si>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</si>
  <si>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</si>
  <si>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</si>
  <si>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</si>
  <si>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</si>
  <si>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</si>
  <si>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</si>
  <si>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</si>
  <si>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</si>
  <si>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CH4S</t>
  </si>
  <si>
    <t>CH4S South Africa</t>
  </si>
  <si>
    <t>Retirement Profile needs to be fine tuned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</si>
  <si>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</si>
  <si>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</si>
  <si>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</si>
  <si>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</si>
  <si>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</si>
  <si>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</si>
  <si>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</si>
  <si>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</si>
  <si>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</si>
  <si>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</si>
  <si>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</si>
  <si>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</si>
  <si>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</si>
  <si>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</si>
  <si>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</si>
  <si>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</si>
  <si>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</si>
  <si>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</si>
  <si>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</si>
  <si>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</si>
  <si>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INDBIO</t>
  </si>
  <si>
    <t>Industry Biochar</t>
  </si>
  <si>
    <t>(existing)</t>
  </si>
  <si>
    <t>Industry - Ferro Alloy Metals production</t>
  </si>
  <si>
    <t>XINDBIO</t>
  </si>
  <si>
    <t>BIO</t>
  </si>
  <si>
    <t>FerroChrome existing</t>
  </si>
  <si>
    <t>FerrChrome New</t>
  </si>
  <si>
    <t>IFCEAF-N</t>
  </si>
  <si>
    <t>IFCEAF-E</t>
  </si>
  <si>
    <t>IFCEAFB-N</t>
  </si>
  <si>
    <t>FerroChrome with biomass</t>
  </si>
  <si>
    <t>NCAP_START</t>
  </si>
  <si>
    <t>IFACR</t>
  </si>
  <si>
    <t>Electricity</t>
  </si>
  <si>
    <t>GWh</t>
  </si>
  <si>
    <t>Coal+Anthracite</t>
  </si>
  <si>
    <t>Coke+char</t>
  </si>
  <si>
    <t>EB:</t>
  </si>
  <si>
    <t>Capacity</t>
  </si>
  <si>
    <t>2017 produciton</t>
  </si>
  <si>
    <t>CO2SPIFC</t>
  </si>
  <si>
    <t>Process Emissions FerroChrome South Africa</t>
  </si>
  <si>
    <t>PAMS</t>
  </si>
  <si>
    <t>Active:</t>
  </si>
  <si>
    <t>Level</t>
  </si>
  <si>
    <t>High</t>
  </si>
  <si>
    <t>Low</t>
  </si>
  <si>
    <t>description like in TCH_IND</t>
  </si>
  <si>
    <t>by 2030</t>
  </si>
  <si>
    <t>to elec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</si>
</sst>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3">
    <xf numFmtId="0" fontId="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4" borderId="0" applyNumberFormat="0" applyBorder="0" applyAlignment="0" applyProtection="0"/>
    <xf numFmtId="0" fontId="42" fillId="5" borderId="16" applyNumberFormat="0" applyAlignment="0" applyProtection="0"/>
  </cellStyleXfs>
  <cellXfs count="169">
    <xf numFmtId="0" fontId="0" fillId="0" borderId="0" xfId="0"/>
    <xf numFmtId="0" fontId="1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11" fillId="0" borderId="0" xfId="1" applyFont="1"/>
    <xf numFmtId="0" fontId="17" fillId="0" borderId="0" xfId="1"/>
    <xf numFmtId="0" fontId="14" fillId="0" borderId="0" xfId="1" applyFont="1"/>
    <xf numFmtId="0" fontId="20" fillId="0" borderId="0" xfId="1" applyFont="1" applyFill="1"/>
    <xf numFmtId="0" fontId="13" fillId="0" borderId="0" xfId="1" applyFont="1"/>
    <xf numFmtId="0" fontId="14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3" fillId="0" borderId="0" xfId="0" applyFont="1" applyFill="1"/>
    <xf numFmtId="0" fontId="20" fillId="0" borderId="0" xfId="1" applyFont="1"/>
    <xf numFmtId="0" fontId="15" fillId="0" borderId="0" xfId="1" applyFont="1"/>
    <xf numFmtId="0" fontId="22" fillId="0" borderId="0" xfId="1" applyFont="1" applyFill="1"/>
    <xf numFmtId="0" fontId="14" fillId="0" borderId="0" xfId="1" applyFont="1" applyFill="1"/>
    <xf numFmtId="0" fontId="23" fillId="0" borderId="0" xfId="1" applyFont="1" applyFill="1"/>
    <xf numFmtId="49" fontId="22" fillId="0" borderId="0" xfId="0" applyNumberFormat="1" applyFont="1" applyFill="1" applyAlignment="1">
      <alignment horizontal="left"/>
    </xf>
    <xf numFmtId="0" fontId="24" fillId="0" borderId="0" xfId="1" applyFont="1" applyFill="1"/>
    <xf numFmtId="0" fontId="18" fillId="0" borderId="0" xfId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13" fillId="0" borderId="0" xfId="1" applyFont="1" applyFill="1"/>
    <xf numFmtId="0" fontId="17" fillId="0" borderId="0" xfId="1" applyFill="1"/>
    <xf numFmtId="0" fontId="11" fillId="0" borderId="0" xfId="1" applyFont="1" applyFill="1"/>
    <xf numFmtId="0" fontId="0" fillId="0" borderId="0" xfId="0" applyFill="1"/>
    <xf numFmtId="0" fontId="14" fillId="0" borderId="0" xfId="1" applyFont="1" applyFill="1" applyAlignment="1">
      <alignment horizontal="center" wrapText="1"/>
    </xf>
    <xf numFmtId="0" fontId="20" fillId="0" borderId="0" xfId="0" applyFont="1" applyFill="1"/>
    <xf numFmtId="0" fontId="23" fillId="3" borderId="0" xfId="0" applyFont="1" applyFill="1"/>
    <xf numFmtId="0" fontId="23" fillId="3" borderId="0" xfId="1" applyFont="1" applyFill="1"/>
    <xf numFmtId="0" fontId="20" fillId="0" borderId="0" xfId="0" applyFont="1"/>
    <xf numFmtId="0" fontId="14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3" applyFont="1"/>
    <xf numFmtId="0" fontId="14" fillId="0" borderId="0" xfId="3" applyFont="1" applyFill="1"/>
    <xf numFmtId="0" fontId="14" fillId="0" borderId="0" xfId="2" applyFont="1" applyFill="1" applyAlignment="1">
      <alignment horizontal="center"/>
    </xf>
    <xf numFmtId="0" fontId="14" fillId="0" borderId="0" xfId="2" applyFont="1" applyFill="1"/>
    <xf numFmtId="0" fontId="17" fillId="0" borderId="0" xfId="3"/>
    <xf numFmtId="0" fontId="17" fillId="0" borderId="0" xfId="3" applyFont="1" applyFill="1"/>
    <xf numFmtId="0" fontId="14" fillId="0" borderId="0" xfId="2" applyFont="1"/>
    <xf numFmtId="0" fontId="29" fillId="0" borderId="0" xfId="1" applyFont="1" applyFill="1"/>
    <xf numFmtId="0" fontId="30" fillId="0" borderId="0" xfId="2" applyFont="1"/>
    <xf numFmtId="0" fontId="14" fillId="0" borderId="0" xfId="3" applyFont="1"/>
    <xf numFmtId="0" fontId="24" fillId="0" borderId="0" xfId="2" applyFont="1" applyFill="1"/>
    <xf numFmtId="0" fontId="30" fillId="0" borderId="0" xfId="3" applyFont="1"/>
    <xf numFmtId="0" fontId="30" fillId="0" borderId="0" xfId="1" applyFont="1"/>
    <xf numFmtId="0" fontId="28" fillId="0" borderId="0" xfId="1" applyFont="1"/>
    <xf numFmtId="0" fontId="23" fillId="0" borderId="0" xfId="2" applyFont="1" applyFill="1" applyAlignment="1">
      <alignment horizontal="center"/>
    </xf>
    <xf numFmtId="0" fontId="14" fillId="0" borderId="0" xfId="2" applyFont="1" applyAlignment="1">
      <alignment horizontal="right"/>
    </xf>
    <xf numFmtId="0" fontId="23" fillId="0" borderId="0" xfId="2" applyFont="1" applyFill="1"/>
    <xf numFmtId="0" fontId="24" fillId="0" borderId="0" xfId="0" applyFont="1" applyFill="1"/>
    <xf numFmtId="0" fontId="9" fillId="0" borderId="0" xfId="12"/>
    <xf numFmtId="0" fontId="26" fillId="0" borderId="0" xfId="12" applyFont="1"/>
    <xf numFmtId="0" fontId="9" fillId="0" borderId="0" xfId="12" applyBorder="1"/>
    <xf numFmtId="0" fontId="9" fillId="0" borderId="5" xfId="12" applyBorder="1" applyAlignment="1">
      <alignment horizontal="center"/>
    </xf>
    <xf numFmtId="0" fontId="9" fillId="0" borderId="0" xfId="12" applyBorder="1" applyAlignment="1">
      <alignment horizontal="center"/>
    </xf>
    <xf numFmtId="0" fontId="9" fillId="0" borderId="14" xfId="12" applyBorder="1" applyAlignment="1">
      <alignment horizontal="center"/>
    </xf>
    <xf numFmtId="0" fontId="9" fillId="0" borderId="0" xfId="12" applyAlignment="1">
      <alignment horizontal="center"/>
    </xf>
    <xf numFmtId="0" fontId="9" fillId="0" borderId="4" xfId="12" applyBorder="1" applyAlignment="1">
      <alignment horizontal="center"/>
    </xf>
    <xf numFmtId="0" fontId="9" fillId="0" borderId="9" xfId="12" applyBorder="1" applyAlignment="1">
      <alignment horizontal="center"/>
    </xf>
    <xf numFmtId="0" fontId="9" fillId="0" borderId="4" xfId="12" applyBorder="1"/>
    <xf numFmtId="0" fontId="9" fillId="0" borderId="14" xfId="12" applyBorder="1"/>
    <xf numFmtId="0" fontId="9" fillId="0" borderId="8" xfId="12" applyBorder="1" applyAlignment="1">
      <alignment horizontal="center"/>
    </xf>
    <xf numFmtId="0" fontId="9" fillId="0" borderId="10" xfId="12" applyBorder="1" applyAlignment="1">
      <alignment horizontal="center"/>
    </xf>
    <xf numFmtId="0" fontId="9" fillId="0" borderId="3" xfId="12" applyBorder="1" applyAlignment="1">
      <alignment horizontal="center"/>
    </xf>
    <xf numFmtId="0" fontId="9" fillId="0" borderId="1" xfId="12" applyBorder="1" applyAlignment="1">
      <alignment horizontal="center"/>
    </xf>
    <xf numFmtId="0" fontId="9" fillId="0" borderId="6" xfId="12" applyBorder="1" applyAlignment="1">
      <alignment horizontal="center"/>
    </xf>
    <xf numFmtId="0" fontId="35" fillId="0" borderId="15" xfId="12" applyFont="1" applyBorder="1" applyAlignment="1">
      <alignment horizontal="center"/>
    </xf>
    <xf numFmtId="0" fontId="9" fillId="0" borderId="5" xfId="12" applyBorder="1"/>
    <xf numFmtId="0" fontId="9" fillId="0" borderId="15" xfId="12" applyBorder="1" applyAlignment="1">
      <alignment horizontal="center"/>
    </xf>
    <xf numFmtId="0" fontId="9" fillId="0" borderId="12" xfId="12" applyBorder="1" applyAlignment="1">
      <alignment horizontal="center"/>
    </xf>
    <xf numFmtId="0" fontId="33" fillId="0" borderId="0" xfId="12" applyFont="1"/>
    <xf numFmtId="0" fontId="35" fillId="0" borderId="0" xfId="12" applyFont="1"/>
    <xf numFmtId="0" fontId="32" fillId="0" borderId="0" xfId="12" applyFont="1"/>
    <xf numFmtId="0" fontId="34" fillId="0" borderId="0" xfId="12" applyFont="1"/>
    <xf numFmtId="0" fontId="32" fillId="0" borderId="14" xfId="12" applyFont="1" applyBorder="1" applyAlignment="1">
      <alignment horizontal="center"/>
    </xf>
    <xf numFmtId="0" fontId="36" fillId="0" borderId="0" xfId="12" applyFont="1"/>
    <xf numFmtId="0" fontId="9" fillId="0" borderId="5" xfId="12" applyBorder="1" applyAlignment="1">
      <alignment horizontal="center" textRotation="90"/>
    </xf>
    <xf numFmtId="0" fontId="9" fillId="0" borderId="4" xfId="12" applyBorder="1" applyAlignment="1">
      <alignment horizontal="center" textRotation="90"/>
    </xf>
    <xf numFmtId="0" fontId="9" fillId="0" borderId="0" xfId="12" applyAlignment="1">
      <alignment horizontal="center" textRotation="90"/>
    </xf>
    <xf numFmtId="0" fontId="17" fillId="0" borderId="0" xfId="0" applyFont="1"/>
    <xf numFmtId="0" fontId="8" fillId="0" borderId="5" xfId="12" applyFont="1" applyBorder="1" applyAlignment="1">
      <alignment horizontal="center" textRotation="90"/>
    </xf>
    <xf numFmtId="167" fontId="14" fillId="0" borderId="0" xfId="2" applyNumberFormat="1" applyFont="1"/>
    <xf numFmtId="0" fontId="39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7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9" fillId="0" borderId="0" xfId="19" applyBorder="1"/>
    <xf numFmtId="0" fontId="0" fillId="0" borderId="1" xfId="0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7" fillId="0" borderId="7" xfId="0" applyFont="1" applyBorder="1"/>
    <xf numFmtId="2" fontId="0" fillId="0" borderId="2" xfId="0" applyNumberFormat="1" applyBorder="1"/>
    <xf numFmtId="0" fontId="17" fillId="0" borderId="2" xfId="0" applyFont="1" applyBorder="1"/>
    <xf numFmtId="0" fontId="0" fillId="0" borderId="13" xfId="0" applyBorder="1"/>
    <xf numFmtId="0" fontId="0" fillId="0" borderId="11" xfId="0" applyBorder="1"/>
    <xf numFmtId="0" fontId="17" fillId="0" borderId="11" xfId="0" applyFont="1" applyBorder="1"/>
    <xf numFmtId="0" fontId="0" fillId="0" borderId="12" xfId="0" applyBorder="1"/>
    <xf numFmtId="2" fontId="14" fillId="0" borderId="0" xfId="0" applyNumberFormat="1" applyFont="1"/>
    <xf numFmtId="0" fontId="23" fillId="0" borderId="0" xfId="2" applyFont="1" applyFill="1" applyAlignment="1">
      <alignment wrapText="1"/>
    </xf>
    <xf numFmtId="168" fontId="0" fillId="0" borderId="3" xfId="18" applyNumberFormat="1" applyFont="1" applyBorder="1"/>
    <xf numFmtId="0" fontId="14" fillId="0" borderId="0" xfId="2" applyFont="1" applyFill="1" applyAlignment="1">
      <alignment wrapText="1"/>
    </xf>
    <xf numFmtId="165" fontId="14" fillId="0" borderId="0" xfId="0" applyNumberFormat="1" applyFont="1"/>
    <xf numFmtId="165" fontId="14" fillId="0" borderId="0" xfId="0" applyNumberFormat="1" applyFont="1" applyAlignment="1">
      <alignment horizontal="center"/>
    </xf>
    <xf numFmtId="0" fontId="42" fillId="5" borderId="16" xfId="22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40" fillId="0" borderId="19" xfId="20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9" fillId="0" borderId="13" xfId="12" applyBorder="1" applyAlignment="1">
      <alignment horizontal="center"/>
    </xf>
    <xf numFmtId="165" fontId="17" fillId="0" borderId="5" xfId="0" applyNumberFormat="1" applyFont="1" applyBorder="1"/>
    <xf numFmtId="165" fontId="17" fillId="0" borderId="2" xfId="0" applyNumberFormat="1" applyFont="1" applyBorder="1"/>
    <xf numFmtId="2" fontId="17" fillId="0" borderId="11" xfId="0" applyNumberFormat="1" applyFont="1" applyBorder="1"/>
    <xf numFmtId="0" fontId="17" fillId="0" borderId="3" xfId="0" applyFont="1" applyBorder="1"/>
    <xf numFmtId="0" fontId="5" fillId="0" borderId="5" xfId="12" applyFont="1" applyBorder="1" applyAlignment="1">
      <alignment horizontal="center" textRotation="90"/>
    </xf>
    <xf numFmtId="2" fontId="17" fillId="0" borderId="2" xfId="0" applyNumberFormat="1" applyFont="1" applyBorder="1"/>
    <xf numFmtId="0" fontId="4" fillId="0" borderId="0" xfId="12" applyFont="1"/>
    <xf numFmtId="0" fontId="4" fillId="0" borderId="5" xfId="12" applyFont="1" applyBorder="1" applyAlignment="1">
      <alignment horizontal="center" textRotation="90"/>
    </xf>
    <xf numFmtId="0" fontId="44" fillId="6" borderId="20" xfId="0" applyFont="1" applyFill="1" applyBorder="1" applyAlignment="1">
      <alignment horizontal="center" vertical="center"/>
    </xf>
    <xf numFmtId="0" fontId="44" fillId="6" borderId="21" xfId="0" applyFont="1" applyFill="1" applyBorder="1" applyAlignment="1">
      <alignment horizontal="center" vertical="center"/>
    </xf>
    <xf numFmtId="0" fontId="43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24" xfId="0" applyFont="1" applyFill="1" applyBorder="1" applyAlignment="1">
      <alignment vertical="center"/>
    </xf>
    <xf numFmtId="0" fontId="17" fillId="0" borderId="13" xfId="0" applyFont="1" applyBorder="1"/>
    <xf numFmtId="2" fontId="41" fillId="4" borderId="11" xfId="21" applyNumberFormat="1" applyBorder="1"/>
    <xf numFmtId="0" fontId="0" fillId="0" borderId="0" xfId="0" applyFill="1" applyBorder="1"/>
    <xf numFmtId="0" fontId="23" fillId="0" borderId="0" xfId="1" applyFont="1"/>
    <xf numFmtId="0" fontId="3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 textRotation="90"/>
    </xf>
    <xf numFmtId="0" fontId="2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166" fontId="14" fillId="0" borderId="0" xfId="0" applyNumberFormat="1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41" fillId="4" borderId="0" xfId="21" applyAlignment="1">
      <alignment horizontal="center"/>
    </xf>
    <xf numFmtId="0" fontId="41" fillId="4" borderId="0" xfId="21"/>
    <xf numFmtId="0" fontId="1" fillId="0" borderId="9" xfId="12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0" borderId="5" xfId="12" applyFont="1" applyBorder="1" applyAlignment="1">
      <alignment horizontal="center" textRotation="90"/>
    </xf>
    <xf numFmtId="9" fontId="0" fillId="0" borderId="0" xfId="0" applyNumberFormat="1"/>
    <xf numFmtId="10" fontId="0" fillId="0" borderId="0" xfId="0" applyNumberFormat="1"/>
  </cellXfs>
  <cellStyles count="23">
    <cellStyle name="Bad" xfId="21" builtinId="27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9" builtinId="17"/>
    <cellStyle name="Heading 3" xfId="20" builtinId="1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7" Type="http://schemas.openxmlformats.org/officeDocument/2006/relationships/image" Target="../media/image40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Relationship Id="rId6" Type="http://schemas.openxmlformats.org/officeDocument/2006/relationships/image" Target="../media/image39.emf"/><Relationship Id="rId5" Type="http://schemas.openxmlformats.org/officeDocument/2006/relationships/image" Target="../media/image38.emf"/><Relationship Id="rId4" Type="http://schemas.openxmlformats.org/officeDocument/2006/relationships/image" Target="../media/image37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0.emf"/><Relationship Id="rId7" Type="http://schemas.openxmlformats.org/officeDocument/2006/relationships/image" Target="../media/image54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6" Type="http://schemas.openxmlformats.org/officeDocument/2006/relationships/image" Target="../media/image53.emf"/><Relationship Id="rId5" Type="http://schemas.openxmlformats.org/officeDocument/2006/relationships/image" Target="../media/image52.emf"/><Relationship Id="rId4" Type="http://schemas.openxmlformats.org/officeDocument/2006/relationships/image" Target="../media/image5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4" Type="http://schemas.openxmlformats.org/officeDocument/2006/relationships/image" Target="../media/image59.emf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62.emf"/><Relationship Id="rId7" Type="http://schemas.openxmlformats.org/officeDocument/2006/relationships/image" Target="../media/image66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6" Type="http://schemas.openxmlformats.org/officeDocument/2006/relationships/image" Target="../media/image65.emf"/><Relationship Id="rId5" Type="http://schemas.openxmlformats.org/officeDocument/2006/relationships/image" Target="../media/image64.emf"/><Relationship Id="rId10" Type="http://schemas.openxmlformats.org/officeDocument/2006/relationships/image" Target="../media/image69.emf"/><Relationship Id="rId4" Type="http://schemas.openxmlformats.org/officeDocument/2006/relationships/image" Target="../media/image63.emf"/><Relationship Id="rId9" Type="http://schemas.openxmlformats.org/officeDocument/2006/relationships/image" Target="../media/image68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4" Type="http://schemas.openxmlformats.org/officeDocument/2006/relationships/image" Target="../media/image73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emf"/><Relationship Id="rId3" Type="http://schemas.openxmlformats.org/officeDocument/2006/relationships/image" Target="../media/image80.emf"/><Relationship Id="rId7" Type="http://schemas.openxmlformats.org/officeDocument/2006/relationships/image" Target="../media/image84.emf"/><Relationship Id="rId2" Type="http://schemas.openxmlformats.org/officeDocument/2006/relationships/image" Target="../media/image79.emf"/><Relationship Id="rId1" Type="http://schemas.openxmlformats.org/officeDocument/2006/relationships/image" Target="../media/image78.emf"/><Relationship Id="rId6" Type="http://schemas.openxmlformats.org/officeDocument/2006/relationships/image" Target="../media/image83.emf"/><Relationship Id="rId5" Type="http://schemas.openxmlformats.org/officeDocument/2006/relationships/image" Target="../media/image82.emf"/><Relationship Id="rId10" Type="http://schemas.openxmlformats.org/officeDocument/2006/relationships/image" Target="../media/image87.emf"/><Relationship Id="rId4" Type="http://schemas.openxmlformats.org/officeDocument/2006/relationships/image" Target="../media/image81.emf"/><Relationship Id="rId9" Type="http://schemas.openxmlformats.org/officeDocument/2006/relationships/image" Target="../media/image86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97.emf"/><Relationship Id="rId4" Type="http://schemas.openxmlformats.org/officeDocument/2006/relationships/image" Target="../media/image91.emf"/><Relationship Id="rId9" Type="http://schemas.openxmlformats.org/officeDocument/2006/relationships/image" Target="../media/image96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4" Type="http://schemas.openxmlformats.org/officeDocument/2006/relationships/image" Target="../media/image101.emf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emf"/><Relationship Id="rId3" Type="http://schemas.openxmlformats.org/officeDocument/2006/relationships/image" Target="../media/image108.emf"/><Relationship Id="rId7" Type="http://schemas.openxmlformats.org/officeDocument/2006/relationships/image" Target="../media/image112.emf"/><Relationship Id="rId2" Type="http://schemas.openxmlformats.org/officeDocument/2006/relationships/image" Target="../media/image107.emf"/><Relationship Id="rId1" Type="http://schemas.openxmlformats.org/officeDocument/2006/relationships/image" Target="../media/image106.emf"/><Relationship Id="rId6" Type="http://schemas.openxmlformats.org/officeDocument/2006/relationships/image" Target="../media/image111.emf"/><Relationship Id="rId5" Type="http://schemas.openxmlformats.org/officeDocument/2006/relationships/image" Target="../media/image110.emf"/><Relationship Id="rId10" Type="http://schemas.openxmlformats.org/officeDocument/2006/relationships/image" Target="../media/image115.emf"/><Relationship Id="rId4" Type="http://schemas.openxmlformats.org/officeDocument/2006/relationships/image" Target="../media/image109.emf"/><Relationship Id="rId9" Type="http://schemas.openxmlformats.org/officeDocument/2006/relationships/image" Target="../media/image11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</xdr:row>
      <xdr:rowOff>95250</xdr:rowOff>
    </xdr:from>
    <xdr:to>
      <xdr:col>3</xdr:col>
      <xdr:colOff>238125</xdr:colOff>
      <xdr:row>12</xdr:row>
      <xdr:rowOff>104775</xdr:rowOff>
    </xdr:to>
    <xdr:sp macro="" textlink="">
      <xdr:nvSpPr>
        <xdr:cNvPr id="12289" name="cmdUpdate" hidden="1">
          <a:extLst>
            <a:ext uri="{63B3BB69-23CF-44E3-9099-C40C66FF867C}">
              <a14:compatExt xmlns:a14="http://schemas.microsoft.com/office/drawing/2010/main" spid="_x0000_s12289"/>
            </a:ext>
            <a:ext uri="{FF2B5EF4-FFF2-40B4-BE49-F238E27FC236}">
              <a16:creationId xmlns:a16="http://schemas.microsoft.com/office/drawing/2014/main" id="{00000000-0008-0000-0000-000001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9525</xdr:rowOff>
    </xdr:from>
    <xdr:to>
      <xdr:col>3</xdr:col>
      <xdr:colOff>228600</xdr:colOff>
      <xdr:row>28</xdr:row>
      <xdr:rowOff>76200</xdr:rowOff>
    </xdr:to>
    <xdr:sp macro="" textlink="">
      <xdr:nvSpPr>
        <xdr:cNvPr id="12291" name="cmdAddNewAnswerSheet" hidden="1">
          <a:extLst>
            <a:ext uri="{63B3BB69-23CF-44E3-9099-C40C66FF867C}">
              <a14:compatExt xmlns:a14="http://schemas.microsoft.com/office/drawing/2010/main" spid="_x0000_s12291"/>
            </a:ext>
            <a:ext uri="{FF2B5EF4-FFF2-40B4-BE49-F238E27FC236}">
              <a16:creationId xmlns:a16="http://schemas.microsoft.com/office/drawing/2014/main" id="{00000000-0008-0000-0000-000003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2</xdr:row>
      <xdr:rowOff>9525</xdr:rowOff>
    </xdr:from>
    <xdr:to>
      <xdr:col>3</xdr:col>
      <xdr:colOff>238125</xdr:colOff>
      <xdr:row>6</xdr:row>
      <xdr:rowOff>76200</xdr:rowOff>
    </xdr:to>
    <xdr:sp macro="" textlink="">
      <xdr:nvSpPr>
        <xdr:cNvPr id="12293" name="cmdCreateNewXLS" hidden="1">
          <a:extLst>
            <a:ext uri="{63B3BB69-23CF-44E3-9099-C40C66FF867C}">
              <a14:compatExt xmlns:a14="http://schemas.microsoft.com/office/drawing/2010/main" spid="_x0000_s12293"/>
            </a:ext>
            <a:ext uri="{FF2B5EF4-FFF2-40B4-BE49-F238E27FC236}">
              <a16:creationId xmlns:a16="http://schemas.microsoft.com/office/drawing/2014/main" id="{00000000-0008-0000-0000-000005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57150</xdr:colOff>
      <xdr:row>14</xdr:row>
      <xdr:rowOff>114300</xdr:rowOff>
    </xdr:from>
    <xdr:to>
      <xdr:col>3</xdr:col>
      <xdr:colOff>571500</xdr:colOff>
      <xdr:row>17</xdr:row>
      <xdr:rowOff>0</xdr:rowOff>
    </xdr:to>
    <xdr:sp macro="" textlink="">
      <xdr:nvSpPr>
        <xdr:cNvPr id="12299" name="optMultiRegionNotCommon" hidden="1">
          <a:extLst>
            <a:ext uri="{63B3BB69-23CF-44E3-9099-C40C66FF867C}">
              <a14:compatExt xmlns:a14="http://schemas.microsoft.com/office/drawing/2010/main" spid="_x0000_s12299"/>
            </a:ext>
            <a:ext uri="{FF2B5EF4-FFF2-40B4-BE49-F238E27FC236}">
              <a16:creationId xmlns:a16="http://schemas.microsoft.com/office/drawing/2014/main" id="{00000000-0008-0000-0000-00000B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17</xdr:row>
      <xdr:rowOff>28575</xdr:rowOff>
    </xdr:from>
    <xdr:to>
      <xdr:col>3</xdr:col>
      <xdr:colOff>552450</xdr:colOff>
      <xdr:row>21</xdr:row>
      <xdr:rowOff>142875</xdr:rowOff>
    </xdr:to>
    <xdr:sp macro="" textlink="">
      <xdr:nvSpPr>
        <xdr:cNvPr id="12300" name="optMultiRegionCommon" hidden="1">
          <a:extLst>
            <a:ext uri="{63B3BB69-23CF-44E3-9099-C40C66FF867C}">
              <a14:compatExt xmlns:a14="http://schemas.microsoft.com/office/drawing/2010/main" spid="_x0000_s12300"/>
            </a:ext>
            <a:ext uri="{FF2B5EF4-FFF2-40B4-BE49-F238E27FC236}">
              <a16:creationId xmlns:a16="http://schemas.microsoft.com/office/drawing/2014/main" id="{00000000-0008-0000-0000-00000C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7</xdr:row>
      <xdr:rowOff>95250</xdr:rowOff>
    </xdr:from>
    <xdr:to>
      <xdr:col>3</xdr:col>
      <xdr:colOff>238125</xdr:colOff>
      <xdr:row>12</xdr:row>
      <xdr:rowOff>104775</xdr:rowOff>
    </xdr:to>
    <xdr:pic>
      <xdr:nvPicPr>
        <xdr:cNvPr id="2" name="cmdUpdate">
          <a:extLst>
            <a:ext uri="{FF2B5EF4-FFF2-40B4-BE49-F238E27FC236}">
              <a16:creationId xmlns:a16="http://schemas.microsoft.com/office/drawing/2014/main" id="{039B4FF6-EB3A-4020-BF5D-8DB8B3D71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228725"/>
          <a:ext cx="1447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9525</xdr:rowOff>
    </xdr:from>
    <xdr:to>
      <xdr:col>3</xdr:col>
      <xdr:colOff>228600</xdr:colOff>
      <xdr:row>28</xdr:row>
      <xdr:rowOff>76200</xdr:rowOff>
    </xdr:to>
    <xdr:pic>
      <xdr:nvPicPr>
        <xdr:cNvPr id="3" name="cmdAddNewAnswerSheet">
          <a:extLst>
            <a:ext uri="{FF2B5EF4-FFF2-40B4-BE49-F238E27FC236}">
              <a16:creationId xmlns:a16="http://schemas.microsoft.com/office/drawing/2014/main" id="{D2AC54F1-04BD-4FF4-B1B6-3F8D44929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895725"/>
          <a:ext cx="14478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</xdr:row>
      <xdr:rowOff>9525</xdr:rowOff>
    </xdr:from>
    <xdr:to>
      <xdr:col>3</xdr:col>
      <xdr:colOff>238125</xdr:colOff>
      <xdr:row>6</xdr:row>
      <xdr:rowOff>76200</xdr:rowOff>
    </xdr:to>
    <xdr:pic>
      <xdr:nvPicPr>
        <xdr:cNvPr id="4" name="cmdCreateNewXLS">
          <a:extLst>
            <a:ext uri="{FF2B5EF4-FFF2-40B4-BE49-F238E27FC236}">
              <a16:creationId xmlns:a16="http://schemas.microsoft.com/office/drawing/2014/main" id="{0881FA80-E43A-4F76-BC53-F74E12FB7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333375"/>
          <a:ext cx="14478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14</xdr:row>
      <xdr:rowOff>114300</xdr:rowOff>
    </xdr:from>
    <xdr:to>
      <xdr:col>3</xdr:col>
      <xdr:colOff>571500</xdr:colOff>
      <xdr:row>17</xdr:row>
      <xdr:rowOff>0</xdr:rowOff>
    </xdr:to>
    <xdr:pic>
      <xdr:nvPicPr>
        <xdr:cNvPr id="5" name="optMultiRegionNotCommon">
          <a:extLst>
            <a:ext uri="{FF2B5EF4-FFF2-40B4-BE49-F238E27FC236}">
              <a16:creationId xmlns:a16="http://schemas.microsoft.com/office/drawing/2014/main" id="{056F3BBA-3B4A-4FB1-A257-DB10E9A50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381250"/>
          <a:ext cx="17335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17</xdr:row>
      <xdr:rowOff>28575</xdr:rowOff>
    </xdr:from>
    <xdr:to>
      <xdr:col>3</xdr:col>
      <xdr:colOff>552450</xdr:colOff>
      <xdr:row>21</xdr:row>
      <xdr:rowOff>142875</xdr:rowOff>
    </xdr:to>
    <xdr:pic>
      <xdr:nvPicPr>
        <xdr:cNvPr id="6" name="optMultiRegionCommon">
          <a:extLst>
            <a:ext uri="{FF2B5EF4-FFF2-40B4-BE49-F238E27FC236}">
              <a16:creationId xmlns:a16="http://schemas.microsoft.com/office/drawing/2014/main" id="{6CBA9A06-FF29-4005-A7C7-9D146D9D1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2781300"/>
          <a:ext cx="17240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E90F71D4-016D-4D51-9497-C6959F33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58102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76C29BAB-D926-44A2-8F93-75B7E3172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048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D70AC086-605F-49D8-9235-7092EEFBF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581025"/>
          <a:ext cx="638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B6FC7E93-8EB1-4FCF-B0E1-EE1F2945D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D2D6B279-C1A4-4992-BF9F-C964F13AF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3B2272E4-F6E5-49B8-A864-1C7FC5161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8C1EEE3-9180-4B59-B9BD-458216141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452E08D8-BDA7-4D06-9159-A3939FFB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3BD29D85-C882-418D-AD15-AFF4D71B8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7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65AB9CC-7456-40B9-87CA-6B023263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96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847725</xdr:colOff>
      <xdr:row>2</xdr:row>
      <xdr:rowOff>209550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619125</xdr:colOff>
      <xdr:row>2</xdr:row>
      <xdr:rowOff>209550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428625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133350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209550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847725</xdr:colOff>
      <xdr:row>2</xdr:row>
      <xdr:rowOff>209550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08938003-1D1F-4CE6-A1D2-9D2EDF304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619125</xdr:colOff>
      <xdr:row>2</xdr:row>
      <xdr:rowOff>209550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C08EAC21-EDB5-4A56-B60D-00D36BFF9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872D9749-0414-4D72-AA63-776FFCFD2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428625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A11D664D-54E0-4371-B598-0C2BA04A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133350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49417E47-FB6B-4B65-9E54-E3B0CAB1D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953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209550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1BE8601A-39B9-4984-99E6-1C612F329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717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D69E29AC-5D3D-494F-A432-0DB807302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22872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842010</xdr:colOff>
      <xdr:row>2</xdr:row>
      <xdr:rowOff>224790</xdr:rowOff>
    </xdr:to>
    <xdr:sp macro="" textlink="">
      <xdr:nvSpPr>
        <xdr:cNvPr id="2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63F7A94A-9AEC-448F-982D-9CB5891BB2A5}"/>
            </a:ext>
          </a:extLst>
        </xdr:cNvPr>
        <xdr:cNvSpPr/>
      </xdr:nvSpPr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613410</xdr:colOff>
      <xdr:row>2</xdr:row>
      <xdr:rowOff>224790</xdr:rowOff>
    </xdr:to>
    <xdr:sp macro="" textlink="">
      <xdr:nvSpPr>
        <xdr:cNvPr id="3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8EDC961A-0128-483B-B393-1BABFD949F67}"/>
            </a:ext>
          </a:extLst>
        </xdr:cNvPr>
        <xdr:cNvSpPr/>
      </xdr:nvSpPr>
      <xdr:spPr bwMode="auto">
        <a:xfrm>
          <a:off x="481965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613410</xdr:colOff>
      <xdr:row>2</xdr:row>
      <xdr:rowOff>224790</xdr:rowOff>
    </xdr:to>
    <xdr:sp macro="" textlink="">
      <xdr:nvSpPr>
        <xdr:cNvPr id="4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F0B6867D-D71D-4F57-B898-D885B7491444}"/>
            </a:ext>
          </a:extLst>
        </xdr:cNvPr>
        <xdr:cNvSpPr/>
      </xdr:nvSpPr>
      <xdr:spPr bwMode="auto">
        <a:xfrm>
          <a:off x="563880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422910</xdr:rowOff>
    </xdr:to>
    <xdr:sp macro="" textlink="">
      <xdr:nvSpPr>
        <xdr:cNvPr id="5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EC9E382F-0E15-4FF6-AE79-7EB8C429BCF9}"/>
            </a:ext>
          </a:extLst>
        </xdr:cNvPr>
        <xdr:cNvSpPr/>
      </xdr:nvSpPr>
      <xdr:spPr bwMode="auto">
        <a:xfrm>
          <a:off x="9525" y="4762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148590</xdr:rowOff>
    </xdr:to>
    <xdr:sp macro="" textlink="">
      <xdr:nvSpPr>
        <xdr:cNvPr id="6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19F9CCFF-2D0F-4E60-9AE5-57002B15C421}"/>
            </a:ext>
          </a:extLst>
        </xdr:cNvPr>
        <xdr:cNvSpPr/>
      </xdr:nvSpPr>
      <xdr:spPr bwMode="auto">
        <a:xfrm>
          <a:off x="9525" y="8953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224790</xdr:rowOff>
    </xdr:to>
    <xdr:sp macro="" textlink="">
      <xdr:nvSpPr>
        <xdr:cNvPr id="7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760A3283-7B86-4095-8093-F03733B473BB}"/>
            </a:ext>
          </a:extLst>
        </xdr:cNvPr>
        <xdr:cNvSpPr/>
      </xdr:nvSpPr>
      <xdr:spPr bwMode="auto">
        <a:xfrm>
          <a:off x="9525" y="25717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8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AFE3EA4C-ADA6-4574-9C35-EC0DE880CA3F}"/>
            </a:ext>
          </a:extLst>
        </xdr:cNvPr>
        <xdr:cNvSpPr/>
      </xdr:nvSpPr>
      <xdr:spPr bwMode="auto">
        <a:xfrm>
          <a:off x="9525" y="122872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842010</xdr:colOff>
      <xdr:row>2</xdr:row>
      <xdr:rowOff>224790</xdr:rowOff>
    </xdr:to>
    <xdr:pic>
      <xdr:nvPicPr>
        <xdr:cNvPr id="9" name="cmdTechNameAndDesc">
          <a:extLst>
            <a:ext uri="{FF2B5EF4-FFF2-40B4-BE49-F238E27FC236}">
              <a16:creationId xmlns:a16="http://schemas.microsoft.com/office/drawing/2014/main" id="{3B8E142C-2ADB-4649-AD01-EBF6766AB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613410</xdr:colOff>
      <xdr:row>2</xdr:row>
      <xdr:rowOff>224790</xdr:rowOff>
    </xdr:to>
    <xdr:pic>
      <xdr:nvPicPr>
        <xdr:cNvPr id="10" name="cmdCommIN">
          <a:extLst>
            <a:ext uri="{FF2B5EF4-FFF2-40B4-BE49-F238E27FC236}">
              <a16:creationId xmlns:a16="http://schemas.microsoft.com/office/drawing/2014/main" id="{D68A6156-5D16-400A-A35A-F8F99F6C1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613410</xdr:colOff>
      <xdr:row>2</xdr:row>
      <xdr:rowOff>224790</xdr:rowOff>
    </xdr:to>
    <xdr:pic>
      <xdr:nvPicPr>
        <xdr:cNvPr id="11" name="cmdCommOUT">
          <a:extLst>
            <a:ext uri="{FF2B5EF4-FFF2-40B4-BE49-F238E27FC236}">
              <a16:creationId xmlns:a16="http://schemas.microsoft.com/office/drawing/2014/main" id="{E541FD7B-E81A-4D02-9464-9C8E84A6A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422910</xdr:rowOff>
    </xdr:to>
    <xdr:pic>
      <xdr:nvPicPr>
        <xdr:cNvPr id="12" name="cmdAddParameter">
          <a:extLst>
            <a:ext uri="{FF2B5EF4-FFF2-40B4-BE49-F238E27FC236}">
              <a16:creationId xmlns:a16="http://schemas.microsoft.com/office/drawing/2014/main" id="{354157B9-7CE2-4F7C-B13F-2FA7194EF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148590</xdr:rowOff>
    </xdr:to>
    <xdr:pic>
      <xdr:nvPicPr>
        <xdr:cNvPr id="13" name="cmdAddParamQualifier1">
          <a:extLst>
            <a:ext uri="{FF2B5EF4-FFF2-40B4-BE49-F238E27FC236}">
              <a16:creationId xmlns:a16="http://schemas.microsoft.com/office/drawing/2014/main" id="{5D045FD5-98BA-4E0F-B690-27C601038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953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224790</xdr:rowOff>
    </xdr:to>
    <xdr:pic>
      <xdr:nvPicPr>
        <xdr:cNvPr id="14" name="cmdCheckTechDataSheet">
          <a:extLst>
            <a:ext uri="{FF2B5EF4-FFF2-40B4-BE49-F238E27FC236}">
              <a16:creationId xmlns:a16="http://schemas.microsoft.com/office/drawing/2014/main" id="{6005EE13-0871-4C99-A816-19B5FF3F3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717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pic>
      <xdr:nvPicPr>
        <xdr:cNvPr id="15" name="cmdAddParamQualifier2">
          <a:extLst>
            <a:ext uri="{FF2B5EF4-FFF2-40B4-BE49-F238E27FC236}">
              <a16:creationId xmlns:a16="http://schemas.microsoft.com/office/drawing/2014/main" id="{9F2E68DB-03CF-43F1-BC2C-632F6F9C0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22872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553358E6-FDAB-41E3-B880-D005DF631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85750"/>
          <a:ext cx="18954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11E6D97F-B557-4EAB-AE20-E9B4FAFF0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45706E44-25A7-4401-9ACF-0AFC09EAD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D036529-0568-4D63-BA0B-86256B69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CFE9C0A0-7504-45D3-B307-71F03D45B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ABAE4EE7-E3F7-4635-BD31-4BC763F3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DE5EBDA8-D579-4F33-A528-4C6CFCA0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1D5C044-D0B0-47E5-9934-6933AC5F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248168B4-37A5-4F79-AA0B-C49A1409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C2F7FB0D-DDD4-445C-9659-2210932D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23875"/>
          <a:ext cx="7524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66D3393D-AFEA-4AAD-8A27-6269D748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238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DBCC71F4-04EE-40D0-8368-D3DD85C7C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5238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7390696B-C0DE-400A-AAE3-C61C0B96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B5A6FCD9-9102-428D-8367-B8F296784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0482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C5F0D1E8-CB94-419A-8683-04D08AB3B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E56E9487-CDF9-4E03-87C9-1E49B0D0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014CC773-D2AA-4940-A593-BD9180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1F72968-1CFA-4DA6-B067-63DE1224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84A0A01-62D6-4008-B963-EEB28C42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3A7C019-6CF7-4129-8033-65BBFCA12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86404911-9763-4877-9C0A-C9CC122D8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50482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7495F7C8-24DD-48C1-9D04-033D50BC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14886234-BF56-4A56-8CD2-CF7B45F6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26ECF110-A8BA-4527-A36C-716D8449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219BE62-3395-479E-915E-4B42BED2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5A8E5F6-DE01-43D5-B4A4-F2FE3C1E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B89A8873-7C0D-4022-A30C-0C7E8E9C3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F0DB0B44-3C11-4FDA-9A5E-15E982F0A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DE3F5667-0868-452F-A107-C565FAB2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37B223C4-E97B-4FF8-9669-B45AA275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4444E6B9-D0B7-4D64-82FA-8BFCE6F3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52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C925A9CF-30B0-4E85-AEFC-E2ABBEDE5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625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52711C9-22E8-4E41-8D20-99F6E40FB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9C58161F-F32D-4867-B164-7991C8F1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8784FD4-D4B8-4B47-83E0-BDB7422BB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61BE7D7-039E-40BC-B87B-54E03D04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4C430FBA-FA8B-401E-A764-A3F68B3A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6C9F98FA-1412-4F91-ABC4-59CA2DF3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B6E9D678-663E-42E6-B75D-C2EFFCFA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476250"/>
          <a:ext cx="457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C63B0C7-52CD-4984-B20C-9F0BE5A2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381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07F46A86-3CC6-4EF9-9EF6-8171A954C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2387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24DF6F39-ED49-4630-A615-14BA3AFF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BD003E3-5E0B-4FB2-A111-51468915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A5471F94-693E-4A91-BC30-8F4D2849B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2620FEEA-3F45-448D-B87C-F6ECA9EF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E1A1E748-87F1-4B00-90D9-125898F4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5E6B5440-75A4-4B09-9F87-51E1E2B64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7C6DB1FF-2747-4A3F-8638-1721EE403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2387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29B1057A-07EC-4527-9002-14C3167FD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D7F5FFFC-4FB0-4190-A956-DBD34D577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4292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295275</xdr:colOff>
      <xdr:row>11</xdr:row>
      <xdr:rowOff>117835</xdr:rowOff>
    </xdr:from>
    <xdr:to>
      <xdr:col>44</xdr:col>
      <xdr:colOff>474633</xdr:colOff>
      <xdr:row>38</xdr:row>
      <xdr:rowOff>94417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4689835"/>
          <a:ext cx="9932958" cy="512008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E67A060-C88F-4951-BD9F-BF8486653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3E85F9BC-6A63-4102-922B-5F718AB72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BAF8459-9485-4533-AC41-674A41E17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70078D9D-8226-47C9-A210-B2107EF2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0AEA346-E5D7-4CED-A527-CDF07EE38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216FB0F-236E-4EC7-8C81-2430BF52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20EFD9B-E365-4EF1-A5FC-29BA8B4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CAC6C77-992F-42FD-A0C5-587D0DF7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6A7EF5CA-871B-4297-A7B8-1EDD2DE0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619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1494FA95-1F87-44A8-BBAE-2FF1AA9F6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096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2CD48D58-6E8F-40FF-9BA2-8E83138C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0248C8A-8E83-4FDF-B675-5D5F290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F841022-C575-4BC5-81F8-6402F91E9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B3D35A47-AAB3-4CC4-8D27-F7BF394C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6E7FBF3-CCB8-4F1F-84E0-2B632238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04714141-59DE-4128-93A4-C79BF6C8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1BCA9DB-282E-4001-9BA9-E3CD2551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609600"/>
          <a:ext cx="476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E7177FB-89AC-4A50-829A-56DFA70D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90575"/>
          <a:ext cx="6572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12AAD983-3B58-40A0-BF2C-329075411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715866C-22D3-45A9-9B3F-FA008CDF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533400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9AC9FC-B4BF-45FC-BD27-C0C2DB96E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B4CE7D5-3708-4A49-9DA2-F49EE6DBA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5F24067E-28C9-46BB-B0F7-9BD1C2A4D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19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E6CB37AA-AF9B-4E7B-84D8-6E4236056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58102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31DA432C-DE76-4655-B9EC-9817DE323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048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3C1B4294-783A-487B-90C7-943403805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102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D601F3-840B-49B2-BF97-6FC0314C7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5E78133-16E3-4030-9A44-52FD6537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45DBD899-9CD5-4ECF-9D6F-0C37EA6A3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561975"/>
          <a:ext cx="638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4E04CD31-2EE9-4700-8E2E-E3BEFE8B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685800"/>
          <a:ext cx="1895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630A31D3-2473-4510-955E-CC46B69D9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28625"/>
          <a:ext cx="7810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A2D01CC5-B632-413B-A3F4-9D1C7E0B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676275"/>
          <a:ext cx="552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8A1A3672-CBB1-4A43-BE76-CEA656C44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143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4E4ADA93-C22C-4D2F-B6FA-5D3BADBF0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85750"/>
          <a:ext cx="2171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C7C328C3-3E86-4794-B490-96A1BA86E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524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3673D06D-095D-45D0-B6EB-49BB10784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667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A36BAF4-9404-43B3-AC30-868DAEA6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01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9525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0C2728AF-013D-4D47-B008-F27A783EC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334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E06F2344-A0BB-4D4D-9B81-AA3A9B377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304800"/>
          <a:ext cx="2171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51A5CC41-4153-4430-86D1-612A3CB60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715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9525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9529CEA9-A3C9-4EB4-AF53-889DE7864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667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907903FF-D5EE-4A85-8DDB-91E472D38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19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K1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16" sqref="F16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1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1" ht="12.75" x14ac:dyDescent="0.2">
      <c r="A2" t="str">
        <f ca="1">MID(CELL("filename",A2),FIND("]",CELL("filename",A2))+1,255)</f>
        <v>CommData_BASE</v>
      </c>
      <c r="F2" s="53"/>
    </row>
    <row r="3" spans="1:11" ht="15" customHeight="1" x14ac:dyDescent="0.2">
      <c r="F3" s="53"/>
    </row>
    <row r="4" spans="1:11" ht="20.25" customHeight="1" x14ac:dyDescent="0.2">
      <c r="E4" s="26" t="s">
        <v>135</v>
      </c>
      <c r="F4" s="26" t="s">
        <v>135</v>
      </c>
      <c r="G4" s="26" t="s">
        <v>135</v>
      </c>
      <c r="H4" s="26" t="s">
        <v>135</v>
      </c>
      <c r="I4" s="26" t="s">
        <v>135</v>
      </c>
      <c r="J4" s="26" t="s">
        <v>135</v>
      </c>
      <c r="K4" s="26"/>
    </row>
    <row r="5" spans="1:11" ht="19.5" customHeight="1" x14ac:dyDescent="0.2">
      <c r="E5" s="64"/>
      <c r="F5" s="53"/>
    </row>
    <row r="6" spans="1:11" ht="19.5" customHeight="1" x14ac:dyDescent="0.2">
      <c r="E6" s="64"/>
      <c r="F6" s="53"/>
    </row>
    <row r="7" spans="1:11" x14ac:dyDescent="0.2">
      <c r="B7" s="11" t="s">
        <v>40</v>
      </c>
      <c r="C7" s="11" t="s">
        <v>41</v>
      </c>
      <c r="D7" s="11" t="s">
        <v>43</v>
      </c>
      <c r="E7" s="12">
        <v>2012</v>
      </c>
      <c r="F7" s="53">
        <v>2013</v>
      </c>
      <c r="G7" s="12">
        <v>2014</v>
      </c>
      <c r="H7" s="12">
        <v>2015</v>
      </c>
      <c r="I7" s="53">
        <v>2016</v>
      </c>
      <c r="J7" s="12">
        <v>2017</v>
      </c>
    </row>
    <row r="8" spans="1:11" s="53" customFormat="1" x14ac:dyDescent="0.2">
      <c r="B8" s="50" t="str">
        <f>RES!O2</f>
        <v>IFACR</v>
      </c>
      <c r="C8" s="50" t="str">
        <f>RES!O3</f>
        <v>Industry - Ferro Alloy Metals production</v>
      </c>
      <c r="D8" s="50" t="s">
        <v>117</v>
      </c>
      <c r="E8" s="96">
        <f>EB_Exist!F5</f>
        <v>3.484</v>
      </c>
      <c r="F8" s="96">
        <f>E8</f>
        <v>3.484</v>
      </c>
      <c r="G8" s="96">
        <f t="shared" ref="G8:J8" si="0">F8</f>
        <v>3.484</v>
      </c>
      <c r="H8" s="96">
        <f t="shared" si="0"/>
        <v>3.484</v>
      </c>
      <c r="I8" s="96">
        <f t="shared" si="0"/>
        <v>3.484</v>
      </c>
      <c r="J8" s="96">
        <f t="shared" si="0"/>
        <v>3.484</v>
      </c>
    </row>
    <row r="9" spans="1:11" s="53" customFormat="1" x14ac:dyDescent="0.2">
      <c r="A9" s="53" t="s">
        <v>92</v>
      </c>
      <c r="B9" s="50"/>
      <c r="E9" s="53">
        <v>0.4587</v>
      </c>
      <c r="F9" s="53">
        <f>E9</f>
        <v>0.4587</v>
      </c>
      <c r="G9" s="53">
        <f t="shared" ref="G9:J9" si="1">F9</f>
        <v>0.4587</v>
      </c>
      <c r="H9" s="53">
        <f t="shared" si="1"/>
        <v>0.4587</v>
      </c>
      <c r="I9" s="53">
        <f t="shared" si="1"/>
        <v>0.4587</v>
      </c>
      <c r="J9" s="53">
        <f t="shared" si="1"/>
        <v>0.4587</v>
      </c>
    </row>
    <row r="10" spans="1:11" s="53" customFormat="1" x14ac:dyDescent="0.2"/>
    <row r="11" spans="1:11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E46" sqref="E46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147</v>
      </c>
      <c r="B8" s="50"/>
      <c r="C8" s="50"/>
      <c r="D8" s="29"/>
      <c r="E8" s="29"/>
    </row>
    <row r="9" spans="1:6" s="53" customFormat="1" x14ac:dyDescent="0.2">
      <c r="A9" s="50"/>
      <c r="B9" s="53" t="s">
        <v>230</v>
      </c>
      <c r="C9" s="53" t="s">
        <v>227</v>
      </c>
      <c r="D9" s="29" t="s">
        <v>123</v>
      </c>
      <c r="E9" s="153" t="s">
        <v>132</v>
      </c>
    </row>
    <row r="10" spans="1:6" s="53" customFormat="1" x14ac:dyDescent="0.2">
      <c r="A10" s="50"/>
      <c r="B10" s="50" t="str">
        <f>EB_Exist!C4</f>
        <v>IFCEAF-E</v>
      </c>
      <c r="C10" s="50" t="str">
        <f>EB_Exist!D4</f>
        <v>FerroChrome existing</v>
      </c>
      <c r="D10" s="29" t="s">
        <v>123</v>
      </c>
      <c r="E10" s="31" t="s">
        <v>136</v>
      </c>
    </row>
    <row r="11" spans="1:6" s="53" customFormat="1" x14ac:dyDescent="0.2">
      <c r="A11" s="50"/>
      <c r="B11" s="50" t="str">
        <f>RES!M15</f>
        <v>IFCEAF-N</v>
      </c>
      <c r="C11" s="50" t="str">
        <f>RES!M12</f>
        <v>FerrChrome New</v>
      </c>
      <c r="D11" s="29" t="s">
        <v>123</v>
      </c>
      <c r="E11" s="31" t="s">
        <v>136</v>
      </c>
    </row>
    <row r="12" spans="1:6" s="53" customFormat="1" ht="12" x14ac:dyDescent="0.2">
      <c r="A12" s="59"/>
      <c r="B12" s="50" t="str">
        <f>RES!M22</f>
        <v>IFCEAFB-N</v>
      </c>
      <c r="C12" s="50" t="str">
        <f>RES!M18</f>
        <v>FerroChrome with biomass</v>
      </c>
      <c r="D12" s="29" t="s">
        <v>123</v>
      </c>
      <c r="E12" s="31" t="s">
        <v>136</v>
      </c>
    </row>
    <row r="13" spans="1:6" s="53" customFormat="1" ht="12" x14ac:dyDescent="0.2">
      <c r="A13" s="59"/>
      <c r="B13" s="59"/>
      <c r="C13" s="59"/>
      <c r="D13" s="59"/>
      <c r="E13" s="58"/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0"/>
      <c r="C18" s="50"/>
      <c r="D18" s="29"/>
      <c r="E18" s="29"/>
    </row>
    <row r="19" spans="1:10" s="53" customFormat="1" ht="12" x14ac:dyDescent="0.2">
      <c r="A19" s="59"/>
      <c r="B19" s="59"/>
      <c r="C19" s="59"/>
      <c r="D19" s="12"/>
      <c r="E19" s="12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" x14ac:dyDescent="0.2">
      <c r="A23" s="59"/>
      <c r="B23" s="50"/>
      <c r="C23" s="50"/>
      <c r="D23" s="29"/>
      <c r="E23" s="29"/>
    </row>
    <row r="24" spans="1:10" s="53" customFormat="1" ht="12.75" x14ac:dyDescent="0.2">
      <c r="A24" s="59"/>
      <c r="B24" s="18"/>
      <c r="C24" s="18"/>
      <c r="D24" s="18"/>
      <c r="E24" s="18"/>
      <c r="G24" s="52"/>
      <c r="H24" s="52"/>
      <c r="I24" s="19"/>
      <c r="J24" s="1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60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x14ac:dyDescent="0.2">
      <c r="A29" s="19"/>
      <c r="B29" s="22"/>
      <c r="C29" s="22"/>
      <c r="D29" s="29"/>
      <c r="E29" s="29"/>
      <c r="F29" s="19"/>
      <c r="G29" s="48"/>
      <c r="H29" s="48"/>
      <c r="I29" s="29"/>
      <c r="J29" s="29"/>
    </row>
    <row r="30" spans="1:10" s="53" customFormat="1" ht="12" customHeight="1" x14ac:dyDescent="0.2">
      <c r="A30" s="60"/>
      <c r="B30" s="22"/>
      <c r="C30" s="22"/>
      <c r="D30" s="29"/>
      <c r="E30" s="29"/>
      <c r="G30" s="51"/>
      <c r="H30" s="51"/>
      <c r="I30" s="19"/>
      <c r="J30" s="19"/>
    </row>
    <row r="31" spans="1:10" s="53" customFormat="1" x14ac:dyDescent="0.2">
      <c r="A31" s="60"/>
      <c r="B31" s="22"/>
      <c r="C31" s="22"/>
      <c r="D31" s="29"/>
      <c r="E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x14ac:dyDescent="0.2">
      <c r="A34" s="60"/>
      <c r="B34" s="22"/>
      <c r="C34" s="22"/>
      <c r="D34" s="29"/>
      <c r="E34" s="29"/>
      <c r="F34" s="56"/>
      <c r="G34" s="48"/>
      <c r="H34" s="48"/>
      <c r="I34" s="29"/>
      <c r="J34" s="29"/>
    </row>
    <row r="35" spans="1:10" s="53" customFormat="1" ht="11.45" customHeight="1" x14ac:dyDescent="0.2">
      <c r="A35" s="60"/>
      <c r="B35" s="22"/>
      <c r="C35" s="22"/>
      <c r="D35" s="29"/>
      <c r="E35" s="29"/>
      <c r="F35" s="19"/>
      <c r="G35" s="18"/>
      <c r="H35" s="18"/>
      <c r="I35" s="18"/>
      <c r="J35" s="18"/>
    </row>
    <row r="36" spans="1:10" s="53" customFormat="1" x14ac:dyDescent="0.2">
      <c r="A36" s="60"/>
      <c r="B36" s="22"/>
      <c r="C36" s="22"/>
      <c r="D36" s="29"/>
      <c r="E36" s="29"/>
    </row>
    <row r="37" spans="1:10" s="53" customFormat="1" x14ac:dyDescent="0.2">
      <c r="A37" s="60"/>
      <c r="B37" s="22"/>
      <c r="C37" s="22"/>
      <c r="D37" s="29"/>
      <c r="E37" s="29"/>
      <c r="F37" s="19"/>
      <c r="G37" s="48"/>
      <c r="H37" s="48"/>
      <c r="I37" s="29"/>
      <c r="J37" s="29"/>
    </row>
    <row r="38" spans="1:10" s="53" customFormat="1" x14ac:dyDescent="0.2">
      <c r="A38" s="60"/>
      <c r="B38" s="22"/>
      <c r="C38" s="22"/>
      <c r="D38" s="29"/>
      <c r="E38" s="29"/>
      <c r="F38" s="56"/>
      <c r="G38" s="48"/>
      <c r="H38" s="48"/>
      <c r="I38" s="29"/>
      <c r="J38" s="29"/>
    </row>
    <row r="39" spans="1:10" x14ac:dyDescent="0.2">
      <c r="A39" s="60"/>
      <c r="B39" s="22"/>
      <c r="C39" s="22"/>
      <c r="D39" s="29"/>
      <c r="E39" s="29"/>
    </row>
    <row r="40" spans="1:10" x14ac:dyDescent="0.2">
      <c r="A40" s="60"/>
      <c r="B40" s="22"/>
      <c r="C40" s="22"/>
      <c r="D40" s="29"/>
      <c r="E40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D23"/>
  <sheetViews>
    <sheetView zoomScale="115" zoomScaleNormal="115" workbookViewId="0">
      <pane xSplit="7" ySplit="7" topLeftCell="V8" activePane="bottomRight" state="frozen"/>
      <selection pane="topRight" activeCell="J1" sqref="J1"/>
      <selection pane="bottomLeft" activeCell="A8" sqref="A8"/>
      <selection pane="bottomRight" activeCell="AG24" sqref="AG24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25" width="9.140625" style="12"/>
    <col min="26" max="26" width="7.85546875" style="12" customWidth="1"/>
    <col min="27" max="27" width="7.5703125" style="12" customWidth="1"/>
    <col min="28" max="29" width="7.85546875" style="12" customWidth="1"/>
    <col min="30" max="16384" width="9.140625" style="12"/>
  </cols>
  <sheetData>
    <row r="1" spans="1:30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0" ht="11.25" customHeight="1" x14ac:dyDescent="0.2">
      <c r="A2" t="str">
        <f ca="1">MID(CELL("filename",A2),FIND("]",CELL("filename",A2))+1,255)</f>
        <v>ProcData_FCR</v>
      </c>
      <c r="H2" s="50"/>
      <c r="I2" s="53" t="s">
        <v>205</v>
      </c>
      <c r="J2" s="53"/>
      <c r="K2" s="53"/>
      <c r="L2" s="53"/>
      <c r="M2" s="53"/>
      <c r="N2" s="53"/>
      <c r="O2" s="53"/>
    </row>
    <row r="3" spans="1:30" ht="34.5" customHeight="1" x14ac:dyDescent="0.2">
      <c r="A3" s="22"/>
      <c r="H3" s="122" t="s">
        <v>156</v>
      </c>
      <c r="I3" s="122" t="s">
        <v>151</v>
      </c>
      <c r="J3" s="122" t="s">
        <v>151</v>
      </c>
      <c r="K3" s="122" t="s">
        <v>151</v>
      </c>
      <c r="L3" s="122" t="s">
        <v>151</v>
      </c>
      <c r="M3" s="122" t="s">
        <v>151</v>
      </c>
      <c r="N3" s="122" t="s">
        <v>169</v>
      </c>
      <c r="O3" s="122" t="s">
        <v>169</v>
      </c>
      <c r="P3" s="122" t="s">
        <v>158</v>
      </c>
      <c r="Q3" s="122" t="s">
        <v>210</v>
      </c>
      <c r="R3" s="122" t="s">
        <v>212</v>
      </c>
      <c r="S3" s="122" t="s">
        <v>212</v>
      </c>
      <c r="T3" s="122" t="s">
        <v>155</v>
      </c>
      <c r="U3" s="12" t="s">
        <v>154</v>
      </c>
      <c r="V3" s="12" t="s">
        <v>154</v>
      </c>
      <c r="W3" s="122" t="s">
        <v>167</v>
      </c>
      <c r="X3" s="122" t="s">
        <v>168</v>
      </c>
      <c r="Y3" s="12" t="s">
        <v>152</v>
      </c>
      <c r="Z3" s="12" t="s">
        <v>153</v>
      </c>
    </row>
    <row r="4" spans="1:30" ht="21.75" customHeight="1" x14ac:dyDescent="0.2">
      <c r="A4" s="22"/>
      <c r="E4" s="46"/>
      <c r="F4" s="46"/>
      <c r="G4" s="46"/>
      <c r="H4" s="63" t="s">
        <v>125</v>
      </c>
      <c r="I4" s="63" t="s">
        <v>157</v>
      </c>
      <c r="J4" s="63" t="s">
        <v>157</v>
      </c>
      <c r="K4" s="63" t="s">
        <v>157</v>
      </c>
      <c r="L4" s="63" t="s">
        <v>157</v>
      </c>
      <c r="M4" s="63" t="s">
        <v>157</v>
      </c>
      <c r="N4" s="120" t="s">
        <v>170</v>
      </c>
      <c r="O4" s="120" t="s">
        <v>170</v>
      </c>
      <c r="P4" s="63" t="s">
        <v>159</v>
      </c>
      <c r="Q4" s="63" t="s">
        <v>211</v>
      </c>
      <c r="R4" s="63" t="s">
        <v>213</v>
      </c>
      <c r="S4" s="63" t="s">
        <v>213</v>
      </c>
      <c r="T4" s="63" t="s">
        <v>124</v>
      </c>
      <c r="U4" s="120" t="s">
        <v>148</v>
      </c>
      <c r="V4" s="120" t="s">
        <v>148</v>
      </c>
      <c r="W4" s="120" t="s">
        <v>150</v>
      </c>
      <c r="X4" s="120" t="s">
        <v>150</v>
      </c>
      <c r="Y4" s="26" t="s">
        <v>133</v>
      </c>
      <c r="Z4" s="120" t="s">
        <v>149</v>
      </c>
      <c r="AA4" s="120" t="s">
        <v>149</v>
      </c>
      <c r="AB4" s="120" t="s">
        <v>149</v>
      </c>
      <c r="AC4" s="120" t="s">
        <v>149</v>
      </c>
      <c r="AD4" s="12" t="s">
        <v>238</v>
      </c>
    </row>
    <row r="5" spans="1:30" ht="16.5" customHeight="1" x14ac:dyDescent="0.2">
      <c r="A5" s="22"/>
      <c r="H5" s="63" t="s">
        <v>27</v>
      </c>
      <c r="I5" s="63"/>
      <c r="J5" s="63"/>
      <c r="K5" s="63"/>
      <c r="L5" s="63"/>
      <c r="M5" s="63"/>
      <c r="N5" s="63"/>
      <c r="O5" s="63"/>
      <c r="R5" s="12" t="str">
        <f>EB_Exist!A9</f>
        <v>CO2SPIFC</v>
      </c>
      <c r="S5" s="12" t="str">
        <f>EB_Exist!A10</f>
        <v>CH4S</v>
      </c>
      <c r="T5" s="57"/>
      <c r="U5" s="12" t="s">
        <v>126</v>
      </c>
      <c r="V5" s="12" t="s">
        <v>126</v>
      </c>
      <c r="W5" s="12" t="s">
        <v>126</v>
      </c>
      <c r="X5" s="12" t="s">
        <v>126</v>
      </c>
      <c r="Y5" s="26" t="str">
        <f>F13</f>
        <v>IFACR</v>
      </c>
      <c r="Z5" s="12" t="str">
        <f>E10</f>
        <v>IISCKE</v>
      </c>
      <c r="AA5" s="12" t="str">
        <f>E11</f>
        <v>IISCOA</v>
      </c>
      <c r="AB5" s="12" t="str">
        <f>E12</f>
        <v>IFAELC</v>
      </c>
      <c r="AC5" s="12" t="str">
        <f>E17</f>
        <v>INDBIO</v>
      </c>
    </row>
    <row r="6" spans="1:30" ht="17.25" customHeight="1" x14ac:dyDescent="0.2">
      <c r="A6" s="22"/>
      <c r="H6" s="63" t="s">
        <v>126</v>
      </c>
      <c r="I6" s="63"/>
      <c r="J6" s="63"/>
      <c r="K6" s="63"/>
      <c r="L6" s="63"/>
      <c r="M6" s="63"/>
      <c r="R6" s="12" t="s">
        <v>126</v>
      </c>
      <c r="S6" s="12" t="s">
        <v>126</v>
      </c>
      <c r="T6" s="57"/>
    </row>
    <row r="7" spans="1:30" ht="21.75" customHeight="1" x14ac:dyDescent="0.2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49"/>
      <c r="I7" s="49">
        <v>2012</v>
      </c>
      <c r="J7" s="49">
        <v>2017</v>
      </c>
      <c r="K7" s="49">
        <v>2035</v>
      </c>
      <c r="L7" s="49">
        <v>2040</v>
      </c>
      <c r="M7" s="49">
        <v>2050</v>
      </c>
      <c r="N7" s="49"/>
      <c r="O7" s="49">
        <v>0</v>
      </c>
      <c r="T7" s="61" t="s">
        <v>44</v>
      </c>
      <c r="U7" s="45">
        <v>0</v>
      </c>
      <c r="W7" s="45">
        <v>0</v>
      </c>
      <c r="Y7" s="61" t="s">
        <v>44</v>
      </c>
      <c r="Z7" s="12">
        <v>2012</v>
      </c>
      <c r="AA7" s="12">
        <v>2012</v>
      </c>
      <c r="AB7" s="12">
        <v>2012</v>
      </c>
      <c r="AC7" s="12">
        <v>2012</v>
      </c>
      <c r="AD7" s="12" t="s">
        <v>44</v>
      </c>
    </row>
    <row r="8" spans="1:30" x14ac:dyDescent="0.2">
      <c r="A8" s="22"/>
      <c r="B8" s="12" t="str">
        <f>Processes_BASE!B9</f>
        <v>XINDBIO</v>
      </c>
      <c r="C8" s="12" t="str">
        <f>Processes_BASE!C9</f>
        <v>Industry Biochar</v>
      </c>
      <c r="D8" s="161" t="s">
        <v>123</v>
      </c>
      <c r="E8" s="129" t="s">
        <v>231</v>
      </c>
      <c r="F8" s="129" t="str">
        <f>Commodities_BASE!B12</f>
        <v>INDBIO</v>
      </c>
      <c r="G8" s="160"/>
      <c r="H8" s="49">
        <v>0.35</v>
      </c>
      <c r="I8" s="49"/>
      <c r="J8" s="49"/>
      <c r="K8" s="49"/>
      <c r="L8" s="49"/>
      <c r="M8" s="49"/>
      <c r="N8" s="49"/>
      <c r="O8" s="49"/>
      <c r="Q8" s="12">
        <v>43</v>
      </c>
      <c r="T8" s="61">
        <v>1</v>
      </c>
      <c r="U8" s="45"/>
      <c r="W8" s="45"/>
      <c r="Y8" s="61"/>
    </row>
    <row r="9" spans="1:30" ht="11.25" customHeight="1" x14ac:dyDescent="0.2">
      <c r="A9" s="58" t="str">
        <f>Processes_BASE!A8</f>
        <v>* Conversion technologies</v>
      </c>
      <c r="B9" s="50"/>
      <c r="E9" s="129"/>
      <c r="F9" s="128"/>
      <c r="H9" s="123"/>
      <c r="I9" s="123"/>
      <c r="J9" s="123"/>
      <c r="K9" s="123"/>
      <c r="L9" s="123"/>
      <c r="M9" s="123"/>
      <c r="N9" s="123"/>
      <c r="O9" s="123"/>
    </row>
    <row r="10" spans="1:30" s="45" customFormat="1" ht="11.25" customHeight="1" x14ac:dyDescent="0.2">
      <c r="A10" s="12"/>
      <c r="B10" s="50" t="str">
        <f>Processes_BASE!B10</f>
        <v>IFCEAF-E</v>
      </c>
      <c r="C10" s="50" t="str">
        <f>Processes_BASE!C10</f>
        <v>FerroChrome existing</v>
      </c>
      <c r="D10" s="50" t="str">
        <f>Processes_BASE!D10</f>
        <v>PJ,PJa</v>
      </c>
      <c r="E10" s="129" t="str">
        <f>RES!D2</f>
        <v>IISCKE</v>
      </c>
      <c r="F10" s="129"/>
      <c r="H10" s="123"/>
      <c r="O10" s="123"/>
      <c r="P10" s="119"/>
      <c r="Q10" s="119"/>
      <c r="U10" s="12"/>
      <c r="V10" s="12"/>
      <c r="W10" s="12"/>
      <c r="X10" s="12"/>
      <c r="Z10" s="124">
        <f>EB_Exist!K6/EB_Exist!F5</f>
        <v>20.407577497129733</v>
      </c>
      <c r="AA10" s="12"/>
    </row>
    <row r="11" spans="1:30" s="45" customFormat="1" ht="11.25" customHeight="1" x14ac:dyDescent="0.2">
      <c r="A11" s="12"/>
      <c r="E11" s="129" t="str">
        <f>RES!E2</f>
        <v>IISCOA</v>
      </c>
      <c r="F11" s="129"/>
      <c r="H11" s="123"/>
      <c r="I11" s="123"/>
      <c r="J11" s="123"/>
      <c r="K11" s="123"/>
      <c r="L11" s="123"/>
      <c r="M11" s="123"/>
      <c r="N11" s="123"/>
      <c r="O11" s="123"/>
      <c r="P11" s="12"/>
      <c r="Q11" s="12"/>
      <c r="R11" s="12"/>
      <c r="S11" s="12"/>
      <c r="U11" s="12"/>
      <c r="V11" s="12"/>
      <c r="W11" s="12"/>
      <c r="X11" s="12"/>
      <c r="AA11" s="165">
        <f>EB_Exist!K7/EB_Exist!F5</f>
        <v>4.0379205223880605</v>
      </c>
    </row>
    <row r="12" spans="1:30" s="45" customFormat="1" ht="11.25" customHeight="1" x14ac:dyDescent="0.2">
      <c r="A12" s="12"/>
      <c r="E12" s="128" t="str">
        <f>RES!F2</f>
        <v>IFAELC</v>
      </c>
      <c r="H12" s="123"/>
      <c r="I12" s="123"/>
      <c r="J12" s="123"/>
      <c r="K12" s="123"/>
      <c r="L12" s="123"/>
      <c r="M12" s="123"/>
      <c r="N12" s="123"/>
      <c r="O12" s="123"/>
      <c r="P12" s="12"/>
      <c r="Q12" s="12"/>
      <c r="R12" s="12"/>
      <c r="S12" s="12"/>
      <c r="U12" s="12"/>
      <c r="V12" s="12"/>
      <c r="W12" s="12"/>
      <c r="X12" s="12"/>
      <c r="AB12" s="165">
        <f>EB_Exist!K8/EB_Exist!F5</f>
        <v>12.360988518943744</v>
      </c>
    </row>
    <row r="13" spans="1:30" s="45" customFormat="1" ht="11.25" customHeight="1" x14ac:dyDescent="0.2">
      <c r="A13" s="12"/>
      <c r="B13" s="12"/>
      <c r="C13" s="12"/>
      <c r="D13" s="12"/>
      <c r="E13" s="129"/>
      <c r="F13" s="128" t="str">
        <f>RES!O2</f>
        <v>IFACR</v>
      </c>
      <c r="H13" s="123"/>
      <c r="I13" s="123">
        <f>EB_Exist!K5</f>
        <v>4.8570000000000002</v>
      </c>
      <c r="J13" s="123">
        <f>I13</f>
        <v>4.8570000000000002</v>
      </c>
      <c r="K13" s="123">
        <f>J13</f>
        <v>4.8570000000000002</v>
      </c>
      <c r="L13" s="123">
        <v>0</v>
      </c>
      <c r="M13" s="123">
        <f>L13</f>
        <v>0</v>
      </c>
      <c r="N13" s="123">
        <f>I13</f>
        <v>4.8570000000000002</v>
      </c>
      <c r="O13" s="130"/>
      <c r="P13" s="12"/>
      <c r="Q13" s="12"/>
      <c r="R13" s="119">
        <f>EB_Exist!F9</f>
        <v>3225</v>
      </c>
      <c r="S13" s="159">
        <f>EB_Exist!F10</f>
        <v>0</v>
      </c>
      <c r="T13" s="12">
        <v>1</v>
      </c>
      <c r="U13" s="12"/>
      <c r="V13" s="12"/>
      <c r="W13" s="12"/>
      <c r="X13" s="12"/>
      <c r="Y13" s="45">
        <v>1</v>
      </c>
    </row>
    <row r="14" spans="1:30" s="45" customFormat="1" ht="11.25" customHeight="1" x14ac:dyDescent="0.25">
      <c r="A14" s="12"/>
      <c r="B14" s="50" t="str">
        <f>RES!M15</f>
        <v>IFCEAF-N</v>
      </c>
      <c r="C14" s="50" t="str">
        <f>RES!M12</f>
        <v>FerrChrome New</v>
      </c>
      <c r="D14" s="50" t="str">
        <f>Processes_BASE!D11</f>
        <v>PJ,PJa</v>
      </c>
      <c r="E14" s="129" t="str">
        <f>RES!D2</f>
        <v>IISCKE</v>
      </c>
      <c r="F14" s="128"/>
      <c r="H14" s="123"/>
      <c r="I14" s="123"/>
      <c r="J14" s="123"/>
      <c r="K14" s="123"/>
      <c r="L14" s="123"/>
      <c r="M14" s="123"/>
      <c r="N14" s="131"/>
      <c r="P14" s="12"/>
      <c r="Q14" s="12"/>
      <c r="R14" s="12"/>
      <c r="S14" s="12"/>
      <c r="T14" s="12"/>
      <c r="U14" s="12"/>
      <c r="V14" s="12"/>
      <c r="W14" s="12"/>
      <c r="X14" s="12"/>
      <c r="Z14" s="162">
        <v>4.4800000000000004</v>
      </c>
      <c r="AA14" s="162"/>
      <c r="AB14" s="162"/>
      <c r="AC14" s="162"/>
      <c r="AD14" s="45">
        <v>2035</v>
      </c>
    </row>
    <row r="15" spans="1:30" s="45" customFormat="1" ht="11.25" customHeight="1" x14ac:dyDescent="0.25">
      <c r="A15" s="12"/>
      <c r="B15" s="12"/>
      <c r="C15" s="12"/>
      <c r="D15" s="12"/>
      <c r="E15" s="129" t="str">
        <f>RES!E2</f>
        <v>IISCOA</v>
      </c>
      <c r="F15" s="12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U15" s="12"/>
      <c r="V15" s="12"/>
      <c r="W15" s="12"/>
      <c r="X15" s="12"/>
      <c r="Z15" s="162"/>
      <c r="AA15" s="162">
        <v>3.89</v>
      </c>
      <c r="AB15" s="162"/>
      <c r="AC15" s="162"/>
    </row>
    <row r="16" spans="1:30" s="45" customFormat="1" ht="11.25" customHeight="1" x14ac:dyDescent="0.25">
      <c r="A16" s="12"/>
      <c r="B16" s="12"/>
      <c r="C16" s="12"/>
      <c r="D16" s="12"/>
      <c r="E16" s="129" t="str">
        <f>RES!F2</f>
        <v>IFAELC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Z16" s="162"/>
      <c r="AA16" s="162"/>
      <c r="AB16" s="162">
        <v>8.64</v>
      </c>
      <c r="AC16" s="162"/>
    </row>
    <row r="17" spans="1:30" s="45" customFormat="1" ht="11.25" customHeight="1" x14ac:dyDescent="0.25">
      <c r="A17" s="12"/>
      <c r="B17" s="12"/>
      <c r="C17" s="12"/>
      <c r="D17" s="12"/>
      <c r="E17" s="129" t="str">
        <f>RES!G2</f>
        <v>INDBIO</v>
      </c>
      <c r="F17" s="6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Z17" s="162"/>
      <c r="AA17" s="162"/>
      <c r="AB17" s="162"/>
      <c r="AC17" s="162">
        <v>7.72</v>
      </c>
    </row>
    <row r="18" spans="1:30" ht="11.25" customHeight="1" x14ac:dyDescent="0.25">
      <c r="F18" s="129" t="str">
        <f>RES!O2</f>
        <v>IFACR</v>
      </c>
      <c r="P18" s="163">
        <f>2%*Q18</f>
        <v>201.44</v>
      </c>
      <c r="Q18" s="163">
        <v>10072</v>
      </c>
      <c r="R18" s="163">
        <v>2102</v>
      </c>
      <c r="S18" s="163">
        <f>S13*0.8</f>
        <v>0</v>
      </c>
      <c r="Y18" s="45">
        <v>1</v>
      </c>
    </row>
    <row r="19" spans="1:30" ht="11.25" customHeight="1" x14ac:dyDescent="0.25">
      <c r="B19" s="50" t="str">
        <f>RES!M22</f>
        <v>IFCEAFB-N</v>
      </c>
      <c r="C19" s="50" t="str">
        <f>RES!M18</f>
        <v>FerroChrome with biomass</v>
      </c>
      <c r="D19" s="50" t="str">
        <f>D14</f>
        <v>PJ,PJa</v>
      </c>
      <c r="E19" s="129" t="str">
        <f>E14</f>
        <v>IISCKE</v>
      </c>
      <c r="F19" s="128"/>
      <c r="H19" s="123"/>
      <c r="I19" s="123"/>
      <c r="J19" s="123"/>
      <c r="K19" s="123"/>
      <c r="L19" s="123"/>
      <c r="M19" s="123"/>
      <c r="N19" s="131"/>
      <c r="O19" s="45"/>
      <c r="Y19" s="45"/>
      <c r="Z19" s="162">
        <v>1.55</v>
      </c>
      <c r="AA19" s="162"/>
      <c r="AB19" s="162"/>
      <c r="AC19" s="162"/>
      <c r="AD19" s="12">
        <v>2040</v>
      </c>
    </row>
    <row r="20" spans="1:30" ht="11.25" customHeight="1" x14ac:dyDescent="0.25">
      <c r="E20" s="129" t="str">
        <f t="shared" ref="E20:E22" si="0">E15</f>
        <v>IISCOA</v>
      </c>
      <c r="F20" s="128"/>
      <c r="T20" s="45"/>
      <c r="Y20" s="45"/>
      <c r="Z20" s="162"/>
      <c r="AA20" s="162">
        <v>2.33</v>
      </c>
      <c r="AB20" s="162"/>
      <c r="AC20" s="162"/>
    </row>
    <row r="21" spans="1:30" ht="11.25" customHeight="1" x14ac:dyDescent="0.25">
      <c r="E21" s="129" t="str">
        <f t="shared" si="0"/>
        <v>IFAELC</v>
      </c>
      <c r="F21" s="45"/>
      <c r="Y21" s="45"/>
      <c r="Z21" s="162"/>
      <c r="AA21" s="162"/>
      <c r="AB21" s="162">
        <v>8.64</v>
      </c>
      <c r="AC21" s="162"/>
    </row>
    <row r="22" spans="1:30" ht="11.25" customHeight="1" x14ac:dyDescent="0.25">
      <c r="E22" s="129" t="str">
        <f t="shared" si="0"/>
        <v>INDBIO</v>
      </c>
      <c r="F22" s="62"/>
      <c r="Y22" s="45"/>
      <c r="Z22" s="162"/>
      <c r="AA22" s="162"/>
      <c r="AB22" s="162"/>
      <c r="AC22" s="162">
        <v>13</v>
      </c>
    </row>
    <row r="23" spans="1:30" ht="11.25" customHeight="1" x14ac:dyDescent="0.25">
      <c r="F23" s="129" t="str">
        <f>F18</f>
        <v>IFACR</v>
      </c>
      <c r="P23" s="163">
        <f>2%*Q23</f>
        <v>221.58</v>
      </c>
      <c r="Q23" s="163">
        <v>11079</v>
      </c>
      <c r="R23" s="163">
        <v>933</v>
      </c>
      <c r="S23" s="163">
        <f>S18*0.8</f>
        <v>0</v>
      </c>
      <c r="Y23" s="45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003F-712D-4095-8A34-A0EDC8E94F8B}">
  <sheetPr>
    <tabColor theme="4"/>
  </sheetPr>
  <dimension ref="A1:J10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J12" sqref="J12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9" width="7.85546875" style="12" customWidth="1"/>
    <col min="10" max="10" width="10.42578125" style="12" bestFit="1" customWidth="1"/>
    <col min="11" max="16384" width="9.140625" style="12"/>
  </cols>
  <sheetData>
    <row r="1" spans="1:10" ht="11.25" customHeight="1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</row>
    <row r="2" spans="1:10" ht="11.25" customHeight="1" x14ac:dyDescent="0.2">
      <c r="A2" t="str">
        <f ca="1">MID(CELL("filename",A2),FIND("]",CELL("filename",A2))+1,255)</f>
        <v>ProcData_FCR - PAMS</v>
      </c>
    </row>
    <row r="3" spans="1:10" ht="34.5" customHeight="1" x14ac:dyDescent="0.2">
      <c r="A3" s="22"/>
    </row>
    <row r="4" spans="1:10" ht="21.75" customHeight="1" x14ac:dyDescent="0.2">
      <c r="A4" s="22"/>
      <c r="E4" s="46"/>
      <c r="F4" s="46"/>
      <c r="G4" s="46"/>
      <c r="H4" s="120" t="s">
        <v>149</v>
      </c>
      <c r="I4" s="120" t="str">
        <f>H4</f>
        <v>PRC_ACTFLO</v>
      </c>
      <c r="J4" s="120" t="str">
        <f>I4</f>
        <v>PRC_ACTFLO</v>
      </c>
    </row>
    <row r="5" spans="1:10" ht="16.5" customHeight="1" x14ac:dyDescent="0.2">
      <c r="A5" s="22"/>
      <c r="H5" s="12" t="str">
        <f>E9</f>
        <v>IFAELC</v>
      </c>
      <c r="I5" s="120" t="str">
        <f>H5</f>
        <v>IFAELC</v>
      </c>
      <c r="J5" s="120" t="str">
        <f>I5</f>
        <v>IFAELC</v>
      </c>
    </row>
    <row r="6" spans="1:10" ht="17.25" customHeight="1" x14ac:dyDescent="0.2">
      <c r="A6" s="22"/>
    </row>
    <row r="7" spans="1:10" ht="21.75" customHeight="1" x14ac:dyDescent="0.2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12">
        <v>2012</v>
      </c>
      <c r="I7" s="12">
        <v>2020</v>
      </c>
      <c r="J7" s="12">
        <v>2030</v>
      </c>
    </row>
    <row r="8" spans="1:10" ht="11.25" customHeight="1" x14ac:dyDescent="0.2">
      <c r="A8" s="58" t="str">
        <f>Processes_BASE!A8</f>
        <v>* Conversion technologies</v>
      </c>
      <c r="B8" s="50"/>
      <c r="E8" s="129"/>
      <c r="F8" s="128"/>
    </row>
    <row r="9" spans="1:10" s="45" customFormat="1" ht="11.25" customHeight="1" x14ac:dyDescent="0.2">
      <c r="A9" s="12"/>
      <c r="B9" s="50" t="str">
        <f>Processes_BASE!B10</f>
        <v>IFCEAF-E</v>
      </c>
      <c r="C9" s="50" t="str">
        <f>Processes_BASE!C10</f>
        <v>FerroChrome existing</v>
      </c>
      <c r="D9" s="50" t="str">
        <f>Processes_BASE!D10</f>
        <v>PJ,PJa</v>
      </c>
      <c r="E9" s="128" t="str">
        <f>RES!F2</f>
        <v>IFAELC</v>
      </c>
      <c r="F9" s="129" t="str">
        <f>ProcData_FCR!F13</f>
        <v>IFACR</v>
      </c>
      <c r="H9" s="165">
        <f>ProcData_FCR!AB12</f>
        <v>12.360988518943744</v>
      </c>
      <c r="I9" s="124">
        <f>H9</f>
        <v>12.360988518943744</v>
      </c>
      <c r="J9" s="45">
        <f>I9*(1-Index!$M$11)</f>
        <v>11.742939092996556</v>
      </c>
    </row>
    <row r="10" spans="1:10" s="45" customFormat="1" ht="11.25" customHeight="1" x14ac:dyDescent="0.2">
      <c r="A10" s="12"/>
      <c r="B10" s="12"/>
      <c r="C10" s="12"/>
      <c r="D10" s="12"/>
      <c r="E10" s="129"/>
      <c r="F10" s="128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N27"/>
  <sheetViews>
    <sheetView tabSelected="1" workbookViewId="0">
      <selection activeCell="F24" sqref="F24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4" ht="18" thickBot="1" x14ac:dyDescent="0.35">
      <c r="B3" s="97" t="s">
        <v>160</v>
      </c>
      <c r="C3" s="97"/>
      <c r="D3" s="97"/>
      <c r="E3" s="94" t="s">
        <v>163</v>
      </c>
      <c r="I3" s="110" t="s">
        <v>249</v>
      </c>
      <c r="J3" s="105"/>
      <c r="K3" s="105"/>
      <c r="L3" s="105"/>
    </row>
    <row r="4" spans="2:14" ht="13.5" thickTop="1" x14ac:dyDescent="0.2"/>
    <row r="5" spans="2:14" x14ac:dyDescent="0.2">
      <c r="B5" s="94" t="s">
        <v>161</v>
      </c>
      <c r="C5" s="94" t="s">
        <v>15</v>
      </c>
      <c r="D5" s="94" t="s">
        <v>164</v>
      </c>
      <c r="I5" t="s">
        <v>250</v>
      </c>
      <c r="J5" t="b">
        <v>0</v>
      </c>
    </row>
    <row r="6" spans="2:14" ht="15" x14ac:dyDescent="0.25">
      <c r="B6" s="94" t="s">
        <v>162</v>
      </c>
      <c r="C6" s="94" t="s">
        <v>165</v>
      </c>
      <c r="E6" s="125">
        <v>1</v>
      </c>
      <c r="I6" t="s">
        <v>251</v>
      </c>
      <c r="J6" t="s">
        <v>252</v>
      </c>
    </row>
    <row r="7" spans="2:14" x14ac:dyDescent="0.2">
      <c r="D7" t="str">
        <f ca="1">Commodities_BASE!A2</f>
        <v>Commodities_BASE</v>
      </c>
      <c r="E7" s="126">
        <f t="shared" ref="E7:E11" si="0">$E$6</f>
        <v>1</v>
      </c>
    </row>
    <row r="8" spans="2:14" x14ac:dyDescent="0.2">
      <c r="D8" t="str">
        <f ca="1">CommData_BASE!A2</f>
        <v>CommData_BASE</v>
      </c>
      <c r="E8" s="126">
        <f t="shared" si="0"/>
        <v>1</v>
      </c>
      <c r="M8" s="94" t="s">
        <v>255</v>
      </c>
    </row>
    <row r="9" spans="2:14" x14ac:dyDescent="0.2">
      <c r="D9" t="str">
        <f ca="1">Processes_BASE!A2</f>
        <v>Processes_BASE</v>
      </c>
      <c r="E9" s="126">
        <f t="shared" si="0"/>
        <v>1</v>
      </c>
      <c r="I9" t="s">
        <v>252</v>
      </c>
      <c r="J9" t="s">
        <v>254</v>
      </c>
      <c r="M9" s="167">
        <v>0.05</v>
      </c>
      <c r="N9" s="94" t="s">
        <v>256</v>
      </c>
    </row>
    <row r="10" spans="2:14" x14ac:dyDescent="0.2">
      <c r="D10" t="str">
        <f ca="1">'ProcData_FCR - PAMS'!A2</f>
        <v>ProcData_FCR - PAMS</v>
      </c>
      <c r="E10" s="126">
        <f>IF(FA_PAMS_index=TRUE,1,0)</f>
        <v>0</v>
      </c>
      <c r="I10" t="s">
        <v>253</v>
      </c>
      <c r="J10" t="s">
        <v>254</v>
      </c>
      <c r="M10" s="168">
        <v>2.5000000000000001E-2</v>
      </c>
      <c r="N10" s="94" t="s">
        <v>256</v>
      </c>
    </row>
    <row r="11" spans="2:14" x14ac:dyDescent="0.2">
      <c r="D11" t="str">
        <f ca="1">ProcData_FCR!A2</f>
        <v>ProcData_FCR</v>
      </c>
      <c r="E11" s="126">
        <f t="shared" si="0"/>
        <v>1</v>
      </c>
      <c r="M11">
        <f>INDEX(M9:M10,MATCH(J6,I9:I10,0))</f>
        <v>0.05</v>
      </c>
    </row>
    <row r="12" spans="2:14" x14ac:dyDescent="0.2">
      <c r="E12" s="126"/>
    </row>
    <row r="13" spans="2:14" x14ac:dyDescent="0.2">
      <c r="E13" s="126"/>
    </row>
    <row r="14" spans="2:14" x14ac:dyDescent="0.2">
      <c r="E14" s="126"/>
    </row>
    <row r="15" spans="2:14" x14ac:dyDescent="0.2">
      <c r="E15" s="126"/>
    </row>
    <row r="16" spans="2:14" x14ac:dyDescent="0.2">
      <c r="E16" s="126"/>
    </row>
    <row r="17" spans="5:5" x14ac:dyDescent="0.2">
      <c r="E17" s="126"/>
    </row>
    <row r="18" spans="5:5" x14ac:dyDescent="0.2">
      <c r="E18" s="126"/>
    </row>
    <row r="19" spans="5:5" x14ac:dyDescent="0.2">
      <c r="E19" s="126"/>
    </row>
    <row r="20" spans="5:5" x14ac:dyDescent="0.2">
      <c r="E20" s="126"/>
    </row>
    <row r="21" spans="5:5" x14ac:dyDescent="0.2">
      <c r="E21" s="126"/>
    </row>
    <row r="22" spans="5:5" x14ac:dyDescent="0.2">
      <c r="E22" s="126"/>
    </row>
    <row r="23" spans="5:5" x14ac:dyDescent="0.2">
      <c r="E23" s="126"/>
    </row>
    <row r="24" spans="5:5" x14ac:dyDescent="0.2">
      <c r="E24" s="126"/>
    </row>
    <row r="25" spans="5:5" x14ac:dyDescent="0.2">
      <c r="E25" s="126"/>
    </row>
    <row r="26" spans="5:5" x14ac:dyDescent="0.2">
      <c r="E26" s="126"/>
    </row>
    <row r="27" spans="5:5" x14ac:dyDescent="0.2">
      <c r="E27" s="126"/>
    </row>
  </sheetData>
  <dataValidations count="2">
    <dataValidation type="list" allowBlank="1" showInputMessage="1" showErrorMessage="1" sqref="J5" xr:uid="{E74D974D-6550-493B-81CA-F05F9D108415}">
      <formula1>"TRUE,FALSE"</formula1>
    </dataValidation>
    <dataValidation type="list" allowBlank="1" showInputMessage="1" showErrorMessage="1" sqref="J6" xr:uid="{500CD5B8-8189-4BE3-97D6-B1FEF71A1652}">
      <formula1>$I$9:$I$10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zoomScaleNormal="100" workbookViewId="0">
      <selection activeCell="R20" sqref="R20"/>
    </sheetView>
  </sheetViews>
  <sheetFormatPr defaultRowHeight="15" x14ac:dyDescent="0.25"/>
  <cols>
    <col min="1" max="1" width="9.140625" style="65"/>
    <col min="2" max="2" width="9.140625" style="65" customWidth="1"/>
    <col min="3" max="3" width="20.7109375" style="65" customWidth="1"/>
    <col min="4" max="10" width="3.5703125" style="65" customWidth="1"/>
    <col min="11" max="11" width="4" style="65" customWidth="1"/>
    <col min="12" max="12" width="4.5703125" style="65" customWidth="1"/>
    <col min="13" max="13" width="29.85546875" style="65" customWidth="1"/>
    <col min="14" max="14" width="4" style="65" customWidth="1"/>
    <col min="15" max="16" width="3.5703125" style="65" customWidth="1"/>
    <col min="17" max="17" width="3.7109375" style="65" customWidth="1"/>
    <col min="18" max="18" width="3.85546875" style="65" customWidth="1"/>
    <col min="19" max="19" width="4" style="65" customWidth="1"/>
    <col min="20" max="20" width="25.5703125" style="65" customWidth="1"/>
    <col min="21" max="27" width="3.5703125" style="65" customWidth="1"/>
    <col min="28" max="16384" width="9.140625" style="65"/>
  </cols>
  <sheetData>
    <row r="1" spans="3:31" x14ac:dyDescent="0.25">
      <c r="N1" s="65" t="s">
        <v>129</v>
      </c>
      <c r="U1" s="142" t="s">
        <v>179</v>
      </c>
    </row>
    <row r="2" spans="3:31" ht="84" customHeight="1" x14ac:dyDescent="0.25">
      <c r="C2" s="71"/>
      <c r="D2" s="154" t="s">
        <v>222</v>
      </c>
      <c r="E2" s="155" t="s">
        <v>224</v>
      </c>
      <c r="F2" s="154" t="s">
        <v>220</v>
      </c>
      <c r="G2" s="155" t="s">
        <v>226</v>
      </c>
      <c r="H2" s="143"/>
      <c r="I2" s="143"/>
      <c r="J2" s="91"/>
      <c r="K2" s="92"/>
      <c r="L2" s="93"/>
      <c r="M2" s="71"/>
      <c r="O2" s="166" t="s">
        <v>239</v>
      </c>
      <c r="P2" s="143"/>
      <c r="U2" s="143"/>
      <c r="V2" s="143"/>
      <c r="W2" s="143"/>
      <c r="X2" s="95"/>
      <c r="Y2" s="91"/>
      <c r="Z2" s="132"/>
      <c r="AA2" s="134"/>
    </row>
    <row r="3" spans="3:31" ht="141" customHeight="1" x14ac:dyDescent="0.25">
      <c r="C3" s="71" t="s">
        <v>128</v>
      </c>
      <c r="D3" s="154" t="s">
        <v>223</v>
      </c>
      <c r="E3" s="155" t="s">
        <v>225</v>
      </c>
      <c r="F3" s="154" t="s">
        <v>221</v>
      </c>
      <c r="G3" s="155" t="s">
        <v>227</v>
      </c>
      <c r="H3" s="143"/>
      <c r="I3" s="143"/>
      <c r="J3" s="91"/>
      <c r="K3" s="92"/>
      <c r="L3" s="93"/>
      <c r="M3" s="71" t="s">
        <v>127</v>
      </c>
      <c r="O3" s="155" t="s">
        <v>229</v>
      </c>
      <c r="P3" s="143"/>
      <c r="U3" s="143"/>
      <c r="V3" s="143"/>
      <c r="W3" s="143"/>
      <c r="X3" s="143"/>
      <c r="Y3" s="91"/>
      <c r="Z3" s="134"/>
      <c r="AA3" s="140"/>
    </row>
    <row r="4" spans="3:31" x14ac:dyDescent="0.25">
      <c r="D4" s="68"/>
      <c r="E4" s="68"/>
      <c r="F4" s="68"/>
      <c r="G4" s="68"/>
      <c r="H4" s="68"/>
      <c r="I4" s="68"/>
      <c r="J4" s="68"/>
      <c r="K4" s="72"/>
      <c r="L4" s="71"/>
      <c r="O4" s="68"/>
      <c r="P4" s="68"/>
      <c r="U4" s="68"/>
      <c r="V4" s="68"/>
      <c r="W4" s="68"/>
      <c r="X4" s="68"/>
      <c r="Y4" s="68"/>
      <c r="Z4" s="68"/>
      <c r="AA4" s="68"/>
    </row>
    <row r="5" spans="3:31" x14ac:dyDescent="0.25">
      <c r="D5" s="68"/>
      <c r="E5" s="73"/>
      <c r="F5" s="76"/>
      <c r="G5" s="73"/>
      <c r="H5" s="73"/>
      <c r="I5" s="73"/>
      <c r="J5" s="76"/>
      <c r="K5" s="80"/>
      <c r="L5" s="76"/>
      <c r="M5" s="81" t="s">
        <v>232</v>
      </c>
      <c r="N5" s="80"/>
      <c r="O5" s="76"/>
      <c r="P5" s="82"/>
      <c r="U5" s="68"/>
      <c r="V5" s="68"/>
      <c r="W5" s="68"/>
      <c r="X5" s="68"/>
      <c r="Y5" s="68"/>
      <c r="Z5" s="68"/>
      <c r="AA5" s="68"/>
      <c r="AD5" s="142" t="s">
        <v>173</v>
      </c>
      <c r="AE5" s="90"/>
    </row>
    <row r="6" spans="3:31" x14ac:dyDescent="0.25">
      <c r="C6" s="71"/>
      <c r="D6" s="68"/>
      <c r="E6" s="68"/>
      <c r="F6" s="77"/>
      <c r="G6" s="77"/>
      <c r="H6" s="84"/>
      <c r="I6" s="77"/>
      <c r="J6" s="84"/>
      <c r="K6" s="135"/>
      <c r="L6" s="84"/>
      <c r="M6" s="89"/>
      <c r="N6" s="79"/>
      <c r="O6" s="78"/>
      <c r="P6" s="70"/>
      <c r="U6" s="68"/>
      <c r="V6" s="68"/>
      <c r="W6" s="68"/>
      <c r="X6" s="68"/>
      <c r="Y6" s="68"/>
      <c r="Z6" s="68"/>
      <c r="AA6" s="68"/>
      <c r="AD6" s="142" t="s">
        <v>174</v>
      </c>
      <c r="AE6" s="86"/>
    </row>
    <row r="7" spans="3:31" x14ac:dyDescent="0.25">
      <c r="C7" s="71"/>
      <c r="D7" s="68"/>
      <c r="E7" s="68"/>
      <c r="F7" s="68"/>
      <c r="G7" s="77"/>
      <c r="H7" s="84"/>
      <c r="I7" s="77"/>
      <c r="J7" s="84"/>
      <c r="K7" s="135"/>
      <c r="L7" s="84"/>
      <c r="M7" s="156" t="s">
        <v>228</v>
      </c>
      <c r="P7" s="70"/>
      <c r="U7" s="68"/>
      <c r="V7" s="68"/>
      <c r="W7" s="68"/>
      <c r="X7" s="68"/>
      <c r="Y7" s="68"/>
      <c r="Z7" s="68"/>
      <c r="AA7" s="68"/>
      <c r="AD7" s="142" t="s">
        <v>175</v>
      </c>
      <c r="AE7" s="88"/>
    </row>
    <row r="8" spans="3:31" x14ac:dyDescent="0.25">
      <c r="C8" s="71"/>
      <c r="D8" s="68"/>
      <c r="E8" s="68"/>
      <c r="F8" s="68"/>
      <c r="G8" s="68"/>
      <c r="H8" s="68"/>
      <c r="I8" s="68"/>
      <c r="J8" s="83"/>
      <c r="K8" s="79"/>
      <c r="L8" s="78"/>
      <c r="M8" s="75"/>
      <c r="N8" s="71"/>
      <c r="O8" s="69"/>
      <c r="P8" s="70"/>
      <c r="U8" s="68"/>
      <c r="V8" s="68"/>
      <c r="W8" s="68"/>
      <c r="X8" s="70"/>
      <c r="Y8" s="68"/>
      <c r="Z8" s="68"/>
      <c r="AA8" s="68"/>
      <c r="AD8" s="142" t="s">
        <v>176</v>
      </c>
      <c r="AE8" s="85"/>
    </row>
    <row r="9" spans="3:31" x14ac:dyDescent="0.25">
      <c r="C9" s="71"/>
      <c r="D9" s="68"/>
      <c r="E9" s="68"/>
      <c r="F9" s="68"/>
      <c r="G9" s="68"/>
      <c r="H9" s="68"/>
      <c r="I9" s="68"/>
      <c r="J9" s="68"/>
      <c r="K9" s="72"/>
      <c r="L9" s="69"/>
      <c r="M9" s="164" t="s">
        <v>235</v>
      </c>
      <c r="N9" s="69"/>
      <c r="O9" s="68"/>
      <c r="P9" s="70"/>
      <c r="U9" s="68"/>
      <c r="V9" s="68"/>
      <c r="W9" s="68"/>
      <c r="X9" s="68"/>
      <c r="Y9" s="68"/>
      <c r="Z9" s="68"/>
      <c r="AA9" s="68"/>
      <c r="AB9" s="74"/>
      <c r="AD9" s="142" t="s">
        <v>177</v>
      </c>
      <c r="AE9" s="87"/>
    </row>
    <row r="10" spans="3:31" x14ac:dyDescent="0.25">
      <c r="C10" s="71"/>
      <c r="D10" s="68"/>
      <c r="E10" s="68"/>
      <c r="F10" s="68"/>
      <c r="G10" s="68"/>
      <c r="H10" s="68"/>
      <c r="I10" s="68"/>
      <c r="J10" s="68"/>
      <c r="K10" s="72"/>
      <c r="L10" s="69"/>
      <c r="M10" s="67"/>
      <c r="N10" s="69"/>
      <c r="O10" s="68"/>
      <c r="P10" s="70"/>
      <c r="U10" s="68"/>
      <c r="V10" s="68"/>
      <c r="W10" s="68"/>
      <c r="X10" s="68"/>
      <c r="Y10" s="68"/>
      <c r="Z10" s="68"/>
      <c r="AA10" s="68"/>
    </row>
    <row r="11" spans="3:31" x14ac:dyDescent="0.25">
      <c r="C11" s="71"/>
      <c r="D11" s="68"/>
      <c r="E11" s="68"/>
      <c r="F11" s="68"/>
      <c r="G11" s="68"/>
      <c r="H11" s="68"/>
      <c r="I11" s="68"/>
      <c r="J11" s="68"/>
      <c r="K11" s="72"/>
      <c r="L11" s="69"/>
      <c r="N11" s="71"/>
      <c r="O11" s="68"/>
      <c r="P11" s="70"/>
      <c r="U11" s="68"/>
      <c r="V11" s="68"/>
      <c r="W11" s="68"/>
      <c r="X11" s="68"/>
      <c r="Y11" s="68"/>
      <c r="Z11" s="68"/>
      <c r="AA11" s="68"/>
      <c r="AE11" s="67"/>
    </row>
    <row r="12" spans="3:31" x14ac:dyDescent="0.25">
      <c r="C12" s="71"/>
      <c r="D12" s="68"/>
      <c r="E12" s="73"/>
      <c r="F12" s="76"/>
      <c r="G12" s="73"/>
      <c r="H12" s="73"/>
      <c r="I12" s="73"/>
      <c r="J12" s="76"/>
      <c r="K12" s="80"/>
      <c r="L12" s="76"/>
      <c r="M12" s="81" t="s">
        <v>233</v>
      </c>
      <c r="N12" s="80"/>
      <c r="O12" s="76"/>
      <c r="P12" s="70"/>
      <c r="U12" s="68"/>
      <c r="V12" s="68"/>
      <c r="W12" s="68"/>
      <c r="X12" s="68"/>
      <c r="Y12" s="68"/>
      <c r="Z12" s="68"/>
      <c r="AA12" s="68"/>
    </row>
    <row r="13" spans="3:31" x14ac:dyDescent="0.25">
      <c r="C13" s="71"/>
      <c r="D13" s="68"/>
      <c r="E13" s="68"/>
      <c r="F13" s="77"/>
      <c r="G13" s="77"/>
      <c r="H13" s="84"/>
      <c r="I13" s="77"/>
      <c r="J13" s="84"/>
      <c r="K13" s="135"/>
      <c r="L13" s="84"/>
      <c r="M13" s="89"/>
      <c r="N13" s="79"/>
      <c r="O13" s="78"/>
      <c r="P13" s="70"/>
      <c r="U13" s="68"/>
      <c r="V13" s="68"/>
      <c r="W13" s="68"/>
      <c r="X13" s="68"/>
      <c r="Y13" s="68"/>
      <c r="Z13" s="68"/>
      <c r="AA13" s="68"/>
      <c r="AD13" s="66"/>
    </row>
    <row r="14" spans="3:31" x14ac:dyDescent="0.25">
      <c r="C14" s="71"/>
      <c r="D14" s="68"/>
      <c r="E14" s="68"/>
      <c r="F14" s="68"/>
      <c r="G14" s="77"/>
      <c r="H14" s="84"/>
      <c r="I14" s="77"/>
      <c r="J14" s="84"/>
      <c r="K14" s="135"/>
      <c r="L14" s="84"/>
      <c r="M14" s="75"/>
      <c r="P14" s="70"/>
      <c r="U14" s="68"/>
      <c r="V14" s="68"/>
      <c r="W14" s="68"/>
      <c r="X14" s="68"/>
      <c r="Y14" s="68"/>
      <c r="Z14" s="68"/>
      <c r="AA14" s="68"/>
    </row>
    <row r="15" spans="3:31" x14ac:dyDescent="0.25">
      <c r="C15" s="71"/>
      <c r="D15" s="68"/>
      <c r="E15" s="68"/>
      <c r="F15" s="68"/>
      <c r="G15" s="68"/>
      <c r="H15" s="68"/>
      <c r="I15" s="68"/>
      <c r="J15" s="68"/>
      <c r="K15" s="72"/>
      <c r="L15" s="69"/>
      <c r="M15" s="164" t="s">
        <v>234</v>
      </c>
      <c r="N15" s="71"/>
      <c r="O15" s="69"/>
      <c r="P15" s="70"/>
      <c r="U15" s="68"/>
      <c r="V15" s="68"/>
      <c r="W15" s="68"/>
      <c r="X15" s="68"/>
      <c r="Y15" s="68"/>
      <c r="Z15" s="68"/>
      <c r="AA15" s="68"/>
    </row>
    <row r="16" spans="3:31" x14ac:dyDescent="0.25">
      <c r="C16" s="71"/>
      <c r="D16" s="68"/>
      <c r="E16" s="68"/>
      <c r="F16" s="68"/>
      <c r="G16" s="68"/>
      <c r="H16" s="68"/>
      <c r="I16" s="68"/>
      <c r="J16" s="68"/>
      <c r="K16" s="72"/>
      <c r="L16" s="69"/>
      <c r="N16" s="71"/>
      <c r="O16" s="68"/>
      <c r="P16" s="70"/>
      <c r="U16" s="68"/>
      <c r="V16" s="68"/>
      <c r="W16" s="68"/>
      <c r="X16" s="68"/>
      <c r="Y16" s="68"/>
      <c r="Z16" s="68"/>
      <c r="AA16" s="68"/>
    </row>
    <row r="17" spans="3:30" x14ac:dyDescent="0.25">
      <c r="C17" s="71"/>
      <c r="D17" s="68"/>
      <c r="E17" s="68"/>
      <c r="F17" s="68"/>
      <c r="G17" s="68"/>
      <c r="H17" s="68"/>
      <c r="I17" s="68"/>
      <c r="J17" s="68"/>
      <c r="K17" s="72"/>
      <c r="L17" s="69"/>
      <c r="N17" s="71"/>
      <c r="O17" s="68"/>
      <c r="P17" s="70"/>
      <c r="U17" s="68"/>
      <c r="V17" s="68"/>
      <c r="W17" s="68"/>
      <c r="X17" s="68"/>
      <c r="Y17" s="68"/>
      <c r="Z17" s="68"/>
      <c r="AA17" s="68"/>
      <c r="AD17" s="66"/>
    </row>
    <row r="18" spans="3:30" x14ac:dyDescent="0.25">
      <c r="C18" s="71"/>
      <c r="D18" s="68"/>
      <c r="E18" s="73"/>
      <c r="F18" s="76"/>
      <c r="G18" s="73"/>
      <c r="H18" s="73"/>
      <c r="I18" s="73"/>
      <c r="J18" s="76"/>
      <c r="K18" s="80"/>
      <c r="L18" s="76"/>
      <c r="M18" s="81" t="s">
        <v>237</v>
      </c>
      <c r="N18" s="80"/>
      <c r="O18" s="76"/>
      <c r="P18" s="70"/>
      <c r="U18" s="68"/>
      <c r="V18" s="68"/>
      <c r="W18" s="68"/>
      <c r="X18" s="68"/>
      <c r="Y18" s="68"/>
      <c r="Z18" s="68"/>
      <c r="AA18" s="68"/>
      <c r="AD18" s="86"/>
    </row>
    <row r="19" spans="3:30" x14ac:dyDescent="0.25">
      <c r="C19" s="71"/>
      <c r="D19" s="68"/>
      <c r="E19" s="68"/>
      <c r="F19" s="77"/>
      <c r="G19" s="77"/>
      <c r="H19" s="84"/>
      <c r="I19" s="77"/>
      <c r="J19" s="84"/>
      <c r="K19" s="135"/>
      <c r="L19" s="84"/>
      <c r="M19" s="89"/>
      <c r="N19" s="79"/>
      <c r="O19" s="78"/>
      <c r="P19" s="70"/>
      <c r="U19" s="68"/>
      <c r="V19" s="68"/>
      <c r="W19" s="68"/>
      <c r="X19" s="68"/>
      <c r="Y19" s="68"/>
      <c r="Z19" s="68"/>
      <c r="AA19" s="68"/>
      <c r="AD19" s="86"/>
    </row>
    <row r="20" spans="3:30" x14ac:dyDescent="0.25">
      <c r="C20" s="71"/>
      <c r="D20" s="68"/>
      <c r="E20" s="68"/>
      <c r="F20" s="68"/>
      <c r="G20" s="77"/>
      <c r="H20" s="84"/>
      <c r="I20" s="77"/>
      <c r="J20" s="84"/>
      <c r="K20" s="135"/>
      <c r="L20" s="84"/>
      <c r="M20" s="75"/>
      <c r="P20" s="70"/>
      <c r="U20" s="68"/>
      <c r="V20" s="68"/>
      <c r="W20" s="68"/>
      <c r="X20" s="68"/>
      <c r="Y20" s="68"/>
      <c r="Z20" s="68"/>
      <c r="AA20" s="68"/>
      <c r="AD20" s="86"/>
    </row>
    <row r="21" spans="3:30" x14ac:dyDescent="0.25">
      <c r="C21" s="71"/>
      <c r="D21" s="68"/>
      <c r="E21" s="68"/>
      <c r="F21" s="68"/>
      <c r="G21" s="68"/>
      <c r="H21" s="77"/>
      <c r="I21" s="84"/>
      <c r="J21" s="84"/>
      <c r="K21" s="135"/>
      <c r="L21" s="84"/>
      <c r="M21" s="75"/>
      <c r="N21" s="71"/>
      <c r="O21" s="69"/>
      <c r="P21" s="70"/>
      <c r="U21" s="68"/>
      <c r="V21" s="68"/>
      <c r="W21" s="68"/>
      <c r="X21" s="68"/>
      <c r="Y21" s="68"/>
      <c r="Z21" s="68"/>
      <c r="AA21" s="68"/>
      <c r="AD21" s="85"/>
    </row>
    <row r="22" spans="3:30" x14ac:dyDescent="0.25">
      <c r="C22" s="71"/>
      <c r="D22" s="68"/>
      <c r="E22" s="68"/>
      <c r="F22" s="68"/>
      <c r="G22" s="68"/>
      <c r="H22" s="68"/>
      <c r="I22" s="68"/>
      <c r="J22" s="68"/>
      <c r="K22" s="72"/>
      <c r="L22" s="69"/>
      <c r="M22" s="164" t="s">
        <v>236</v>
      </c>
      <c r="N22" s="71"/>
      <c r="O22" s="68"/>
      <c r="P22" s="70"/>
      <c r="U22" s="68"/>
      <c r="V22" s="68"/>
      <c r="W22" s="68"/>
      <c r="X22" s="68"/>
      <c r="Y22" s="68"/>
      <c r="Z22" s="68"/>
      <c r="AA22" s="68"/>
    </row>
    <row r="23" spans="3:30" x14ac:dyDescent="0.25">
      <c r="C23" s="71"/>
      <c r="D23" s="68"/>
      <c r="E23" s="68"/>
      <c r="F23" s="68"/>
      <c r="G23" s="68"/>
      <c r="H23" s="68"/>
      <c r="I23" s="68"/>
      <c r="J23" s="68"/>
      <c r="K23" s="72"/>
      <c r="L23" s="69"/>
      <c r="N23" s="71"/>
      <c r="O23" s="68"/>
      <c r="P23" s="70"/>
      <c r="U23" s="68"/>
      <c r="V23" s="68"/>
      <c r="W23" s="68"/>
      <c r="X23" s="68"/>
      <c r="Y23" s="68"/>
      <c r="Z23" s="68"/>
      <c r="AA23" s="68"/>
    </row>
    <row r="24" spans="3:30" x14ac:dyDescent="0.25">
      <c r="C24" s="71"/>
      <c r="D24" s="68"/>
      <c r="E24" s="68"/>
      <c r="F24" s="68"/>
      <c r="G24" s="68"/>
      <c r="H24" s="68"/>
      <c r="I24" s="68"/>
      <c r="J24" s="68"/>
      <c r="K24" s="72"/>
      <c r="L24" s="69"/>
      <c r="N24" s="71"/>
      <c r="O24" s="68"/>
      <c r="P24" s="70"/>
      <c r="U24" s="68"/>
      <c r="V24" s="68"/>
      <c r="W24" s="68"/>
      <c r="X24" s="68"/>
      <c r="Y24" s="68"/>
      <c r="Z24" s="68"/>
      <c r="AA24" s="68"/>
      <c r="AD24" s="85"/>
    </row>
    <row r="25" spans="3:30" x14ac:dyDescent="0.25">
      <c r="C25" s="71"/>
      <c r="D25" s="68"/>
      <c r="E25" s="68"/>
      <c r="F25" s="68"/>
      <c r="G25" s="68"/>
      <c r="H25" s="68"/>
      <c r="I25" s="68"/>
      <c r="J25" s="68"/>
      <c r="K25" s="72"/>
      <c r="L25" s="69"/>
      <c r="N25" s="71"/>
      <c r="O25" s="68"/>
      <c r="P25" s="70"/>
      <c r="U25" s="68"/>
      <c r="V25" s="68"/>
      <c r="W25" s="68"/>
      <c r="X25" s="68"/>
      <c r="Y25" s="68"/>
      <c r="Z25" s="68"/>
      <c r="AA25" s="68"/>
    </row>
    <row r="26" spans="3:30" x14ac:dyDescent="0.25">
      <c r="C26" s="71"/>
      <c r="D26" s="68"/>
      <c r="E26" s="68"/>
      <c r="F26" s="68"/>
      <c r="G26" s="68"/>
      <c r="H26" s="68"/>
      <c r="I26" s="68"/>
      <c r="J26" s="68"/>
      <c r="K26" s="72"/>
      <c r="L26" s="69"/>
      <c r="N26" s="71"/>
      <c r="O26" s="68"/>
      <c r="P26" s="70"/>
      <c r="U26" s="68"/>
      <c r="V26" s="68"/>
      <c r="W26" s="68"/>
      <c r="X26" s="68"/>
      <c r="Y26" s="68"/>
      <c r="Z26" s="68"/>
      <c r="AA26" s="68"/>
    </row>
    <row r="27" spans="3:30" x14ac:dyDescent="0.25">
      <c r="C27" s="71"/>
      <c r="D27" s="68"/>
      <c r="E27" s="68"/>
      <c r="F27" s="68"/>
      <c r="G27" s="68"/>
      <c r="H27" s="68"/>
      <c r="I27" s="68"/>
      <c r="J27" s="68"/>
      <c r="K27" s="72"/>
      <c r="L27" s="69"/>
      <c r="N27" s="71"/>
      <c r="O27" s="68"/>
      <c r="P27" s="70"/>
      <c r="U27" s="68"/>
      <c r="V27" s="68"/>
      <c r="W27" s="68"/>
      <c r="X27" s="68"/>
      <c r="Y27" s="68"/>
      <c r="Z27" s="68"/>
      <c r="AA27" s="68"/>
    </row>
    <row r="28" spans="3:30" x14ac:dyDescent="0.25">
      <c r="C28" s="71"/>
      <c r="D28" s="68"/>
      <c r="E28" s="68"/>
      <c r="F28" s="68"/>
      <c r="G28" s="68"/>
      <c r="H28" s="68"/>
      <c r="I28" s="68"/>
      <c r="J28" s="68"/>
      <c r="K28" s="72"/>
      <c r="L28" s="69"/>
      <c r="N28" s="71"/>
      <c r="O28" s="68"/>
      <c r="P28" s="70"/>
      <c r="U28" s="68"/>
      <c r="V28" s="68"/>
      <c r="W28" s="68"/>
      <c r="X28" s="68"/>
      <c r="Y28" s="68"/>
      <c r="Z28" s="68"/>
      <c r="AA28" s="68"/>
    </row>
    <row r="29" spans="3:30" x14ac:dyDescent="0.25">
      <c r="C29" s="71"/>
      <c r="D29" s="68"/>
      <c r="E29" s="68"/>
      <c r="F29" s="68"/>
      <c r="G29" s="68"/>
      <c r="H29" s="68"/>
      <c r="I29" s="68"/>
      <c r="J29" s="68"/>
      <c r="K29" s="72"/>
      <c r="L29" s="69"/>
      <c r="N29" s="71"/>
      <c r="O29" s="68"/>
      <c r="P29" s="70"/>
      <c r="U29" s="68"/>
      <c r="V29" s="68"/>
      <c r="W29" s="68"/>
      <c r="X29" s="68"/>
      <c r="Y29" s="68"/>
      <c r="Z29" s="68"/>
      <c r="AA29" s="68"/>
    </row>
    <row r="30" spans="3:30" x14ac:dyDescent="0.25">
      <c r="C30" s="71"/>
      <c r="D30" s="68"/>
      <c r="E30" s="68"/>
      <c r="F30" s="68"/>
      <c r="G30" s="68"/>
      <c r="H30" s="68"/>
      <c r="I30" s="68"/>
      <c r="J30" s="68"/>
      <c r="K30" s="72"/>
      <c r="L30" s="69"/>
      <c r="N30" s="71"/>
      <c r="O30" s="68"/>
      <c r="P30" s="70"/>
      <c r="U30" s="68"/>
      <c r="V30" s="68"/>
      <c r="W30" s="68"/>
      <c r="X30" s="68"/>
      <c r="Y30" s="68"/>
      <c r="Z30" s="68"/>
      <c r="AA30" s="68"/>
    </row>
    <row r="31" spans="3:30" x14ac:dyDescent="0.25">
      <c r="C31" s="71"/>
      <c r="D31" s="68"/>
      <c r="E31" s="68"/>
      <c r="F31" s="68"/>
      <c r="G31" s="68"/>
      <c r="H31" s="68"/>
      <c r="I31" s="68"/>
      <c r="J31" s="68"/>
      <c r="K31" s="72"/>
      <c r="L31" s="69"/>
      <c r="N31" s="71"/>
      <c r="O31" s="68"/>
      <c r="P31" s="70"/>
      <c r="U31" s="68"/>
      <c r="V31" s="68"/>
      <c r="W31" s="68"/>
      <c r="X31" s="68"/>
      <c r="Y31" s="68"/>
      <c r="Z31" s="68"/>
      <c r="AA31" s="68"/>
    </row>
    <row r="32" spans="3:30" x14ac:dyDescent="0.25">
      <c r="C32" s="71"/>
      <c r="D32" s="68"/>
      <c r="E32" s="68"/>
      <c r="F32" s="68"/>
      <c r="G32" s="68"/>
      <c r="H32" s="68"/>
      <c r="I32" s="68"/>
      <c r="J32" s="68"/>
      <c r="K32" s="72"/>
      <c r="L32" s="69"/>
      <c r="N32" s="71"/>
      <c r="O32" s="68"/>
      <c r="P32" s="70"/>
      <c r="U32" s="68"/>
      <c r="V32" s="68"/>
      <c r="W32" s="68"/>
      <c r="X32" s="68"/>
      <c r="Y32" s="68"/>
      <c r="Z32" s="68"/>
      <c r="AA32" s="68"/>
    </row>
    <row r="33" spans="3:27" x14ac:dyDescent="0.25">
      <c r="C33" s="71"/>
      <c r="D33" s="68"/>
      <c r="E33" s="68"/>
      <c r="F33" s="68"/>
      <c r="G33" s="68"/>
      <c r="H33" s="68"/>
      <c r="I33" s="68"/>
      <c r="J33" s="68"/>
      <c r="K33" s="72"/>
      <c r="L33" s="69"/>
      <c r="N33" s="71"/>
      <c r="O33" s="68"/>
      <c r="P33" s="70"/>
      <c r="U33" s="68"/>
      <c r="V33" s="68"/>
      <c r="W33" s="68"/>
      <c r="X33" s="68"/>
      <c r="Y33" s="68"/>
      <c r="Z33" s="68"/>
      <c r="AA33" s="68"/>
    </row>
    <row r="34" spans="3:27" x14ac:dyDescent="0.25">
      <c r="C34" s="71"/>
      <c r="D34" s="68"/>
      <c r="E34" s="68"/>
      <c r="F34" s="68"/>
      <c r="G34" s="68"/>
      <c r="H34" s="68"/>
      <c r="I34" s="68"/>
      <c r="J34" s="68"/>
      <c r="K34" s="72"/>
      <c r="L34" s="69"/>
      <c r="N34" s="71"/>
      <c r="O34" s="68"/>
      <c r="P34" s="70"/>
      <c r="U34" s="68"/>
      <c r="V34" s="68"/>
      <c r="W34" s="68"/>
      <c r="X34" s="68"/>
      <c r="Y34" s="68"/>
      <c r="Z34" s="68"/>
      <c r="AA34" s="68"/>
    </row>
    <row r="35" spans="3:27" x14ac:dyDescent="0.25">
      <c r="C35" s="71"/>
      <c r="D35" s="68"/>
      <c r="E35" s="68"/>
      <c r="F35" s="68"/>
      <c r="G35" s="68"/>
      <c r="H35" s="68"/>
      <c r="I35" s="68"/>
      <c r="J35" s="68"/>
      <c r="K35" s="72"/>
      <c r="L35" s="69"/>
      <c r="N35" s="71"/>
      <c r="O35" s="68"/>
      <c r="P35" s="70"/>
      <c r="U35" s="68"/>
      <c r="V35" s="68"/>
      <c r="W35" s="68"/>
      <c r="X35" s="68"/>
      <c r="Y35" s="68"/>
      <c r="Z35" s="68"/>
      <c r="AA35" s="68"/>
    </row>
    <row r="36" spans="3:27" x14ac:dyDescent="0.25">
      <c r="C36" s="71"/>
      <c r="D36" s="68"/>
      <c r="E36" s="68"/>
      <c r="F36" s="68"/>
      <c r="G36" s="68"/>
      <c r="H36" s="68"/>
      <c r="I36" s="68"/>
      <c r="J36" s="68"/>
      <c r="K36" s="72"/>
      <c r="L36" s="69"/>
      <c r="N36" s="71"/>
      <c r="O36" s="68"/>
      <c r="P36" s="70"/>
      <c r="U36" s="68"/>
      <c r="V36" s="68"/>
      <c r="W36" s="68"/>
      <c r="X36" s="68"/>
      <c r="Y36" s="68"/>
      <c r="Z36" s="68"/>
      <c r="AA36" s="68"/>
    </row>
    <row r="37" spans="3:27" x14ac:dyDescent="0.25">
      <c r="C37" s="71"/>
      <c r="D37" s="68"/>
      <c r="E37" s="68"/>
      <c r="F37" s="68"/>
      <c r="G37" s="68"/>
      <c r="H37" s="68"/>
      <c r="I37" s="68"/>
      <c r="J37" s="68"/>
      <c r="K37" s="72"/>
      <c r="L37" s="69"/>
      <c r="N37" s="71"/>
      <c r="O37" s="68"/>
      <c r="P37" s="70"/>
      <c r="U37" s="68"/>
      <c r="V37" s="68"/>
      <c r="W37" s="68"/>
      <c r="X37" s="68"/>
      <c r="Y37" s="68"/>
      <c r="Z37" s="68"/>
      <c r="AA37" s="68"/>
    </row>
    <row r="38" spans="3:27" x14ac:dyDescent="0.25">
      <c r="D38" s="68"/>
      <c r="E38" s="68"/>
      <c r="F38" s="68"/>
      <c r="G38" s="68"/>
      <c r="H38" s="68"/>
      <c r="I38" s="68"/>
      <c r="J38" s="68"/>
      <c r="K38" s="72"/>
      <c r="L38" s="69"/>
      <c r="N38" s="71"/>
      <c r="O38" s="68"/>
      <c r="P38" s="70"/>
      <c r="U38" s="68"/>
      <c r="V38" s="68"/>
      <c r="W38" s="68"/>
      <c r="X38" s="68"/>
      <c r="Y38" s="68"/>
      <c r="Z38" s="68"/>
      <c r="AA38" s="68"/>
    </row>
    <row r="39" spans="3:27" x14ac:dyDescent="0.25">
      <c r="D39" s="68"/>
      <c r="E39" s="68"/>
      <c r="F39" s="68"/>
      <c r="G39" s="68"/>
      <c r="H39" s="68"/>
      <c r="I39" s="68"/>
      <c r="J39" s="68"/>
      <c r="K39" s="72"/>
      <c r="L39" s="69"/>
      <c r="N39" s="71"/>
      <c r="O39" s="68"/>
      <c r="P39" s="70"/>
      <c r="U39" s="68"/>
      <c r="V39" s="68"/>
      <c r="W39" s="68"/>
      <c r="X39" s="68"/>
      <c r="Y39" s="68"/>
      <c r="Z39" s="68"/>
      <c r="AA39" s="68"/>
    </row>
    <row r="40" spans="3:27" x14ac:dyDescent="0.25">
      <c r="D40" s="68"/>
      <c r="E40" s="68"/>
      <c r="F40" s="68"/>
      <c r="G40" s="68"/>
      <c r="H40" s="68"/>
      <c r="I40" s="68"/>
      <c r="J40" s="68"/>
      <c r="K40" s="72"/>
      <c r="L40" s="69"/>
      <c r="N40" s="71"/>
      <c r="O40" s="68"/>
      <c r="P40" s="70"/>
      <c r="U40" s="68"/>
      <c r="V40" s="68"/>
      <c r="W40" s="68"/>
      <c r="X40" s="68"/>
      <c r="Y40" s="68"/>
      <c r="Z40" s="68"/>
      <c r="AA40" s="68"/>
    </row>
    <row r="41" spans="3:27" x14ac:dyDescent="0.25">
      <c r="D41" s="68"/>
      <c r="E41" s="68"/>
      <c r="F41" s="68"/>
      <c r="G41" s="68"/>
      <c r="H41" s="68"/>
      <c r="I41" s="68"/>
      <c r="J41" s="68"/>
      <c r="K41" s="72"/>
      <c r="L41" s="69"/>
      <c r="N41" s="71"/>
      <c r="O41" s="68"/>
      <c r="P41" s="70"/>
      <c r="U41" s="68"/>
      <c r="V41" s="68"/>
      <c r="W41" s="68"/>
      <c r="X41" s="68"/>
      <c r="Y41" s="68"/>
      <c r="Z41" s="68"/>
      <c r="AA41" s="68"/>
    </row>
    <row r="42" spans="3:27" x14ac:dyDescent="0.25">
      <c r="D42" s="68"/>
      <c r="E42" s="68"/>
      <c r="F42" s="68"/>
      <c r="G42" s="68"/>
      <c r="H42" s="68"/>
      <c r="I42" s="68"/>
      <c r="J42" s="68"/>
      <c r="K42" s="72"/>
      <c r="L42" s="69"/>
      <c r="N42" s="71"/>
      <c r="O42" s="68"/>
      <c r="P42" s="70"/>
      <c r="U42" s="68"/>
      <c r="V42" s="68"/>
      <c r="W42" s="68"/>
      <c r="X42" s="68"/>
      <c r="Y42" s="68"/>
      <c r="Z42" s="68"/>
      <c r="AA42" s="68"/>
    </row>
    <row r="43" spans="3:27" x14ac:dyDescent="0.25">
      <c r="D43" s="68"/>
      <c r="E43" s="68"/>
      <c r="F43" s="68"/>
      <c r="G43" s="68"/>
      <c r="H43" s="68"/>
      <c r="I43" s="68"/>
      <c r="J43" s="68"/>
      <c r="K43" s="72"/>
      <c r="L43" s="69"/>
      <c r="N43" s="71"/>
      <c r="O43" s="68"/>
      <c r="P43" s="70"/>
      <c r="U43" s="68"/>
      <c r="V43" s="68"/>
      <c r="W43" s="68"/>
      <c r="X43" s="68"/>
      <c r="Y43" s="68"/>
      <c r="Z43" s="68"/>
      <c r="AA43" s="68"/>
    </row>
    <row r="44" spans="3:27" x14ac:dyDescent="0.25">
      <c r="D44" s="68"/>
      <c r="E44" s="68"/>
      <c r="F44" s="68"/>
      <c r="G44" s="68"/>
      <c r="H44" s="68"/>
      <c r="I44" s="68"/>
      <c r="J44" s="68"/>
      <c r="K44" s="72"/>
      <c r="L44" s="69"/>
      <c r="N44" s="71"/>
      <c r="O44" s="68"/>
      <c r="P44" s="70"/>
      <c r="U44" s="68"/>
      <c r="V44" s="68"/>
      <c r="W44" s="68"/>
      <c r="X44" s="68"/>
      <c r="Y44" s="68"/>
      <c r="Z44" s="68"/>
      <c r="AA44" s="68"/>
    </row>
    <row r="45" spans="3:27" x14ac:dyDescent="0.25">
      <c r="D45" s="68"/>
      <c r="E45" s="68"/>
      <c r="F45" s="68"/>
      <c r="G45" s="68"/>
      <c r="H45" s="68"/>
      <c r="I45" s="68"/>
      <c r="J45" s="68"/>
      <c r="K45" s="72"/>
      <c r="L45" s="69"/>
      <c r="N45" s="71"/>
      <c r="O45" s="68"/>
      <c r="P45" s="70"/>
      <c r="U45" s="68"/>
      <c r="V45" s="68"/>
      <c r="W45" s="68"/>
      <c r="X45" s="68"/>
      <c r="Y45" s="68"/>
      <c r="Z45" s="68"/>
      <c r="AA45" s="68"/>
    </row>
    <row r="46" spans="3:27" x14ac:dyDescent="0.25">
      <c r="D46" s="68"/>
      <c r="E46" s="68"/>
      <c r="F46" s="68"/>
      <c r="G46" s="68"/>
      <c r="H46" s="68"/>
      <c r="I46" s="68"/>
      <c r="J46" s="68"/>
      <c r="K46" s="72"/>
      <c r="L46" s="69"/>
      <c r="N46" s="71"/>
      <c r="O46" s="68"/>
      <c r="P46" s="70"/>
      <c r="U46" s="68"/>
      <c r="V46" s="68"/>
      <c r="W46" s="68"/>
      <c r="X46" s="68"/>
      <c r="Y46" s="68"/>
      <c r="Z46" s="68"/>
      <c r="AA46" s="68"/>
    </row>
    <row r="47" spans="3:27" x14ac:dyDescent="0.25">
      <c r="D47" s="68"/>
      <c r="E47" s="68"/>
      <c r="F47" s="68"/>
      <c r="G47" s="68"/>
      <c r="H47" s="68"/>
      <c r="I47" s="68"/>
      <c r="J47" s="68"/>
      <c r="K47" s="72"/>
      <c r="L47" s="69"/>
      <c r="N47" s="71"/>
      <c r="O47" s="68"/>
      <c r="P47" s="70"/>
      <c r="U47" s="68"/>
      <c r="V47" s="68"/>
      <c r="W47" s="68"/>
      <c r="X47" s="68"/>
      <c r="Y47" s="68"/>
      <c r="Z47" s="68"/>
      <c r="AA47" s="68"/>
    </row>
    <row r="48" spans="3:27" x14ac:dyDescent="0.25">
      <c r="D48" s="68"/>
      <c r="E48" s="68"/>
      <c r="F48" s="68"/>
      <c r="G48" s="68"/>
      <c r="H48" s="68"/>
      <c r="I48" s="68"/>
      <c r="J48" s="68"/>
      <c r="K48" s="72"/>
      <c r="L48" s="69"/>
      <c r="N48" s="71"/>
      <c r="O48" s="68"/>
      <c r="P48" s="70"/>
      <c r="U48" s="68"/>
      <c r="V48" s="68"/>
      <c r="W48" s="68"/>
      <c r="X48" s="68"/>
      <c r="Y48" s="68"/>
      <c r="Z48" s="68"/>
      <c r="AA48" s="68"/>
    </row>
    <row r="49" spans="4:27" x14ac:dyDescent="0.25">
      <c r="D49" s="68"/>
      <c r="E49" s="68"/>
      <c r="F49" s="68"/>
      <c r="G49" s="68"/>
      <c r="H49" s="68"/>
      <c r="I49" s="68"/>
      <c r="J49" s="68"/>
      <c r="K49" s="72"/>
      <c r="L49" s="69"/>
      <c r="N49" s="71"/>
      <c r="O49" s="68"/>
      <c r="P49" s="70"/>
      <c r="U49" s="68"/>
      <c r="V49" s="68"/>
      <c r="W49" s="68"/>
      <c r="X49" s="68"/>
      <c r="Y49" s="68"/>
      <c r="Z49" s="68"/>
      <c r="AA49" s="68"/>
    </row>
    <row r="50" spans="4:27" x14ac:dyDescent="0.25">
      <c r="D50" s="68"/>
      <c r="E50" s="68"/>
      <c r="F50" s="68"/>
      <c r="G50" s="68"/>
      <c r="H50" s="68"/>
      <c r="I50" s="68"/>
      <c r="J50" s="68"/>
      <c r="K50" s="72"/>
      <c r="L50" s="69"/>
      <c r="N50" s="71"/>
      <c r="O50" s="68"/>
      <c r="P50" s="70"/>
      <c r="U50" s="68"/>
      <c r="V50" s="68"/>
      <c r="W50" s="68"/>
      <c r="X50" s="68"/>
      <c r="Y50" s="68"/>
      <c r="Z50" s="68"/>
      <c r="AA50" s="68"/>
    </row>
    <row r="51" spans="4:27" x14ac:dyDescent="0.25">
      <c r="D51" s="68"/>
      <c r="E51" s="68"/>
      <c r="F51" s="68"/>
      <c r="G51" s="68"/>
      <c r="H51" s="68"/>
      <c r="I51" s="68"/>
      <c r="J51" s="68"/>
      <c r="K51" s="72"/>
      <c r="L51" s="69"/>
      <c r="N51" s="71"/>
      <c r="O51" s="68"/>
      <c r="P51" s="70"/>
      <c r="U51" s="68"/>
      <c r="V51" s="68"/>
      <c r="W51" s="68"/>
      <c r="X51" s="68"/>
      <c r="Y51" s="68"/>
      <c r="Z51" s="68"/>
      <c r="AA51" s="68"/>
    </row>
    <row r="52" spans="4:27" x14ac:dyDescent="0.25">
      <c r="D52" s="68"/>
      <c r="E52" s="68"/>
      <c r="F52" s="68"/>
      <c r="G52" s="68"/>
      <c r="H52" s="68"/>
      <c r="I52" s="68"/>
      <c r="J52" s="68"/>
      <c r="K52" s="72"/>
      <c r="L52" s="69"/>
      <c r="N52" s="71"/>
      <c r="O52" s="68"/>
      <c r="P52" s="70"/>
      <c r="U52" s="68"/>
      <c r="V52" s="68"/>
      <c r="W52" s="68"/>
      <c r="X52" s="68"/>
      <c r="Y52" s="68"/>
      <c r="Z52" s="68"/>
      <c r="AA52" s="68"/>
    </row>
    <row r="53" spans="4:27" x14ac:dyDescent="0.25">
      <c r="D53" s="68"/>
      <c r="E53" s="68"/>
      <c r="F53" s="68"/>
      <c r="G53" s="68"/>
      <c r="H53" s="68"/>
      <c r="I53" s="68"/>
      <c r="J53" s="68"/>
      <c r="K53" s="72"/>
      <c r="L53" s="69"/>
      <c r="N53" s="71"/>
      <c r="O53" s="68"/>
      <c r="P53" s="70"/>
      <c r="U53" s="68"/>
      <c r="V53" s="68"/>
      <c r="W53" s="68"/>
      <c r="X53" s="68"/>
      <c r="Y53" s="68"/>
      <c r="Z53" s="68"/>
      <c r="AA53" s="68"/>
    </row>
    <row r="54" spans="4:27" x14ac:dyDescent="0.25">
      <c r="D54" s="68"/>
      <c r="E54" s="68"/>
      <c r="F54" s="68"/>
      <c r="G54" s="68"/>
      <c r="H54" s="68"/>
      <c r="I54" s="68"/>
      <c r="J54" s="68"/>
      <c r="K54" s="72"/>
      <c r="L54" s="69"/>
      <c r="N54" s="71"/>
      <c r="O54" s="68"/>
      <c r="P54" s="70"/>
      <c r="U54" s="68"/>
      <c r="V54" s="68"/>
      <c r="W54" s="68"/>
      <c r="X54" s="68"/>
      <c r="Y54" s="68"/>
      <c r="Z54" s="68"/>
      <c r="AA54" s="68"/>
    </row>
    <row r="55" spans="4:27" x14ac:dyDescent="0.25">
      <c r="D55" s="68"/>
      <c r="E55" s="68"/>
      <c r="F55" s="68"/>
      <c r="G55" s="68"/>
      <c r="H55" s="68"/>
      <c r="I55" s="68"/>
      <c r="J55" s="68"/>
      <c r="K55" s="72"/>
      <c r="L55" s="69"/>
      <c r="N55" s="71"/>
      <c r="O55" s="68"/>
      <c r="P55" s="70"/>
      <c r="U55" s="68"/>
      <c r="V55" s="68"/>
      <c r="W55" s="68"/>
      <c r="X55" s="68"/>
      <c r="Y55" s="68"/>
      <c r="Z55" s="68"/>
      <c r="AA55" s="68"/>
    </row>
    <row r="56" spans="4:27" x14ac:dyDescent="0.25">
      <c r="D56" s="68"/>
      <c r="E56" s="68"/>
      <c r="F56" s="68"/>
      <c r="G56" s="68"/>
      <c r="H56" s="68"/>
      <c r="I56" s="68"/>
      <c r="J56" s="68"/>
      <c r="K56" s="72"/>
      <c r="L56" s="69"/>
      <c r="N56" s="71"/>
      <c r="O56" s="68"/>
      <c r="P56" s="70"/>
      <c r="U56" s="68"/>
      <c r="V56" s="68"/>
      <c r="W56" s="68"/>
      <c r="X56" s="68"/>
      <c r="Y56" s="68"/>
      <c r="Z56" s="68"/>
      <c r="AA56" s="68"/>
    </row>
    <row r="57" spans="4:27" x14ac:dyDescent="0.25">
      <c r="D57" s="68"/>
      <c r="E57" s="68"/>
      <c r="F57" s="68"/>
      <c r="G57" s="68"/>
      <c r="H57" s="68"/>
      <c r="I57" s="68"/>
      <c r="J57" s="68"/>
      <c r="K57" s="72"/>
      <c r="L57" s="69"/>
      <c r="N57" s="71"/>
      <c r="O57" s="68"/>
      <c r="P57" s="70"/>
      <c r="U57" s="68"/>
      <c r="V57" s="68"/>
      <c r="W57" s="68"/>
      <c r="X57" s="68"/>
      <c r="Y57" s="68"/>
      <c r="Z57" s="68"/>
      <c r="AA57" s="68"/>
    </row>
    <row r="58" spans="4:27" x14ac:dyDescent="0.25">
      <c r="D58" s="68"/>
      <c r="E58" s="68"/>
      <c r="F58" s="68"/>
      <c r="G58" s="68"/>
      <c r="H58" s="68"/>
      <c r="I58" s="68"/>
      <c r="J58" s="68"/>
      <c r="K58" s="72"/>
      <c r="L58" s="69"/>
      <c r="N58" s="71"/>
      <c r="O58" s="68"/>
      <c r="P58" s="70"/>
      <c r="U58" s="68"/>
      <c r="V58" s="68"/>
      <c r="W58" s="68"/>
      <c r="X58" s="68"/>
      <c r="Y58" s="68"/>
      <c r="Z58" s="68"/>
      <c r="AA58" s="68"/>
    </row>
    <row r="59" spans="4:27" x14ac:dyDescent="0.25">
      <c r="D59" s="68"/>
      <c r="E59" s="68"/>
      <c r="F59" s="68"/>
      <c r="G59" s="68"/>
      <c r="H59" s="68"/>
      <c r="I59" s="68"/>
      <c r="J59" s="68"/>
      <c r="K59" s="72"/>
      <c r="L59" s="69"/>
      <c r="N59" s="71"/>
      <c r="O59" s="68"/>
      <c r="P59" s="70"/>
      <c r="U59" s="68"/>
      <c r="V59" s="68"/>
      <c r="W59" s="68"/>
      <c r="X59" s="68"/>
      <c r="Y59" s="68"/>
      <c r="Z59" s="68"/>
      <c r="AA59" s="68"/>
    </row>
    <row r="60" spans="4:27" x14ac:dyDescent="0.25">
      <c r="D60" s="68"/>
      <c r="E60" s="68"/>
      <c r="F60" s="68"/>
      <c r="G60" s="68"/>
      <c r="H60" s="68"/>
      <c r="I60" s="68"/>
      <c r="J60" s="68"/>
      <c r="K60" s="72"/>
      <c r="L60" s="69"/>
      <c r="N60" s="71"/>
      <c r="O60" s="68"/>
      <c r="P60" s="70"/>
      <c r="U60" s="68"/>
      <c r="V60" s="68"/>
      <c r="W60" s="68"/>
      <c r="X60" s="68"/>
      <c r="Y60" s="68"/>
      <c r="Z60" s="68"/>
      <c r="AA60" s="68"/>
    </row>
    <row r="61" spans="4:27" x14ac:dyDescent="0.25">
      <c r="D61" s="68"/>
      <c r="E61" s="68"/>
      <c r="F61" s="68"/>
      <c r="G61" s="68"/>
      <c r="H61" s="68"/>
      <c r="I61" s="68"/>
      <c r="J61" s="68"/>
      <c r="K61" s="72"/>
      <c r="L61" s="69"/>
      <c r="N61" s="71"/>
      <c r="O61" s="68"/>
      <c r="P61" s="70"/>
      <c r="U61" s="68"/>
      <c r="V61" s="68"/>
      <c r="W61" s="68"/>
      <c r="X61" s="68"/>
      <c r="Y61" s="68"/>
      <c r="Z61" s="68"/>
      <c r="AA61" s="68"/>
    </row>
    <row r="62" spans="4:27" x14ac:dyDescent="0.25">
      <c r="D62" s="68"/>
      <c r="E62" s="68"/>
      <c r="F62" s="68"/>
      <c r="G62" s="68"/>
      <c r="H62" s="68"/>
      <c r="I62" s="68"/>
      <c r="J62" s="68"/>
      <c r="K62" s="72"/>
      <c r="L62" s="69"/>
      <c r="N62" s="71"/>
      <c r="O62" s="68"/>
      <c r="P62" s="70"/>
      <c r="U62" s="68"/>
      <c r="V62" s="68"/>
      <c r="W62" s="68"/>
      <c r="X62" s="68"/>
      <c r="Y62" s="68"/>
      <c r="Z62" s="68"/>
      <c r="AA62" s="68"/>
    </row>
    <row r="63" spans="4:27" x14ac:dyDescent="0.25">
      <c r="D63" s="68"/>
      <c r="E63" s="68"/>
      <c r="F63" s="68"/>
      <c r="G63" s="68"/>
      <c r="H63" s="68"/>
      <c r="I63" s="68"/>
      <c r="J63" s="68"/>
      <c r="K63" s="72"/>
      <c r="L63" s="69"/>
      <c r="N63" s="71"/>
      <c r="O63" s="68"/>
      <c r="P63" s="70"/>
      <c r="U63" s="68"/>
      <c r="V63" s="68"/>
      <c r="W63" s="68"/>
      <c r="X63" s="68"/>
      <c r="Y63" s="68"/>
      <c r="Z63" s="68"/>
      <c r="AA63" s="68"/>
    </row>
    <row r="64" spans="4:27" x14ac:dyDescent="0.25">
      <c r="D64" s="68"/>
      <c r="E64" s="68"/>
      <c r="F64" s="68"/>
      <c r="G64" s="68"/>
      <c r="H64" s="68"/>
      <c r="I64" s="68"/>
      <c r="J64" s="68"/>
      <c r="K64" s="72"/>
      <c r="L64" s="69"/>
      <c r="N64" s="71"/>
      <c r="O64" s="68"/>
      <c r="P64" s="70"/>
      <c r="U64" s="68"/>
      <c r="V64" s="68"/>
      <c r="W64" s="68"/>
      <c r="X64" s="68"/>
      <c r="Y64" s="68"/>
      <c r="Z64" s="68"/>
      <c r="AA64" s="68"/>
    </row>
    <row r="65" spans="4:27" x14ac:dyDescent="0.25">
      <c r="D65" s="68"/>
      <c r="E65" s="68"/>
      <c r="F65" s="68"/>
      <c r="G65" s="68"/>
      <c r="H65" s="68"/>
      <c r="I65" s="68"/>
      <c r="J65" s="68"/>
      <c r="K65" s="72"/>
      <c r="L65" s="69"/>
      <c r="N65" s="71"/>
      <c r="O65" s="68"/>
      <c r="P65" s="70"/>
      <c r="U65" s="68"/>
      <c r="V65" s="68"/>
      <c r="W65" s="68"/>
      <c r="X65" s="68"/>
      <c r="Y65" s="68"/>
      <c r="Z65" s="68"/>
      <c r="AA65" s="68"/>
    </row>
    <row r="66" spans="4:27" x14ac:dyDescent="0.25">
      <c r="D66" s="68"/>
      <c r="E66" s="68"/>
      <c r="F66" s="68"/>
      <c r="G66" s="68"/>
      <c r="H66" s="68"/>
      <c r="I66" s="68"/>
      <c r="J66" s="68"/>
      <c r="K66" s="72"/>
      <c r="L66" s="69"/>
      <c r="N66" s="71"/>
      <c r="O66" s="68"/>
      <c r="P66" s="70"/>
      <c r="U66" s="68"/>
      <c r="V66" s="68"/>
      <c r="W66" s="68"/>
      <c r="X66" s="68"/>
      <c r="Y66" s="68"/>
      <c r="Z66" s="68"/>
      <c r="AA66" s="68"/>
    </row>
    <row r="67" spans="4:27" x14ac:dyDescent="0.25">
      <c r="D67" s="68"/>
      <c r="E67" s="68"/>
      <c r="F67" s="68"/>
      <c r="G67" s="68"/>
      <c r="H67" s="68"/>
      <c r="I67" s="68"/>
      <c r="J67" s="68"/>
      <c r="K67" s="72"/>
      <c r="L67" s="69"/>
      <c r="N67" s="71"/>
      <c r="O67" s="68"/>
      <c r="P67" s="70"/>
      <c r="U67" s="68"/>
      <c r="V67" s="68"/>
      <c r="W67" s="68"/>
      <c r="X67" s="68"/>
      <c r="Y67" s="68"/>
      <c r="Z67" s="68"/>
      <c r="AA67" s="68"/>
    </row>
    <row r="68" spans="4:27" x14ac:dyDescent="0.25">
      <c r="D68" s="68"/>
      <c r="E68" s="68"/>
      <c r="F68" s="68"/>
      <c r="G68" s="68"/>
      <c r="H68" s="68"/>
      <c r="I68" s="68"/>
      <c r="J68" s="68"/>
      <c r="K68" s="72"/>
      <c r="L68" s="69"/>
      <c r="N68" s="71"/>
      <c r="O68" s="68"/>
      <c r="P68" s="70"/>
      <c r="U68" s="68"/>
      <c r="V68" s="68"/>
      <c r="W68" s="68"/>
      <c r="X68" s="68"/>
      <c r="Y68" s="68"/>
      <c r="Z68" s="68"/>
      <c r="AA68" s="68"/>
    </row>
    <row r="69" spans="4:27" x14ac:dyDescent="0.25">
      <c r="D69" s="68"/>
      <c r="E69" s="68"/>
      <c r="F69" s="68"/>
      <c r="G69" s="68"/>
      <c r="H69" s="68"/>
      <c r="I69" s="68"/>
      <c r="J69" s="68"/>
      <c r="K69" s="72"/>
      <c r="L69" s="69"/>
      <c r="N69" s="71"/>
      <c r="O69" s="68"/>
      <c r="P69" s="70"/>
      <c r="U69" s="68"/>
      <c r="V69" s="68"/>
      <c r="W69" s="68"/>
      <c r="X69" s="68"/>
      <c r="Y69" s="68"/>
      <c r="Z69" s="68"/>
      <c r="AA69" s="68"/>
    </row>
    <row r="70" spans="4:27" x14ac:dyDescent="0.25">
      <c r="D70" s="68"/>
      <c r="E70" s="68"/>
      <c r="F70" s="68"/>
      <c r="G70" s="68"/>
      <c r="H70" s="68"/>
      <c r="I70" s="68"/>
      <c r="J70" s="68"/>
      <c r="K70" s="72"/>
      <c r="L70" s="69"/>
      <c r="N70" s="71"/>
      <c r="O70" s="68"/>
      <c r="P70" s="70"/>
      <c r="U70" s="68"/>
      <c r="V70" s="68"/>
      <c r="W70" s="68"/>
      <c r="X70" s="68"/>
      <c r="Y70" s="68"/>
      <c r="Z70" s="68"/>
      <c r="AA70" s="68"/>
    </row>
    <row r="71" spans="4:27" x14ac:dyDescent="0.25">
      <c r="D71" s="68"/>
      <c r="E71" s="68"/>
      <c r="F71" s="68"/>
      <c r="G71" s="68"/>
      <c r="H71" s="68"/>
      <c r="I71" s="68"/>
      <c r="J71" s="68"/>
      <c r="K71" s="72"/>
      <c r="L71" s="69"/>
      <c r="N71" s="71"/>
      <c r="O71" s="68"/>
      <c r="P71" s="70"/>
      <c r="U71" s="68"/>
      <c r="V71" s="68"/>
      <c r="W71" s="68"/>
      <c r="X71" s="68"/>
      <c r="Y71" s="68"/>
      <c r="Z71" s="68"/>
      <c r="AA71" s="68"/>
    </row>
    <row r="72" spans="4:27" x14ac:dyDescent="0.25">
      <c r="D72" s="68"/>
      <c r="E72" s="68"/>
      <c r="F72" s="68"/>
      <c r="G72" s="68"/>
      <c r="H72" s="68"/>
      <c r="I72" s="68"/>
      <c r="J72" s="68"/>
      <c r="K72" s="72"/>
      <c r="L72" s="69"/>
      <c r="N72" s="71"/>
      <c r="O72" s="68"/>
      <c r="P72" s="70"/>
      <c r="U72" s="68"/>
      <c r="V72" s="68"/>
      <c r="W72" s="68"/>
      <c r="X72" s="68"/>
      <c r="Y72" s="68"/>
      <c r="Z72" s="68"/>
      <c r="AA72" s="68"/>
    </row>
    <row r="73" spans="4:27" x14ac:dyDescent="0.25">
      <c r="D73" s="68"/>
      <c r="E73" s="68"/>
      <c r="F73" s="68"/>
      <c r="G73" s="68"/>
      <c r="H73" s="68"/>
      <c r="I73" s="68"/>
      <c r="J73" s="68"/>
      <c r="K73" s="72"/>
      <c r="L73" s="69"/>
      <c r="N73" s="71"/>
      <c r="O73" s="68"/>
      <c r="P73" s="70"/>
      <c r="U73" s="68"/>
      <c r="V73" s="68"/>
      <c r="W73" s="68"/>
      <c r="X73" s="68"/>
      <c r="Y73" s="68"/>
      <c r="Z73" s="68"/>
      <c r="AA73" s="68"/>
    </row>
    <row r="74" spans="4:27" x14ac:dyDescent="0.25">
      <c r="D74" s="68"/>
      <c r="E74" s="68"/>
      <c r="F74" s="68"/>
      <c r="G74" s="68"/>
      <c r="H74" s="68"/>
      <c r="I74" s="68"/>
      <c r="J74" s="68"/>
      <c r="K74" s="72"/>
      <c r="L74" s="69"/>
      <c r="N74" s="71"/>
      <c r="O74" s="68"/>
      <c r="P74" s="70"/>
      <c r="U74" s="68"/>
      <c r="V74" s="68"/>
      <c r="W74" s="68"/>
      <c r="X74" s="68"/>
      <c r="Y74" s="68"/>
      <c r="Z74" s="68"/>
      <c r="AA74" s="68"/>
    </row>
    <row r="75" spans="4:27" x14ac:dyDescent="0.25">
      <c r="D75" s="68"/>
      <c r="E75" s="68"/>
      <c r="F75" s="68"/>
      <c r="G75" s="68"/>
      <c r="H75" s="68"/>
      <c r="I75" s="68"/>
      <c r="J75" s="68"/>
      <c r="K75" s="72"/>
      <c r="L75" s="69"/>
      <c r="N75" s="71"/>
      <c r="O75" s="68"/>
      <c r="P75" s="70"/>
      <c r="U75" s="68"/>
      <c r="V75" s="68"/>
      <c r="W75" s="68"/>
      <c r="X75" s="68"/>
      <c r="Y75" s="68"/>
      <c r="Z75" s="68"/>
      <c r="AA75" s="68"/>
    </row>
    <row r="76" spans="4:27" x14ac:dyDescent="0.25">
      <c r="D76" s="68"/>
      <c r="E76" s="68"/>
      <c r="F76" s="68"/>
      <c r="G76" s="68"/>
      <c r="H76" s="68"/>
      <c r="I76" s="68"/>
      <c r="J76" s="68"/>
      <c r="K76" s="72"/>
      <c r="L76" s="69"/>
      <c r="N76" s="71"/>
      <c r="O76" s="68"/>
      <c r="P76" s="70"/>
      <c r="U76" s="68"/>
      <c r="V76" s="68"/>
      <c r="W76" s="68"/>
      <c r="X76" s="68"/>
      <c r="Y76" s="68"/>
      <c r="Z76" s="68"/>
      <c r="AA76" s="68"/>
    </row>
    <row r="77" spans="4:27" x14ac:dyDescent="0.25">
      <c r="D77" s="68"/>
      <c r="E77" s="68"/>
      <c r="F77" s="68"/>
      <c r="G77" s="68"/>
      <c r="H77" s="68"/>
      <c r="I77" s="68"/>
      <c r="J77" s="68"/>
      <c r="K77" s="72"/>
      <c r="L77" s="69"/>
      <c r="N77" s="71"/>
      <c r="O77" s="68"/>
      <c r="P77" s="70"/>
      <c r="U77" s="68"/>
      <c r="V77" s="68"/>
      <c r="W77" s="68"/>
      <c r="X77" s="68"/>
      <c r="Y77" s="68"/>
      <c r="Z77" s="68"/>
      <c r="AA77" s="68"/>
    </row>
    <row r="78" spans="4:27" x14ac:dyDescent="0.25">
      <c r="D78" s="68"/>
      <c r="E78" s="68"/>
      <c r="F78" s="68"/>
      <c r="G78" s="68"/>
      <c r="H78" s="68"/>
      <c r="I78" s="68"/>
      <c r="J78" s="68"/>
      <c r="K78" s="72"/>
      <c r="L78" s="69"/>
      <c r="N78" s="71"/>
      <c r="O78" s="68"/>
      <c r="P78" s="70"/>
      <c r="U78" s="68"/>
      <c r="V78" s="68"/>
      <c r="W78" s="68"/>
      <c r="X78" s="68"/>
      <c r="Y78" s="68"/>
      <c r="Z78" s="68"/>
      <c r="AA78" s="68"/>
    </row>
    <row r="79" spans="4:27" x14ac:dyDescent="0.25">
      <c r="D79" s="68"/>
      <c r="E79" s="68"/>
      <c r="F79" s="68"/>
      <c r="G79" s="68"/>
      <c r="H79" s="68"/>
      <c r="I79" s="68"/>
      <c r="J79" s="68"/>
      <c r="K79" s="72"/>
      <c r="L79" s="69"/>
      <c r="N79" s="71"/>
      <c r="O79" s="68"/>
      <c r="P79" s="70"/>
      <c r="U79" s="68"/>
      <c r="V79" s="68"/>
      <c r="W79" s="68"/>
      <c r="X79" s="68"/>
      <c r="Y79" s="68"/>
      <c r="Z79" s="68"/>
      <c r="AA79" s="68"/>
    </row>
    <row r="80" spans="4:27" x14ac:dyDescent="0.25">
      <c r="D80" s="68"/>
      <c r="E80" s="68"/>
      <c r="F80" s="68"/>
      <c r="G80" s="68"/>
      <c r="H80" s="68"/>
      <c r="I80" s="68"/>
      <c r="J80" s="68"/>
      <c r="K80" s="72"/>
      <c r="L80" s="69"/>
      <c r="N80" s="71"/>
      <c r="O80" s="68"/>
      <c r="P80" s="70"/>
      <c r="U80" s="68"/>
      <c r="V80" s="68"/>
      <c r="W80" s="68"/>
      <c r="X80" s="68"/>
      <c r="Y80" s="68"/>
      <c r="Z80" s="68"/>
      <c r="AA80" s="68"/>
    </row>
    <row r="81" spans="4:27" x14ac:dyDescent="0.25">
      <c r="D81" s="68"/>
      <c r="E81" s="68"/>
      <c r="F81" s="68"/>
      <c r="G81" s="68"/>
      <c r="H81" s="68"/>
      <c r="I81" s="68"/>
      <c r="J81" s="68"/>
      <c r="K81" s="72"/>
      <c r="L81" s="69"/>
      <c r="N81" s="71"/>
      <c r="O81" s="68"/>
      <c r="P81" s="70"/>
      <c r="U81" s="68"/>
      <c r="V81" s="68"/>
      <c r="W81" s="68"/>
      <c r="X81" s="68"/>
      <c r="Y81" s="68"/>
      <c r="Z81" s="68"/>
      <c r="AA81" s="68"/>
    </row>
    <row r="82" spans="4:27" x14ac:dyDescent="0.25">
      <c r="D82" s="68"/>
      <c r="E82" s="68"/>
      <c r="F82" s="68"/>
      <c r="G82" s="68"/>
      <c r="H82" s="68"/>
      <c r="I82" s="68"/>
      <c r="J82" s="68"/>
      <c r="K82" s="72"/>
      <c r="L82" s="69"/>
      <c r="N82" s="71"/>
      <c r="O82" s="68"/>
      <c r="P82" s="70"/>
      <c r="U82" s="68"/>
      <c r="V82" s="68"/>
      <c r="W82" s="68"/>
      <c r="X82" s="68"/>
      <c r="Y82" s="68"/>
      <c r="Z82" s="68"/>
      <c r="AA82" s="68"/>
    </row>
    <row r="83" spans="4:27" x14ac:dyDescent="0.25">
      <c r="D83" s="68"/>
      <c r="E83" s="68"/>
      <c r="F83" s="68"/>
      <c r="G83" s="68"/>
      <c r="H83" s="68"/>
      <c r="I83" s="68"/>
      <c r="J83" s="68"/>
      <c r="K83" s="72"/>
      <c r="L83" s="69"/>
      <c r="N83" s="71"/>
      <c r="O83" s="68"/>
      <c r="P83" s="70"/>
      <c r="U83" s="68"/>
      <c r="V83" s="68"/>
      <c r="W83" s="68"/>
      <c r="X83" s="68"/>
      <c r="Y83" s="68"/>
      <c r="Z83" s="68"/>
      <c r="AA83" s="68"/>
    </row>
    <row r="84" spans="4:27" x14ac:dyDescent="0.25">
      <c r="D84" s="68"/>
      <c r="E84" s="68"/>
      <c r="F84" s="68"/>
      <c r="G84" s="68"/>
      <c r="H84" s="68"/>
      <c r="I84" s="68"/>
      <c r="J84" s="68"/>
      <c r="K84" s="72"/>
      <c r="L84" s="69"/>
      <c r="N84" s="71"/>
      <c r="O84" s="68"/>
      <c r="P84" s="70"/>
      <c r="U84" s="68"/>
      <c r="V84" s="68"/>
      <c r="W84" s="68"/>
      <c r="X84" s="68"/>
      <c r="Y84" s="68"/>
      <c r="Z84" s="68"/>
      <c r="AA84" s="68"/>
    </row>
    <row r="85" spans="4:27" x14ac:dyDescent="0.25">
      <c r="D85" s="68"/>
      <c r="E85" s="68"/>
      <c r="F85" s="68"/>
      <c r="G85" s="68"/>
      <c r="H85" s="68"/>
      <c r="I85" s="68"/>
      <c r="J85" s="68"/>
      <c r="K85" s="72"/>
      <c r="L85" s="69"/>
      <c r="N85" s="71"/>
      <c r="O85" s="68"/>
      <c r="P85" s="70"/>
      <c r="U85" s="68"/>
      <c r="V85" s="68"/>
      <c r="W85" s="68"/>
      <c r="X85" s="68"/>
      <c r="Y85" s="68"/>
      <c r="Z85" s="68"/>
      <c r="AA85" s="68"/>
    </row>
    <row r="86" spans="4:27" x14ac:dyDescent="0.25">
      <c r="D86" s="68"/>
      <c r="E86" s="68"/>
      <c r="F86" s="68"/>
      <c r="G86" s="68"/>
      <c r="H86" s="68"/>
      <c r="I86" s="68"/>
      <c r="J86" s="68"/>
      <c r="K86" s="72"/>
      <c r="L86" s="69"/>
      <c r="N86" s="71"/>
      <c r="O86" s="68"/>
      <c r="P86" s="70"/>
      <c r="U86" s="68"/>
      <c r="V86" s="68"/>
      <c r="W86" s="68"/>
      <c r="X86" s="68"/>
      <c r="Y86" s="68"/>
      <c r="Z86" s="68"/>
      <c r="AA86" s="68"/>
    </row>
    <row r="87" spans="4:27" x14ac:dyDescent="0.25">
      <c r="D87" s="68"/>
      <c r="E87" s="68"/>
      <c r="F87" s="68"/>
      <c r="G87" s="68"/>
      <c r="H87" s="68"/>
      <c r="I87" s="68"/>
      <c r="J87" s="68"/>
      <c r="K87" s="72"/>
      <c r="L87" s="69"/>
      <c r="N87" s="71"/>
      <c r="O87" s="68"/>
      <c r="P87" s="70"/>
      <c r="U87" s="68"/>
      <c r="V87" s="68"/>
      <c r="W87" s="68"/>
      <c r="X87" s="68"/>
      <c r="Y87" s="68"/>
      <c r="Z87" s="68"/>
      <c r="AA87" s="68"/>
    </row>
    <row r="88" spans="4:27" x14ac:dyDescent="0.25">
      <c r="D88" s="68"/>
      <c r="E88" s="68"/>
      <c r="F88" s="68"/>
      <c r="G88" s="68"/>
      <c r="H88" s="68"/>
      <c r="I88" s="68"/>
      <c r="J88" s="68"/>
      <c r="K88" s="72"/>
      <c r="L88" s="69"/>
      <c r="N88" s="71"/>
      <c r="O88" s="68"/>
      <c r="P88" s="70"/>
      <c r="U88" s="68"/>
      <c r="V88" s="68"/>
      <c r="W88" s="68"/>
      <c r="X88" s="68"/>
      <c r="Y88" s="68"/>
      <c r="Z88" s="68"/>
      <c r="AA88" s="68"/>
    </row>
    <row r="89" spans="4:27" x14ac:dyDescent="0.25">
      <c r="D89" s="68"/>
      <c r="E89" s="68"/>
      <c r="F89" s="68"/>
      <c r="G89" s="68"/>
      <c r="H89" s="68"/>
      <c r="I89" s="68"/>
      <c r="J89" s="68"/>
      <c r="K89" s="72"/>
      <c r="L89" s="69"/>
      <c r="N89" s="71"/>
      <c r="O89" s="68"/>
      <c r="P89" s="70"/>
      <c r="U89" s="68"/>
      <c r="V89" s="68"/>
      <c r="W89" s="68"/>
      <c r="X89" s="68"/>
      <c r="Y89" s="68"/>
      <c r="Z89" s="68"/>
      <c r="AA89" s="68"/>
    </row>
    <row r="90" spans="4:27" x14ac:dyDescent="0.25">
      <c r="D90" s="68"/>
      <c r="E90" s="68"/>
      <c r="F90" s="68"/>
      <c r="G90" s="68"/>
      <c r="H90" s="68"/>
      <c r="I90" s="68"/>
      <c r="J90" s="68"/>
      <c r="K90" s="72"/>
      <c r="L90" s="69"/>
      <c r="N90" s="71"/>
      <c r="O90" s="68"/>
      <c r="P90" s="70"/>
      <c r="U90" s="68"/>
      <c r="V90" s="68"/>
      <c r="W90" s="68"/>
      <c r="X90" s="68"/>
      <c r="Y90" s="68"/>
      <c r="Z90" s="68"/>
      <c r="AA90" s="68"/>
    </row>
    <row r="91" spans="4:27" x14ac:dyDescent="0.25">
      <c r="D91" s="68"/>
      <c r="E91" s="68"/>
      <c r="F91" s="68"/>
      <c r="G91" s="68"/>
      <c r="H91" s="68"/>
      <c r="I91" s="68"/>
      <c r="J91" s="68"/>
      <c r="K91" s="72"/>
      <c r="L91" s="69"/>
      <c r="N91" s="71"/>
      <c r="O91" s="68"/>
      <c r="P91" s="70"/>
      <c r="U91" s="68"/>
      <c r="V91" s="68"/>
      <c r="W91" s="68"/>
      <c r="X91" s="68"/>
      <c r="Y91" s="68"/>
      <c r="Z91" s="68"/>
      <c r="AA91" s="68"/>
    </row>
    <row r="92" spans="4:27" x14ac:dyDescent="0.25">
      <c r="D92" s="68"/>
      <c r="E92" s="68"/>
      <c r="F92" s="68"/>
      <c r="G92" s="68"/>
      <c r="H92" s="68"/>
      <c r="I92" s="68"/>
      <c r="J92" s="68"/>
      <c r="K92" s="72"/>
      <c r="L92" s="69"/>
      <c r="N92" s="71"/>
      <c r="O92" s="68"/>
      <c r="P92" s="70"/>
      <c r="U92" s="68"/>
      <c r="V92" s="68"/>
      <c r="W92" s="68"/>
      <c r="X92" s="68"/>
      <c r="Y92" s="68"/>
      <c r="Z92" s="68"/>
      <c r="AA92" s="68"/>
    </row>
    <row r="93" spans="4:27" x14ac:dyDescent="0.25">
      <c r="D93" s="68"/>
      <c r="E93" s="68"/>
      <c r="F93" s="68"/>
      <c r="G93" s="68"/>
      <c r="H93" s="68"/>
      <c r="I93" s="68"/>
      <c r="J93" s="68"/>
      <c r="K93" s="72"/>
      <c r="L93" s="69"/>
      <c r="N93" s="71"/>
      <c r="O93" s="68"/>
      <c r="P93" s="70"/>
      <c r="U93" s="68"/>
      <c r="V93" s="68"/>
      <c r="W93" s="68"/>
      <c r="X93" s="68"/>
      <c r="Y93" s="68"/>
      <c r="Z93" s="68"/>
      <c r="AA93" s="68"/>
    </row>
    <row r="94" spans="4:27" x14ac:dyDescent="0.25">
      <c r="D94" s="68"/>
      <c r="E94" s="68"/>
      <c r="F94" s="68"/>
      <c r="G94" s="68"/>
      <c r="H94" s="68"/>
      <c r="I94" s="68"/>
      <c r="J94" s="68"/>
      <c r="K94" s="72"/>
      <c r="L94" s="69"/>
      <c r="N94" s="71"/>
      <c r="O94" s="68"/>
      <c r="P94" s="70"/>
      <c r="U94" s="68"/>
      <c r="V94" s="68"/>
      <c r="W94" s="68"/>
      <c r="X94" s="68"/>
      <c r="Y94" s="68"/>
      <c r="Z94" s="68"/>
      <c r="AA94" s="68"/>
    </row>
    <row r="95" spans="4:27" x14ac:dyDescent="0.25">
      <c r="D95" s="68"/>
      <c r="E95" s="68"/>
      <c r="F95" s="68"/>
      <c r="G95" s="68"/>
      <c r="H95" s="68"/>
      <c r="I95" s="68"/>
      <c r="J95" s="68"/>
      <c r="K95" s="72"/>
      <c r="L95" s="69"/>
      <c r="N95" s="71"/>
      <c r="O95" s="68"/>
      <c r="P95" s="70"/>
      <c r="U95" s="68"/>
      <c r="V95" s="68"/>
      <c r="W95" s="68"/>
      <c r="X95" s="68"/>
      <c r="Y95" s="68"/>
      <c r="Z95" s="68"/>
      <c r="AA95" s="68"/>
    </row>
    <row r="96" spans="4:27" x14ac:dyDescent="0.25">
      <c r="D96" s="68"/>
      <c r="E96" s="68"/>
      <c r="F96" s="68"/>
      <c r="G96" s="68"/>
      <c r="H96" s="68"/>
      <c r="I96" s="68"/>
      <c r="J96" s="68"/>
      <c r="K96" s="72"/>
      <c r="L96" s="69"/>
      <c r="N96" s="71"/>
      <c r="O96" s="68"/>
      <c r="P96" s="70"/>
      <c r="U96" s="68"/>
      <c r="V96" s="68"/>
      <c r="W96" s="68"/>
      <c r="X96" s="68"/>
      <c r="Y96" s="68"/>
      <c r="Z96" s="68"/>
      <c r="AA96" s="68"/>
    </row>
    <row r="97" spans="4:27" x14ac:dyDescent="0.25">
      <c r="D97" s="68"/>
      <c r="E97" s="68"/>
      <c r="F97" s="68"/>
      <c r="G97" s="68"/>
      <c r="H97" s="68"/>
      <c r="I97" s="68"/>
      <c r="J97" s="68"/>
      <c r="K97" s="72"/>
      <c r="L97" s="69"/>
      <c r="N97" s="71"/>
      <c r="O97" s="68"/>
      <c r="P97" s="70"/>
      <c r="U97" s="68"/>
      <c r="V97" s="68"/>
      <c r="W97" s="68"/>
      <c r="X97" s="68"/>
      <c r="Y97" s="68"/>
      <c r="Z97" s="68"/>
      <c r="AA97" s="68"/>
    </row>
    <row r="98" spans="4:27" x14ac:dyDescent="0.25">
      <c r="D98" s="68"/>
      <c r="E98" s="68"/>
      <c r="F98" s="68"/>
      <c r="G98" s="68"/>
      <c r="H98" s="68"/>
      <c r="I98" s="68"/>
      <c r="J98" s="68"/>
      <c r="K98" s="72"/>
      <c r="L98" s="69"/>
      <c r="N98" s="71"/>
      <c r="O98" s="68"/>
      <c r="P98" s="70"/>
      <c r="U98" s="68"/>
      <c r="V98" s="68"/>
      <c r="W98" s="68"/>
      <c r="X98" s="68"/>
      <c r="Y98" s="68"/>
      <c r="Z98" s="68"/>
      <c r="AA98" s="68"/>
    </row>
    <row r="99" spans="4:27" x14ac:dyDescent="0.25">
      <c r="D99" s="68"/>
      <c r="E99" s="68"/>
      <c r="F99" s="68"/>
      <c r="G99" s="68"/>
      <c r="H99" s="68"/>
      <c r="I99" s="68"/>
      <c r="J99" s="68"/>
      <c r="K99" s="72"/>
      <c r="L99" s="69"/>
      <c r="N99" s="71"/>
      <c r="O99" s="68"/>
      <c r="P99" s="70"/>
      <c r="U99" s="68"/>
      <c r="V99" s="68"/>
      <c r="W99" s="68"/>
      <c r="X99" s="68"/>
      <c r="Y99" s="68"/>
      <c r="Z99" s="68"/>
      <c r="AA99" s="68"/>
    </row>
    <row r="100" spans="4:27" x14ac:dyDescent="0.25">
      <c r="D100" s="68"/>
      <c r="E100" s="68"/>
      <c r="F100" s="68"/>
      <c r="G100" s="68"/>
      <c r="H100" s="68"/>
      <c r="I100" s="68"/>
      <c r="J100" s="68"/>
      <c r="K100" s="72"/>
      <c r="L100" s="69"/>
      <c r="N100" s="71"/>
      <c r="O100" s="68"/>
      <c r="P100" s="70"/>
      <c r="U100" s="68"/>
      <c r="V100" s="68"/>
      <c r="W100" s="68"/>
      <c r="X100" s="68"/>
      <c r="Y100" s="68"/>
      <c r="Z100" s="68"/>
      <c r="AA100" s="68"/>
    </row>
    <row r="101" spans="4:27" x14ac:dyDescent="0.25">
      <c r="D101" s="68"/>
      <c r="E101" s="68"/>
      <c r="F101" s="68"/>
      <c r="G101" s="68"/>
      <c r="H101" s="68"/>
      <c r="I101" s="68"/>
      <c r="J101" s="68"/>
      <c r="K101" s="72"/>
      <c r="L101" s="69"/>
      <c r="N101" s="71"/>
      <c r="O101" s="68"/>
      <c r="P101" s="70"/>
      <c r="U101" s="68"/>
      <c r="V101" s="68"/>
      <c r="W101" s="68"/>
      <c r="X101" s="68"/>
      <c r="Y101" s="68"/>
      <c r="Z101" s="68"/>
      <c r="AA101" s="68"/>
    </row>
    <row r="102" spans="4:27" x14ac:dyDescent="0.25">
      <c r="D102" s="68"/>
      <c r="E102" s="68"/>
      <c r="F102" s="68"/>
      <c r="G102" s="68"/>
      <c r="H102" s="68"/>
      <c r="I102" s="68"/>
      <c r="J102" s="68"/>
      <c r="K102" s="72"/>
      <c r="L102" s="69"/>
      <c r="N102" s="71"/>
      <c r="O102" s="68"/>
      <c r="P102" s="70"/>
      <c r="U102" s="68"/>
      <c r="V102" s="68"/>
      <c r="W102" s="68"/>
      <c r="X102" s="68"/>
      <c r="Y102" s="68"/>
      <c r="Z102" s="68"/>
      <c r="AA102" s="68"/>
    </row>
    <row r="103" spans="4:27" x14ac:dyDescent="0.25">
      <c r="D103" s="68"/>
      <c r="E103" s="68"/>
      <c r="F103" s="68"/>
      <c r="G103" s="68"/>
      <c r="H103" s="68"/>
      <c r="I103" s="68"/>
      <c r="J103" s="68"/>
      <c r="K103" s="72"/>
      <c r="L103" s="69"/>
      <c r="N103" s="71"/>
      <c r="O103" s="68"/>
      <c r="P103" s="70"/>
      <c r="U103" s="68"/>
      <c r="V103" s="68"/>
      <c r="W103" s="68"/>
      <c r="X103" s="68"/>
      <c r="Y103" s="68"/>
      <c r="Z103" s="68"/>
      <c r="AA103" s="68"/>
    </row>
    <row r="104" spans="4:27" x14ac:dyDescent="0.25">
      <c r="D104" s="68"/>
      <c r="E104" s="68"/>
      <c r="F104" s="68"/>
      <c r="G104" s="68"/>
      <c r="H104" s="68"/>
      <c r="I104" s="68"/>
      <c r="J104" s="68"/>
      <c r="K104" s="72"/>
      <c r="L104" s="69"/>
      <c r="N104" s="71"/>
      <c r="O104" s="68"/>
      <c r="P104" s="70"/>
      <c r="U104" s="68"/>
      <c r="V104" s="68"/>
      <c r="W104" s="68"/>
      <c r="X104" s="68"/>
      <c r="Y104" s="68"/>
      <c r="Z104" s="68"/>
      <c r="AA104" s="68"/>
    </row>
    <row r="105" spans="4:27" x14ac:dyDescent="0.25">
      <c r="D105" s="68"/>
      <c r="E105" s="68"/>
      <c r="F105" s="68"/>
      <c r="G105" s="68"/>
      <c r="H105" s="68"/>
      <c r="I105" s="68"/>
      <c r="J105" s="68"/>
      <c r="K105" s="72"/>
      <c r="L105" s="69"/>
      <c r="N105" s="71"/>
      <c r="O105" s="68"/>
      <c r="P105" s="70"/>
      <c r="U105" s="68"/>
      <c r="V105" s="68"/>
      <c r="W105" s="68"/>
      <c r="X105" s="68"/>
      <c r="Y105" s="68"/>
      <c r="Z105" s="68"/>
      <c r="AA105" s="6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61"/>
  <sheetViews>
    <sheetView zoomScaleNormal="100" workbookViewId="0">
      <selection activeCell="B9" sqref="B9"/>
    </sheetView>
  </sheetViews>
  <sheetFormatPr defaultColWidth="8.85546875" defaultRowHeight="12.75" x14ac:dyDescent="0.2"/>
  <cols>
    <col min="1" max="1" width="18.7109375" customWidth="1"/>
    <col min="2" max="2" width="22" customWidth="1"/>
    <col min="3" max="3" width="10.5703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9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107" t="s">
        <v>178</v>
      </c>
      <c r="B1" s="107"/>
    </row>
    <row r="2" spans="1:30" ht="15.75" thickBot="1" x14ac:dyDescent="0.3">
      <c r="A2" s="108"/>
      <c r="B2" s="102"/>
      <c r="C2" s="133" t="s">
        <v>137</v>
      </c>
      <c r="E2" s="102"/>
      <c r="F2" s="102"/>
      <c r="G2" s="103"/>
      <c r="H2" s="133" t="s">
        <v>139</v>
      </c>
      <c r="J2" s="102"/>
      <c r="K2" s="102"/>
      <c r="L2" s="103"/>
    </row>
    <row r="3" spans="1:30" ht="13.5" thickBot="1" x14ac:dyDescent="0.25">
      <c r="A3" s="109" t="s">
        <v>144</v>
      </c>
      <c r="B3" s="110" t="s">
        <v>131</v>
      </c>
      <c r="C3" s="109" t="s">
        <v>145</v>
      </c>
      <c r="D3" s="110" t="s">
        <v>138</v>
      </c>
      <c r="E3" s="110" t="s">
        <v>140</v>
      </c>
      <c r="F3" s="110" t="s">
        <v>141</v>
      </c>
      <c r="G3" s="111" t="s">
        <v>171</v>
      </c>
      <c r="H3" s="109" t="s">
        <v>145</v>
      </c>
      <c r="I3" s="110" t="s">
        <v>138</v>
      </c>
      <c r="J3" s="110" t="s">
        <v>140</v>
      </c>
      <c r="K3" s="110" t="s">
        <v>141</v>
      </c>
      <c r="L3" s="111" t="s">
        <v>171</v>
      </c>
      <c r="M3" t="s">
        <v>143</v>
      </c>
      <c r="S3" s="94" t="s">
        <v>166</v>
      </c>
    </row>
    <row r="4" spans="1:30" ht="13.5" thickBot="1" x14ac:dyDescent="0.25">
      <c r="A4" s="108" t="str">
        <f>RES!O2</f>
        <v>IFACR</v>
      </c>
      <c r="B4" s="102" t="str">
        <f>RES!O3</f>
        <v>Industry - Ferro Alloy Metals production</v>
      </c>
      <c r="C4" s="108" t="str">
        <f>RES!M9</f>
        <v>IFCEAF-E</v>
      </c>
      <c r="D4" s="102" t="str">
        <f>RES!M5</f>
        <v>FerroChrome existing</v>
      </c>
      <c r="E4" s="114" t="s">
        <v>134</v>
      </c>
      <c r="F4" s="137"/>
      <c r="G4" s="139" t="s">
        <v>172</v>
      </c>
      <c r="H4" s="108">
        <f>RES!T9</f>
        <v>0</v>
      </c>
      <c r="I4" s="102">
        <f>RES!T8</f>
        <v>0</v>
      </c>
      <c r="J4" s="114" t="s">
        <v>134</v>
      </c>
      <c r="K4" s="113">
        <f>F4</f>
        <v>0</v>
      </c>
      <c r="L4" s="103"/>
      <c r="Q4" s="144" t="s">
        <v>180</v>
      </c>
      <c r="R4" s="145" t="s">
        <v>181</v>
      </c>
      <c r="S4" s="145" t="s">
        <v>182</v>
      </c>
      <c r="U4" s="144"/>
      <c r="V4" s="145" t="s">
        <v>43</v>
      </c>
      <c r="W4" s="145" t="s">
        <v>187</v>
      </c>
      <c r="X4" s="145" t="s">
        <v>188</v>
      </c>
      <c r="Z4" t="s">
        <v>199</v>
      </c>
      <c r="AA4" s="94" t="s">
        <v>200</v>
      </c>
      <c r="AB4">
        <v>18.600000000000001</v>
      </c>
    </row>
    <row r="5" spans="1:30" ht="13.5" thickBot="1" x14ac:dyDescent="0.25">
      <c r="A5" s="98"/>
      <c r="B5" s="100"/>
      <c r="C5" s="98"/>
      <c r="D5" s="100"/>
      <c r="E5" s="101" t="s">
        <v>117</v>
      </c>
      <c r="F5" s="99">
        <f>P15</f>
        <v>3.484</v>
      </c>
      <c r="G5" s="136"/>
      <c r="I5" s="100"/>
      <c r="J5" s="101" t="s">
        <v>117</v>
      </c>
      <c r="K5" s="99">
        <f>P14</f>
        <v>4.8570000000000002</v>
      </c>
      <c r="Q5" s="146" t="s">
        <v>183</v>
      </c>
      <c r="R5" s="147" t="s">
        <v>184</v>
      </c>
      <c r="S5" s="147">
        <v>28</v>
      </c>
      <c r="U5" s="146" t="s">
        <v>189</v>
      </c>
      <c r="V5" s="147" t="s">
        <v>190</v>
      </c>
      <c r="W5" s="147">
        <v>390</v>
      </c>
      <c r="X5" s="147">
        <v>390</v>
      </c>
      <c r="AA5" s="94" t="s">
        <v>202</v>
      </c>
      <c r="AB5">
        <f>AB4/3.6*1000</f>
        <v>5166.666666666667</v>
      </c>
    </row>
    <row r="6" spans="1:30" ht="15.75" thickBot="1" x14ac:dyDescent="0.3">
      <c r="A6" s="150" t="str">
        <f>RES!D2</f>
        <v>IISCKE</v>
      </c>
      <c r="B6" s="116" t="str">
        <f>RES!D3</f>
        <v>Industry - Iron and Steel - Coke</v>
      </c>
      <c r="C6" s="115"/>
      <c r="D6" s="116"/>
      <c r="E6" s="117"/>
      <c r="F6" s="138"/>
      <c r="G6" s="118"/>
      <c r="H6" s="115" t="str">
        <f>C4</f>
        <v>IFCEAF-E</v>
      </c>
      <c r="I6" s="115" t="str">
        <f>D4</f>
        <v>FerroChrome existing</v>
      </c>
      <c r="J6" s="117" t="s">
        <v>117</v>
      </c>
      <c r="K6" s="151">
        <f>M17</f>
        <v>71.099999999999994</v>
      </c>
      <c r="L6" s="118"/>
      <c r="M6" s="94"/>
      <c r="Q6" s="146" t="s">
        <v>185</v>
      </c>
      <c r="R6" s="147" t="s">
        <v>186</v>
      </c>
      <c r="S6" s="147">
        <v>38</v>
      </c>
      <c r="U6" s="146" t="s">
        <v>191</v>
      </c>
      <c r="V6" s="147" t="s">
        <v>118</v>
      </c>
      <c r="W6" s="147">
        <v>35</v>
      </c>
      <c r="X6" s="147">
        <v>100</v>
      </c>
      <c r="Z6" s="94" t="s">
        <v>201</v>
      </c>
      <c r="AA6" s="94" t="s">
        <v>200</v>
      </c>
      <c r="AB6">
        <v>120</v>
      </c>
    </row>
    <row r="7" spans="1:30" ht="15.75" thickBot="1" x14ac:dyDescent="0.3">
      <c r="A7" s="150" t="str">
        <f>RES!E2</f>
        <v>IISCOA</v>
      </c>
      <c r="B7" s="116" t="str">
        <f>RES!F3</f>
        <v>Industry-FA-Electricity</v>
      </c>
      <c r="C7" s="108"/>
      <c r="D7" s="102"/>
      <c r="E7" s="114"/>
      <c r="F7" s="141"/>
      <c r="G7" s="103"/>
      <c r="H7" s="108" t="str">
        <f>RES!M9</f>
        <v>IFCEAF-E</v>
      </c>
      <c r="I7" s="102" t="str">
        <f>RES!M5</f>
        <v>FerroChrome existing</v>
      </c>
      <c r="J7" s="114" t="s">
        <v>117</v>
      </c>
      <c r="K7" s="151">
        <f>M16</f>
        <v>14.068115100000002</v>
      </c>
      <c r="L7" s="121"/>
      <c r="Q7" s="146" t="s">
        <v>146</v>
      </c>
      <c r="R7" s="147" t="s">
        <v>186</v>
      </c>
      <c r="S7" s="147">
        <v>45</v>
      </c>
      <c r="U7" s="146" t="s">
        <v>192</v>
      </c>
      <c r="V7" s="147" t="s">
        <v>193</v>
      </c>
      <c r="W7" s="147">
        <v>33.44</v>
      </c>
      <c r="X7" s="147">
        <v>11.7</v>
      </c>
      <c r="AB7" s="94" t="s">
        <v>216</v>
      </c>
    </row>
    <row r="8" spans="1:30" ht="15.75" thickBot="1" x14ac:dyDescent="0.3">
      <c r="A8" s="150" t="str">
        <f>RES!F2</f>
        <v>IFAELC</v>
      </c>
      <c r="B8" s="116" t="str">
        <f>RES!F3</f>
        <v>Industry-FA-Electricity</v>
      </c>
      <c r="C8" s="104"/>
      <c r="D8" s="105"/>
      <c r="E8" s="105"/>
      <c r="F8" s="105"/>
      <c r="G8" s="106"/>
      <c r="H8" s="104" t="str">
        <f>H6</f>
        <v>IFCEAF-E</v>
      </c>
      <c r="I8" s="105" t="str">
        <f>I6</f>
        <v>FerroChrome existing</v>
      </c>
      <c r="J8" s="112" t="s">
        <v>117</v>
      </c>
      <c r="K8" s="151">
        <f>M15*3.6/1000</f>
        <v>43.065684000000005</v>
      </c>
      <c r="L8" s="106"/>
      <c r="M8" s="94"/>
      <c r="Q8" s="148" t="s">
        <v>197</v>
      </c>
      <c r="U8" s="146" t="s">
        <v>194</v>
      </c>
      <c r="V8" s="147" t="s">
        <v>195</v>
      </c>
      <c r="W8" s="147">
        <v>211.01</v>
      </c>
      <c r="X8" s="147">
        <v>189.27</v>
      </c>
      <c r="AB8" t="s">
        <v>206</v>
      </c>
      <c r="AC8" t="s">
        <v>207</v>
      </c>
      <c r="AD8">
        <f>X8/1000</f>
        <v>0.18927000000000002</v>
      </c>
    </row>
    <row r="9" spans="1:30" ht="13.5" thickBot="1" x14ac:dyDescent="0.25">
      <c r="A9" s="94" t="s">
        <v>247</v>
      </c>
      <c r="B9" t="str">
        <f>Commodities_BASE!C15</f>
        <v>Process Emissions FerroChrome South Africa</v>
      </c>
      <c r="C9" s="102" t="str">
        <f>C4</f>
        <v>IFCEAF-E</v>
      </c>
      <c r="D9" s="102" t="str">
        <f>D4</f>
        <v>FerroChrome existing</v>
      </c>
      <c r="E9" s="102" t="s">
        <v>142</v>
      </c>
      <c r="F9" s="158">
        <v>3225</v>
      </c>
      <c r="G9" s="103"/>
      <c r="H9" s="108"/>
      <c r="I9" s="102"/>
      <c r="K9" s="102"/>
      <c r="L9" s="102"/>
      <c r="M9" s="94"/>
      <c r="U9" s="146" t="s">
        <v>196</v>
      </c>
      <c r="V9" s="147" t="s">
        <v>118</v>
      </c>
      <c r="W9" s="147">
        <v>73.400000000000006</v>
      </c>
      <c r="X9" s="147">
        <v>81.8</v>
      </c>
      <c r="AC9" t="s">
        <v>209</v>
      </c>
      <c r="AD9" t="e">
        <f>#REF!/AB4</f>
        <v>#REF!</v>
      </c>
    </row>
    <row r="10" spans="1:30" x14ac:dyDescent="0.2">
      <c r="A10" t="s">
        <v>203</v>
      </c>
      <c r="B10" t="str">
        <f>Commodities_BASE!C16</f>
        <v>CH4S South Africa</v>
      </c>
      <c r="C10" t="str">
        <f>C9</f>
        <v>IFCEAF-E</v>
      </c>
      <c r="D10" t="str">
        <f>D9</f>
        <v>FerroChrome existing</v>
      </c>
      <c r="E10" s="152" t="s">
        <v>142</v>
      </c>
      <c r="F10">
        <v>0</v>
      </c>
      <c r="M10" s="94"/>
      <c r="U10" s="149" t="s">
        <v>198</v>
      </c>
      <c r="AC10" s="94" t="s">
        <v>217</v>
      </c>
      <c r="AD10" t="e">
        <f>1/AD9</f>
        <v>#REF!</v>
      </c>
    </row>
    <row r="11" spans="1:30" x14ac:dyDescent="0.2">
      <c r="AC11" s="94" t="s">
        <v>219</v>
      </c>
      <c r="AD11">
        <f>X5/3600</f>
        <v>0.10833333333333334</v>
      </c>
    </row>
    <row r="12" spans="1:30" x14ac:dyDescent="0.2">
      <c r="M12" s="94"/>
      <c r="AC12" s="94" t="s">
        <v>218</v>
      </c>
      <c r="AD12">
        <f>AD11/AB4</f>
        <v>5.8243727598566303E-3</v>
      </c>
    </row>
    <row r="13" spans="1:30" x14ac:dyDescent="0.2">
      <c r="K13" s="94" t="s">
        <v>244</v>
      </c>
    </row>
    <row r="14" spans="1:30" x14ac:dyDescent="0.2">
      <c r="P14">
        <v>4.8570000000000002</v>
      </c>
      <c r="Q14" s="94" t="s">
        <v>245</v>
      </c>
    </row>
    <row r="15" spans="1:30" x14ac:dyDescent="0.2">
      <c r="K15" t="s">
        <v>240</v>
      </c>
      <c r="M15">
        <v>11962.69</v>
      </c>
      <c r="N15" t="s">
        <v>241</v>
      </c>
      <c r="P15">
        <v>3.484</v>
      </c>
      <c r="Q15" s="94" t="s">
        <v>246</v>
      </c>
      <c r="AB15" s="94" t="s">
        <v>215</v>
      </c>
    </row>
    <row r="16" spans="1:30" x14ac:dyDescent="0.2">
      <c r="K16" t="s">
        <v>242</v>
      </c>
      <c r="M16" s="94">
        <v>14.068115100000002</v>
      </c>
      <c r="N16" t="s">
        <v>117</v>
      </c>
      <c r="AB16" t="s">
        <v>206</v>
      </c>
      <c r="AC16" t="s">
        <v>207</v>
      </c>
      <c r="AD16">
        <f>W8/1000</f>
        <v>0.21101</v>
      </c>
    </row>
    <row r="17" spans="11:30" x14ac:dyDescent="0.2">
      <c r="K17" t="s">
        <v>243</v>
      </c>
      <c r="M17">
        <v>71.099999999999994</v>
      </c>
      <c r="N17" t="s">
        <v>117</v>
      </c>
      <c r="AC17" t="s">
        <v>208</v>
      </c>
      <c r="AD17">
        <f>AD16*AB6</f>
        <v>25.321200000000001</v>
      </c>
    </row>
    <row r="18" spans="11:30" x14ac:dyDescent="0.2">
      <c r="M18" s="94"/>
      <c r="AC18" t="s">
        <v>209</v>
      </c>
      <c r="AD18">
        <f>AD17/AB4</f>
        <v>1.3613548387096774</v>
      </c>
    </row>
    <row r="19" spans="11:30" x14ac:dyDescent="0.2">
      <c r="AC19" s="94" t="s">
        <v>217</v>
      </c>
      <c r="AD19">
        <f>1/AD18</f>
        <v>0.73456234301691858</v>
      </c>
    </row>
    <row r="20" spans="11:30" x14ac:dyDescent="0.2">
      <c r="M20" s="94"/>
    </row>
    <row r="21" spans="11:30" ht="15" customHeight="1" x14ac:dyDescent="0.2">
      <c r="M21" s="94"/>
    </row>
    <row r="22" spans="11:30" x14ac:dyDescent="0.2">
      <c r="M22" s="94"/>
    </row>
    <row r="23" spans="11:30" x14ac:dyDescent="0.2">
      <c r="M23" s="94"/>
    </row>
    <row r="24" spans="11:30" x14ac:dyDescent="0.2">
      <c r="M24" s="94"/>
    </row>
    <row r="25" spans="11:30" x14ac:dyDescent="0.2">
      <c r="M25" s="94"/>
    </row>
    <row r="26" spans="11:30" x14ac:dyDescent="0.2">
      <c r="M26" s="94"/>
    </row>
    <row r="27" spans="11:30" x14ac:dyDescent="0.2">
      <c r="M27" s="94"/>
    </row>
    <row r="28" spans="11:30" x14ac:dyDescent="0.2">
      <c r="M28" s="94"/>
    </row>
    <row r="29" spans="11:30" x14ac:dyDescent="0.2">
      <c r="M29" s="94"/>
    </row>
    <row r="30" spans="11:30" x14ac:dyDescent="0.2">
      <c r="M30" s="94"/>
    </row>
    <row r="31" spans="11:30" ht="31.5" customHeight="1" x14ac:dyDescent="0.2">
      <c r="M31" s="94"/>
    </row>
    <row r="32" spans="11:30" x14ac:dyDescent="0.2">
      <c r="M32" s="94"/>
    </row>
    <row r="33" spans="13:13" x14ac:dyDescent="0.2">
      <c r="M33" s="94"/>
    </row>
    <row r="34" spans="13:13" x14ac:dyDescent="0.2">
      <c r="M34" s="94"/>
    </row>
    <row r="35" spans="13:13" x14ac:dyDescent="0.2">
      <c r="M35" s="94"/>
    </row>
    <row r="36" spans="13:13" x14ac:dyDescent="0.2">
      <c r="M36" s="94"/>
    </row>
    <row r="37" spans="13:13" x14ac:dyDescent="0.2">
      <c r="M37" s="94"/>
    </row>
    <row r="38" spans="13:13" x14ac:dyDescent="0.2">
      <c r="M38" s="94"/>
    </row>
    <row r="39" spans="13:13" x14ac:dyDescent="0.2">
      <c r="M39" s="94"/>
    </row>
    <row r="40" spans="13:13" x14ac:dyDescent="0.2">
      <c r="M40" s="94"/>
    </row>
    <row r="41" spans="13:13" x14ac:dyDescent="0.2">
      <c r="M41" s="94"/>
    </row>
    <row r="42" spans="13:13" x14ac:dyDescent="0.2">
      <c r="M42" s="94"/>
    </row>
    <row r="43" spans="13:13" x14ac:dyDescent="0.2">
      <c r="M43" s="94"/>
    </row>
    <row r="44" spans="13:13" x14ac:dyDescent="0.2">
      <c r="M44" s="94"/>
    </row>
    <row r="45" spans="13:13" x14ac:dyDescent="0.2">
      <c r="M45" s="94"/>
    </row>
    <row r="46" spans="13:13" x14ac:dyDescent="0.2">
      <c r="M46" s="94"/>
    </row>
    <row r="47" spans="13:13" x14ac:dyDescent="0.2">
      <c r="M47" s="94"/>
    </row>
    <row r="48" spans="13:13" x14ac:dyDescent="0.2">
      <c r="M48" s="94"/>
    </row>
    <row r="49" spans="6:13" x14ac:dyDescent="0.2">
      <c r="M49" s="94"/>
    </row>
    <row r="50" spans="6:13" x14ac:dyDescent="0.2">
      <c r="M50" s="94"/>
    </row>
    <row r="51" spans="6:13" x14ac:dyDescent="0.2">
      <c r="M51" s="94"/>
    </row>
    <row r="52" spans="6:13" x14ac:dyDescent="0.2">
      <c r="M52" s="94"/>
    </row>
    <row r="53" spans="6:13" x14ac:dyDescent="0.2">
      <c r="M53" s="94"/>
    </row>
    <row r="54" spans="6:13" x14ac:dyDescent="0.2">
      <c r="M54" s="94"/>
    </row>
    <row r="55" spans="6:13" x14ac:dyDescent="0.2">
      <c r="M55" s="94"/>
    </row>
    <row r="56" spans="6:13" x14ac:dyDescent="0.2">
      <c r="F56" s="157"/>
      <c r="I56" s="157"/>
      <c r="J56" s="157"/>
      <c r="K56" s="157"/>
    </row>
    <row r="57" spans="6:13" x14ac:dyDescent="0.2">
      <c r="F57" s="157"/>
      <c r="I57" s="157"/>
      <c r="J57" s="157"/>
      <c r="K57" s="157"/>
    </row>
    <row r="58" spans="6:13" x14ac:dyDescent="0.2">
      <c r="F58" s="157"/>
      <c r="I58" s="157"/>
      <c r="J58" s="157"/>
      <c r="K58" s="157"/>
    </row>
    <row r="59" spans="6:13" x14ac:dyDescent="0.2">
      <c r="F59" s="157"/>
      <c r="I59" s="157"/>
      <c r="J59" s="157"/>
      <c r="K59" s="157"/>
    </row>
    <row r="61" spans="6:13" x14ac:dyDescent="0.2">
      <c r="I61" s="157"/>
      <c r="J61" s="157"/>
      <c r="K61" s="15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7"/>
  <sheetViews>
    <sheetView zoomScaleNormal="100" workbookViewId="0">
      <pane ySplit="7" topLeftCell="A8" activePane="bottomLeft" state="frozen"/>
      <selection pane="bottomLeft" activeCell="C16" sqref="C16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IISCKE</v>
      </c>
      <c r="C9" s="48" t="str">
        <f>RES!D3</f>
        <v>Industry - Iron and Steel - Coke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IISCOA</v>
      </c>
      <c r="C10" s="48" t="str">
        <f>RES!E3</f>
        <v>Industry - Iron and Steel - Coal</v>
      </c>
      <c r="D10" s="54" t="s">
        <v>117</v>
      </c>
      <c r="E10" s="31" t="s">
        <v>120</v>
      </c>
    </row>
    <row r="11" spans="1:6" s="18" customFormat="1" ht="12.75" x14ac:dyDescent="0.2">
      <c r="A11" s="48"/>
      <c r="B11" s="48" t="str">
        <f>RES!F2</f>
        <v>IFAELC</v>
      </c>
      <c r="C11" s="48" t="str">
        <f>RES!F3</f>
        <v>Industry-FA-Electricity</v>
      </c>
      <c r="D11" s="54" t="s">
        <v>117</v>
      </c>
      <c r="E11" s="31" t="s">
        <v>119</v>
      </c>
    </row>
    <row r="12" spans="1:6" s="18" customFormat="1" ht="12.75" x14ac:dyDescent="0.2">
      <c r="A12" s="48"/>
      <c r="B12" s="48" t="str">
        <f>RES!G2</f>
        <v>INDBIO</v>
      </c>
      <c r="C12" s="48" t="str">
        <f>RES!G3</f>
        <v>Industry Biochar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IFACR</v>
      </c>
      <c r="C13" s="48" t="str">
        <f>RES!O3</f>
        <v>Industry - Ferro Alloy Metals production</v>
      </c>
      <c r="D13" s="54" t="s">
        <v>117</v>
      </c>
      <c r="E13" s="31" t="s">
        <v>214</v>
      </c>
    </row>
    <row r="14" spans="1:6" ht="12.75" x14ac:dyDescent="0.2">
      <c r="A14" s="55" t="s">
        <v>116</v>
      </c>
      <c r="B14" s="48"/>
      <c r="C14" s="48"/>
      <c r="D14" s="54"/>
    </row>
    <row r="15" spans="1:6" ht="12.75" x14ac:dyDescent="0.2">
      <c r="A15" s="48"/>
      <c r="B15" s="48" t="s">
        <v>247</v>
      </c>
      <c r="C15" s="48" t="s">
        <v>248</v>
      </c>
      <c r="D15" s="54" t="s">
        <v>121</v>
      </c>
      <c r="E15" s="31" t="s">
        <v>122</v>
      </c>
    </row>
    <row r="16" spans="1:6" ht="12.75" x14ac:dyDescent="0.2">
      <c r="A16" s="48"/>
      <c r="B16" s="48" t="s">
        <v>203</v>
      </c>
      <c r="C16" s="48" t="s">
        <v>204</v>
      </c>
      <c r="D16" s="54" t="s">
        <v>121</v>
      </c>
      <c r="E16" s="31" t="s">
        <v>122</v>
      </c>
    </row>
    <row r="17" spans="1:5" ht="12.75" x14ac:dyDescent="0.2">
      <c r="A17" s="48"/>
      <c r="B17" s="48"/>
      <c r="C17" s="48"/>
      <c r="D17" s="54"/>
      <c r="E17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ANSv2-692-Home</vt:lpstr>
      <vt:lpstr>Index</vt:lpstr>
      <vt:lpstr>RES</vt:lpstr>
      <vt:lpstr>EB_Exist</vt:lpstr>
      <vt:lpstr>Commodities_BASE</vt:lpstr>
      <vt:lpstr>CommData_BASE</vt:lpstr>
      <vt:lpstr>Processes_BASE</vt:lpstr>
      <vt:lpstr>ProcData_FCR</vt:lpstr>
      <vt:lpstr>ProcData_FCR - PAMS</vt:lpstr>
      <vt:lpstr>FA_PAMS_index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2022-06-23T09:30:26Z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