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EBC450C7-3789-4933-9859-A7FF40BD4751}" xr6:coauthVersionLast="45" xr6:coauthVersionMax="45" xr10:uidLastSave="{00000000-0000-0000-0000-000000000000}"/>
  <bookViews>
    <workbookView xWindow="780" yWindow="780" windowWidth="21600" windowHeight="1138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3" i="57" l="1"/>
  <c r="O43" i="57" s="1"/>
  <c r="P43" i="57" s="1"/>
  <c r="P134" i="57" l="1"/>
  <c r="E78" i="60" l="1"/>
  <c r="E20" i="57"/>
  <c r="M20" i="57"/>
  <c r="M19" i="57"/>
  <c r="L20" i="57"/>
  <c r="L19" i="57"/>
  <c r="K20" i="57"/>
  <c r="K19" i="57"/>
  <c r="I20" i="57"/>
  <c r="I19" i="57"/>
  <c r="F20" i="57"/>
  <c r="F19" i="57"/>
  <c r="E19" i="57"/>
  <c r="AN21" i="60" l="1"/>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A1" i="60" l="1"/>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N7" i="60" s="1"/>
  <c r="AO4" i="60"/>
  <c r="AO7" i="60" s="1"/>
  <c r="AP4" i="60"/>
  <c r="E5" i="60"/>
  <c r="F5" i="60"/>
  <c r="G5" i="60"/>
  <c r="H5" i="60"/>
  <c r="I5"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AN29" i="60"/>
  <c r="E33" i="60"/>
  <c r="F33" i="60"/>
  <c r="G33" i="60"/>
  <c r="H33" i="60"/>
  <c r="I33" i="60"/>
  <c r="B34" i="60"/>
  <c r="C34" i="60"/>
  <c r="C98" i="60" s="1"/>
  <c r="B35" i="60"/>
  <c r="C35" i="60"/>
  <c r="B36" i="60"/>
  <c r="C36" i="60"/>
  <c r="B37" i="60"/>
  <c r="C37" i="60"/>
  <c r="B38" i="60"/>
  <c r="C38" i="60"/>
  <c r="E43" i="60"/>
  <c r="F43" i="60"/>
  <c r="F48" i="60" s="1"/>
  <c r="G43" i="60"/>
  <c r="G48" i="60" s="1"/>
  <c r="H43" i="60"/>
  <c r="H48" i="60" s="1"/>
  <c r="I43" i="60"/>
  <c r="E44" i="60"/>
  <c r="F49" i="60" s="1"/>
  <c r="F44" i="60"/>
  <c r="G44" i="60"/>
  <c r="H44" i="60"/>
  <c r="I44" i="60"/>
  <c r="G49" i="60"/>
  <c r="H49" i="60"/>
  <c r="I49" i="60"/>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J99" i="60"/>
  <c r="O99" i="60"/>
  <c r="A100" i="60"/>
  <c r="B100" i="60"/>
  <c r="C100" i="60"/>
  <c r="D100" i="60"/>
  <c r="J100" i="60"/>
  <c r="O100" i="60"/>
  <c r="A101" i="60"/>
  <c r="B101" i="60"/>
  <c r="C101" i="60"/>
  <c r="D101" i="60"/>
  <c r="J101" i="60"/>
  <c r="O101" i="60"/>
  <c r="A102" i="60"/>
  <c r="B102" i="60"/>
  <c r="C102" i="60"/>
  <c r="D102" i="60"/>
  <c r="J102" i="60"/>
  <c r="J81" i="60" s="1"/>
  <c r="J89" i="60" s="1"/>
  <c r="O102" i="60"/>
  <c r="A103" i="60"/>
  <c r="B103" i="60"/>
  <c r="C103" i="60"/>
  <c r="D103" i="60"/>
  <c r="J103" i="60"/>
  <c r="O103" i="60"/>
  <c r="A104" i="60"/>
  <c r="B104" i="60"/>
  <c r="C104" i="60"/>
  <c r="D104" i="60"/>
  <c r="J104" i="60"/>
  <c r="O104" i="60"/>
  <c r="A105" i="60"/>
  <c r="B105" i="60"/>
  <c r="C105" i="60"/>
  <c r="D105" i="60"/>
  <c r="J105" i="60"/>
  <c r="O105" i="60"/>
  <c r="A106" i="60"/>
  <c r="B106" i="60"/>
  <c r="C106" i="60"/>
  <c r="D106" i="60"/>
  <c r="J106" i="60"/>
  <c r="O106" i="60"/>
  <c r="A107" i="60"/>
  <c r="B107" i="60"/>
  <c r="C107" i="60"/>
  <c r="D107" i="60"/>
  <c r="J107" i="60"/>
  <c r="O107" i="60"/>
  <c r="A108" i="60"/>
  <c r="B108" i="60"/>
  <c r="C108" i="60"/>
  <c r="D108" i="60"/>
  <c r="J108" i="60"/>
  <c r="O108" i="60"/>
  <c r="A109" i="60"/>
  <c r="B109" i="60"/>
  <c r="C109" i="60"/>
  <c r="D109" i="60"/>
  <c r="J109" i="60"/>
  <c r="O109" i="60"/>
  <c r="A110" i="60"/>
  <c r="B110" i="60"/>
  <c r="C110" i="60"/>
  <c r="D110" i="60"/>
  <c r="J110" i="60"/>
  <c r="O110" i="60"/>
  <c r="A111" i="60"/>
  <c r="B111" i="60"/>
  <c r="C111" i="60"/>
  <c r="D111" i="60"/>
  <c r="J111" i="60"/>
  <c r="O111" i="60"/>
  <c r="A112" i="60"/>
  <c r="B112" i="60"/>
  <c r="C112" i="60"/>
  <c r="D112" i="60"/>
  <c r="J112" i="60"/>
  <c r="O112" i="60"/>
  <c r="A113" i="60"/>
  <c r="B113" i="60"/>
  <c r="C113" i="60"/>
  <c r="D113" i="60"/>
  <c r="D82" i="60" s="1"/>
  <c r="D90" i="60" s="1"/>
  <c r="J113" i="60"/>
  <c r="J82" i="60" s="1"/>
  <c r="J90" i="60" s="1"/>
  <c r="O113" i="60"/>
  <c r="A114" i="60"/>
  <c r="B114" i="60"/>
  <c r="C114" i="60"/>
  <c r="D114" i="60"/>
  <c r="J114" i="60"/>
  <c r="O114" i="60"/>
  <c r="A115" i="60"/>
  <c r="B115" i="60"/>
  <c r="C115" i="60"/>
  <c r="D115" i="60"/>
  <c r="BB115" i="60" s="1"/>
  <c r="J115" i="60"/>
  <c r="O115" i="60"/>
  <c r="A116" i="60"/>
  <c r="B116" i="60"/>
  <c r="C116" i="60"/>
  <c r="D116" i="60"/>
  <c r="J116" i="60"/>
  <c r="O116" i="60"/>
  <c r="A117" i="60"/>
  <c r="B117" i="60"/>
  <c r="C117" i="60"/>
  <c r="D117" i="60"/>
  <c r="BB117" i="60" s="1"/>
  <c r="J117" i="60"/>
  <c r="J84" i="60" s="1"/>
  <c r="J92" i="60" s="1"/>
  <c r="O117" i="60"/>
  <c r="A118" i="60"/>
  <c r="B118" i="60"/>
  <c r="C118" i="60"/>
  <c r="D118" i="60"/>
  <c r="J118" i="60"/>
  <c r="O118" i="60"/>
  <c r="A119" i="60"/>
  <c r="B119" i="60"/>
  <c r="C119" i="60"/>
  <c r="D119" i="60"/>
  <c r="J119" i="60"/>
  <c r="O119" i="60"/>
  <c r="A120" i="60"/>
  <c r="B120" i="60"/>
  <c r="C120" i="60"/>
  <c r="D120" i="60"/>
  <c r="J120" i="60"/>
  <c r="O120" i="60"/>
  <c r="A121" i="60"/>
  <c r="B121" i="60"/>
  <c r="C121" i="60"/>
  <c r="D121" i="60"/>
  <c r="J121" i="60"/>
  <c r="O121" i="60"/>
  <c r="A122" i="60"/>
  <c r="B122" i="60"/>
  <c r="C122" i="60"/>
  <c r="D122" i="60"/>
  <c r="J122" i="60"/>
  <c r="O122" i="60"/>
  <c r="A123" i="60"/>
  <c r="B123" i="60"/>
  <c r="C123" i="60"/>
  <c r="D123" i="60"/>
  <c r="D83" i="60" s="1"/>
  <c r="D91" i="60" s="1"/>
  <c r="J123" i="60"/>
  <c r="J83" i="60" s="1"/>
  <c r="J91" i="60" s="1"/>
  <c r="O123" i="60"/>
  <c r="A124" i="60"/>
  <c r="B124" i="60"/>
  <c r="C124" i="60"/>
  <c r="D124" i="60"/>
  <c r="J124" i="60"/>
  <c r="O124" i="60"/>
  <c r="A125" i="60"/>
  <c r="B125" i="60"/>
  <c r="C125" i="60"/>
  <c r="D125" i="60"/>
  <c r="J125" i="60"/>
  <c r="O125" i="60"/>
  <c r="A126" i="60"/>
  <c r="B126" i="60"/>
  <c r="C126" i="60"/>
  <c r="D126" i="60"/>
  <c r="J126" i="60"/>
  <c r="O126" i="60"/>
  <c r="A127" i="60"/>
  <c r="B127" i="60"/>
  <c r="C127" i="60"/>
  <c r="D127" i="60"/>
  <c r="J127" i="60"/>
  <c r="J85" i="60" s="1"/>
  <c r="J93" i="60" s="1"/>
  <c r="O127" i="60"/>
  <c r="A128" i="60"/>
  <c r="B128" i="60"/>
  <c r="C128" i="60"/>
  <c r="D128" i="60"/>
  <c r="J128" i="60"/>
  <c r="O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BB116" i="60" l="1"/>
  <c r="BB110" i="60"/>
  <c r="BB105" i="60"/>
  <c r="BB101" i="60"/>
  <c r="BB128" i="60"/>
  <c r="BB124" i="60"/>
  <c r="BB120" i="60"/>
  <c r="BB108" i="60"/>
  <c r="BB127" i="60"/>
  <c r="BB125" i="60"/>
  <c r="BB121" i="60"/>
  <c r="BB119" i="60"/>
  <c r="BB107" i="60"/>
  <c r="BB99" i="60"/>
  <c r="BB126" i="60"/>
  <c r="BB112" i="60"/>
  <c r="BB106" i="60"/>
  <c r="BB113" i="60"/>
  <c r="BB104" i="60"/>
  <c r="E82" i="47"/>
  <c r="E70" i="47"/>
  <c r="E81"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AC76" i="60" s="1"/>
  <c r="AD76" i="60" s="1"/>
  <c r="AE76" i="60" s="1"/>
  <c r="AF76" i="60" s="1"/>
  <c r="AG76" i="60" s="1"/>
  <c r="AH76" i="60" s="1"/>
  <c r="AI76" i="60" s="1"/>
  <c r="AJ76" i="60" s="1"/>
  <c r="AK76" i="60" s="1"/>
  <c r="AL76" i="60" s="1"/>
  <c r="AM76" i="60" s="1"/>
  <c r="AN76" i="60" s="1"/>
  <c r="AO76" i="60" s="1"/>
  <c r="AP76" i="60" s="1"/>
  <c r="AF7" i="60"/>
  <c r="O84" i="60"/>
  <c r="O92" i="60" s="1"/>
  <c r="L6" i="60"/>
  <c r="L7" i="60" s="1"/>
  <c r="Y6" i="60"/>
  <c r="AL6" i="60"/>
  <c r="AL7" i="60" s="1"/>
  <c r="M6" i="60"/>
  <c r="Z6" i="60"/>
  <c r="AM6" i="60"/>
  <c r="O6" i="60"/>
  <c r="AB6" i="60"/>
  <c r="AB7" i="60" s="1"/>
  <c r="AG6" i="60"/>
  <c r="AG7" i="60" s="1"/>
  <c r="U6" i="60"/>
  <c r="U7" i="60" s="1"/>
  <c r="AI6" i="60"/>
  <c r="AI7" i="60" s="1"/>
  <c r="P6" i="60"/>
  <c r="Q6" i="60"/>
  <c r="R6" i="60"/>
  <c r="R7" i="60" s="1"/>
  <c r="S6" i="60"/>
  <c r="S7" i="60" s="1"/>
  <c r="W6" i="60"/>
  <c r="W7" i="60" s="1"/>
  <c r="AE6" i="60"/>
  <c r="AE7" i="60" s="1"/>
  <c r="AF6" i="60"/>
  <c r="AJ6" i="60"/>
  <c r="AJ7" i="60" s="1"/>
  <c r="AC6" i="60"/>
  <c r="AD6" i="60"/>
  <c r="AD7" i="60" s="1"/>
  <c r="BB123" i="60"/>
  <c r="O7" i="60"/>
  <c r="O83" i="60"/>
  <c r="O91" i="60" s="1"/>
  <c r="M97" i="60"/>
  <c r="L73" i="60"/>
  <c r="L80" i="60" s="1"/>
  <c r="J73" i="60"/>
  <c r="J80" i="60" s="1"/>
  <c r="J96" i="60"/>
  <c r="AM7" i="60"/>
  <c r="Z7" i="60"/>
  <c r="O85" i="60"/>
  <c r="O93" i="60" s="1"/>
  <c r="O82" i="60"/>
  <c r="O90" i="60" s="1"/>
  <c r="D81" i="60"/>
  <c r="D89" i="60" s="1"/>
  <c r="BB102" i="60"/>
  <c r="I48" i="60"/>
  <c r="AC7" i="60"/>
  <c r="J74" i="60"/>
  <c r="J77" i="60" s="1"/>
  <c r="P7" i="60"/>
  <c r="AC75" i="60"/>
  <c r="AD75" i="60" s="1"/>
  <c r="AE75" i="60" s="1"/>
  <c r="AF75" i="60" s="1"/>
  <c r="AG75" i="60" s="1"/>
  <c r="AH75" i="60" s="1"/>
  <c r="AI75" i="60" s="1"/>
  <c r="AJ75" i="60" s="1"/>
  <c r="AK75" i="60" s="1"/>
  <c r="AL75" i="60" s="1"/>
  <c r="AM75" i="60" s="1"/>
  <c r="AN75" i="60" s="1"/>
  <c r="AO75" i="60" s="1"/>
  <c r="AP75" i="60" s="1"/>
  <c r="AO29" i="60"/>
  <c r="AP29" i="60" s="1"/>
  <c r="Q7" i="60"/>
  <c r="AN30" i="60"/>
  <c r="AO30" i="60" s="1"/>
  <c r="AP30" i="60" s="1"/>
  <c r="O74" i="60"/>
  <c r="O81" i="60"/>
  <c r="O89" i="60" s="1"/>
  <c r="J6" i="60"/>
  <c r="J7" i="60" s="1"/>
  <c r="V6" i="60"/>
  <c r="V7" i="60" s="1"/>
  <c r="AH6" i="60"/>
  <c r="AH7" i="60" s="1"/>
  <c r="T6" i="60"/>
  <c r="T7" i="60" s="1"/>
  <c r="Y7" i="60"/>
  <c r="M7" i="60"/>
  <c r="AA6" i="60"/>
  <c r="AA7" i="60" s="1"/>
  <c r="N6" i="60"/>
  <c r="N7" i="60" s="1"/>
  <c r="AK6" i="60"/>
  <c r="AK7" i="60" s="1"/>
  <c r="X6" i="60"/>
  <c r="X7" i="60" s="1"/>
  <c r="K6" i="60"/>
  <c r="K7" i="60" s="1"/>
  <c r="P119" i="60" l="1"/>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63" i="47"/>
  <c r="G63" i="47"/>
  <c r="L75" i="47"/>
  <c r="G75" i="47"/>
  <c r="G68" i="47"/>
  <c r="L68" i="47"/>
  <c r="G79" i="47"/>
  <c r="L79" i="47"/>
  <c r="G71" i="47"/>
  <c r="L71" i="47"/>
  <c r="L80" i="47"/>
  <c r="G80" i="47"/>
  <c r="G74" i="47"/>
  <c r="L74" i="47"/>
  <c r="L76" i="47"/>
  <c r="G76" i="47"/>
  <c r="G70" i="47"/>
  <c r="L70" i="47"/>
  <c r="G81" i="47"/>
  <c r="L81" i="47"/>
  <c r="L65" i="47"/>
  <c r="G65" i="47"/>
  <c r="G82" i="47"/>
  <c r="L82" i="47"/>
  <c r="G69" i="47"/>
  <c r="L69" i="47"/>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L77" i="47"/>
  <c r="G77" i="47"/>
  <c r="L64" i="47"/>
  <c r="G64" i="47"/>
  <c r="G62" i="47"/>
  <c r="L62" i="47"/>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L66" i="47"/>
  <c r="G66" i="47"/>
  <c r="G72" i="47"/>
  <c r="L72" i="47"/>
  <c r="L78" i="47"/>
  <c r="G78" i="47"/>
  <c r="L73" i="47"/>
  <c r="G73" i="47"/>
  <c r="L67" i="47"/>
  <c r="G67" i="47"/>
  <c r="AL29" i="60"/>
  <c r="AM29" i="60" s="1"/>
  <c r="AL30" i="60"/>
  <c r="AM30" i="60" s="1"/>
  <c r="M30" i="60"/>
  <c r="N30" i="60" s="1"/>
  <c r="O30" i="60" s="1"/>
  <c r="P30" i="60" s="1"/>
  <c r="Q30" i="60" s="1"/>
  <c r="AB30" i="60"/>
  <c r="AB29" i="60"/>
  <c r="AC29" i="60" s="1"/>
  <c r="AD29" i="60" s="1"/>
  <c r="AE29" i="60" s="1"/>
  <c r="AF29" i="60" s="1"/>
  <c r="AG29" i="60" s="1"/>
  <c r="AH29" i="60" s="1"/>
  <c r="AI29" i="60" s="1"/>
  <c r="AJ29" i="60" s="1"/>
  <c r="AK29" i="60" s="1"/>
  <c r="AC30" i="60"/>
  <c r="AD30" i="60" s="1"/>
  <c r="AE30" i="60" s="1"/>
  <c r="AF30" i="60" s="1"/>
  <c r="AG30" i="60" s="1"/>
  <c r="AH30" i="60" s="1"/>
  <c r="AI30" i="60" s="1"/>
  <c r="AJ30" i="60" s="1"/>
  <c r="AK30" i="60" s="1"/>
  <c r="M73" i="60"/>
  <c r="M80" i="60" s="1"/>
  <c r="N97" i="60"/>
  <c r="J29" i="60"/>
  <c r="J30" i="60"/>
  <c r="R30" i="60"/>
  <c r="R29" i="60"/>
  <c r="S29" i="60" s="1"/>
  <c r="T29" i="60" s="1"/>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P107" i="60"/>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29" i="60"/>
  <c r="L29" i="60" s="1"/>
  <c r="M29" i="60" s="1"/>
  <c r="N29" i="60" s="1"/>
  <c r="O29" i="60" s="1"/>
  <c r="P29" i="60" s="1"/>
  <c r="Q29" i="60" s="1"/>
  <c r="K30" i="60"/>
  <c r="L30" i="60" s="1"/>
  <c r="S30" i="60"/>
  <c r="T30" i="60" s="1"/>
  <c r="U30" i="60" s="1"/>
  <c r="V30" i="60" s="1"/>
  <c r="W30" i="60" s="1"/>
  <c r="X30" i="60" s="1"/>
  <c r="Y30" i="60" s="1"/>
  <c r="Z30" i="60" s="1"/>
  <c r="AA30" i="60" s="1"/>
  <c r="U29" i="60"/>
  <c r="V29" i="60" s="1"/>
  <c r="W29" i="60" s="1"/>
  <c r="X29" i="60" s="1"/>
  <c r="Y29" i="60" s="1"/>
  <c r="Z29" i="60" s="1"/>
  <c r="AA29" i="60" s="1"/>
  <c r="N73" i="60" l="1"/>
  <c r="N80" i="60" s="1"/>
  <c r="O97" i="60"/>
  <c r="N118" i="60"/>
  <c r="N112" i="60"/>
  <c r="K76" i="47" s="1"/>
  <c r="N105" i="60"/>
  <c r="K72" i="47" s="1"/>
  <c r="N127" i="60"/>
  <c r="N121" i="60"/>
  <c r="K64" i="47" s="1"/>
  <c r="N85" i="60" l="1"/>
  <c r="N93" i="60" s="1"/>
  <c r="K65" i="47"/>
  <c r="P97" i="60"/>
  <c r="O73" i="60"/>
  <c r="O80" i="60" s="1"/>
  <c r="L119" i="60"/>
  <c r="L127" i="60"/>
  <c r="L123" i="60"/>
  <c r="K118" i="60"/>
  <c r="L113" i="60"/>
  <c r="L115" i="60"/>
  <c r="I80" i="47" s="1"/>
  <c r="K111" i="60"/>
  <c r="H82" i="47" s="1"/>
  <c r="L111" i="60"/>
  <c r="I82" i="47" s="1"/>
  <c r="L114" i="60"/>
  <c r="I81" i="47" s="1"/>
  <c r="K112" i="60"/>
  <c r="H76" i="47" s="1"/>
  <c r="L128" i="60"/>
  <c r="K108" i="60"/>
  <c r="K119" i="60"/>
  <c r="K124" i="60"/>
  <c r="H67" i="47" s="1"/>
  <c r="K120" i="60"/>
  <c r="L106" i="60"/>
  <c r="I71" i="47" s="1"/>
  <c r="L120" i="60"/>
  <c r="L108" i="60"/>
  <c r="K99" i="60"/>
  <c r="H70" i="47" s="1"/>
  <c r="K114" i="60"/>
  <c r="H81" i="47" s="1"/>
  <c r="K110" i="60"/>
  <c r="H77" i="47" s="1"/>
  <c r="L100" i="60"/>
  <c r="I74" i="47" s="1"/>
  <c r="L117" i="60"/>
  <c r="K121" i="60"/>
  <c r="H64" i="47" s="1"/>
  <c r="L99" i="60"/>
  <c r="I70" i="47" s="1"/>
  <c r="K103" i="60"/>
  <c r="L105" i="60"/>
  <c r="I72" i="47" s="1"/>
  <c r="L101" i="60"/>
  <c r="I69" i="47" s="1"/>
  <c r="K117" i="60"/>
  <c r="L121" i="60"/>
  <c r="I64" i="47" s="1"/>
  <c r="L103" i="60"/>
  <c r="L125" i="60"/>
  <c r="K109" i="60"/>
  <c r="K125" i="60"/>
  <c r="K107" i="60"/>
  <c r="K126" i="60"/>
  <c r="H66" i="47" s="1"/>
  <c r="K128" i="60"/>
  <c r="L107" i="60"/>
  <c r="K115" i="60"/>
  <c r="H80" i="47" s="1"/>
  <c r="L104" i="60"/>
  <c r="I73" i="47" s="1"/>
  <c r="L122" i="60"/>
  <c r="I63" i="47" s="1"/>
  <c r="L124" i="60"/>
  <c r="I67" i="47" s="1"/>
  <c r="K113" i="60"/>
  <c r="K105" i="60"/>
  <c r="H72" i="47" s="1"/>
  <c r="K122" i="60"/>
  <c r="H63" i="47" s="1"/>
  <c r="K123" i="60"/>
  <c r="L102" i="60"/>
  <c r="I68" i="47" s="1"/>
  <c r="K101" i="60"/>
  <c r="H69" i="47" s="1"/>
  <c r="K127" i="60"/>
  <c r="L126" i="60"/>
  <c r="I66" i="47" s="1"/>
  <c r="K100" i="60"/>
  <c r="H74" i="47" s="1"/>
  <c r="L118" i="60"/>
  <c r="L110" i="60"/>
  <c r="I77" i="47" s="1"/>
  <c r="K106" i="60"/>
  <c r="H71" i="47" s="1"/>
  <c r="K102" i="60"/>
  <c r="H68" i="47" s="1"/>
  <c r="K116" i="60"/>
  <c r="H79" i="47" s="1"/>
  <c r="L109" i="60"/>
  <c r="K104" i="60"/>
  <c r="H73" i="47" s="1"/>
  <c r="L116" i="60"/>
  <c r="I79" i="47" s="1"/>
  <c r="M122" i="60"/>
  <c r="J63" i="47" s="1"/>
  <c r="L112" i="60"/>
  <c r="I76" i="47" s="1"/>
  <c r="M112" i="60"/>
  <c r="J76" i="47" s="1"/>
  <c r="M127" i="60"/>
  <c r="M99" i="60"/>
  <c r="J70" i="47" s="1"/>
  <c r="M125" i="60"/>
  <c r="M116" i="60"/>
  <c r="J79" i="47" s="1"/>
  <c r="M107" i="60"/>
  <c r="M101" i="60"/>
  <c r="J69" i="47" s="1"/>
  <c r="M124" i="60"/>
  <c r="J67" i="47" s="1"/>
  <c r="M104" i="60"/>
  <c r="J73" i="47" s="1"/>
  <c r="M100" i="60"/>
  <c r="J74" i="47" s="1"/>
  <c r="M111" i="60"/>
  <c r="J82" i="47" s="1"/>
  <c r="M123" i="60"/>
  <c r="M102" i="60"/>
  <c r="J68" i="47" s="1"/>
  <c r="M103" i="60"/>
  <c r="M113" i="60"/>
  <c r="M106" i="60"/>
  <c r="J71" i="47" s="1"/>
  <c r="M108" i="60"/>
  <c r="M128" i="60"/>
  <c r="M119" i="60"/>
  <c r="M126" i="60"/>
  <c r="J66" i="47" s="1"/>
  <c r="M105" i="60"/>
  <c r="J72" i="47" s="1"/>
  <c r="M109" i="60"/>
  <c r="M118" i="60"/>
  <c r="M110" i="60"/>
  <c r="J77" i="47" s="1"/>
  <c r="M114" i="60"/>
  <c r="J81" i="47" s="1"/>
  <c r="M115" i="60"/>
  <c r="J80" i="47" s="1"/>
  <c r="M120" i="60"/>
  <c r="M121" i="60"/>
  <c r="J64" i="47" s="1"/>
  <c r="M117" i="60"/>
  <c r="N123" i="60"/>
  <c r="N117" i="60"/>
  <c r="N107" i="60"/>
  <c r="N111" i="60"/>
  <c r="K82" i="47" s="1"/>
  <c r="N120" i="60"/>
  <c r="N128" i="60"/>
  <c r="N114" i="60"/>
  <c r="K81" i="47" s="1"/>
  <c r="N101" i="60"/>
  <c r="K69" i="47" s="1"/>
  <c r="N102" i="60"/>
  <c r="K68" i="47" s="1"/>
  <c r="N125" i="60"/>
  <c r="N124" i="60"/>
  <c r="K67" i="47" s="1"/>
  <c r="N122" i="60"/>
  <c r="K63" i="47" s="1"/>
  <c r="N108" i="60"/>
  <c r="N109" i="60"/>
  <c r="N126" i="60"/>
  <c r="K66" i="47" s="1"/>
  <c r="N106" i="60"/>
  <c r="K71" i="47" s="1"/>
  <c r="N116" i="60"/>
  <c r="K79" i="47" s="1"/>
  <c r="N110" i="60"/>
  <c r="K77" i="47" s="1"/>
  <c r="N113" i="60"/>
  <c r="N103" i="60"/>
  <c r="N104" i="60"/>
  <c r="K73" i="47" s="1"/>
  <c r="N99" i="60"/>
  <c r="K70" i="47" s="1"/>
  <c r="N100" i="60"/>
  <c r="K74" i="47" s="1"/>
  <c r="N115" i="60"/>
  <c r="K80" i="47" s="1"/>
  <c r="N119" i="60"/>
  <c r="L84" i="60" l="1"/>
  <c r="L92" i="60" s="1"/>
  <c r="I78" i="47"/>
  <c r="K83" i="60"/>
  <c r="K91" i="60" s="1"/>
  <c r="H62" i="47"/>
  <c r="N83" i="60"/>
  <c r="N91" i="60" s="1"/>
  <c r="K62" i="47"/>
  <c r="K82" i="60"/>
  <c r="K90" i="60" s="1"/>
  <c r="H75" i="47"/>
  <c r="M84" i="60"/>
  <c r="J78" i="47"/>
  <c r="K84" i="60"/>
  <c r="K92" i="60" s="1"/>
  <c r="H78" i="47"/>
  <c r="L82" i="60"/>
  <c r="L90" i="60" s="1"/>
  <c r="I75" i="47"/>
  <c r="M82" i="60"/>
  <c r="J75" i="47"/>
  <c r="N84" i="60"/>
  <c r="N92" i="60" s="1"/>
  <c r="K78" i="47"/>
  <c r="M85" i="60"/>
  <c r="J65" i="47"/>
  <c r="L83" i="60"/>
  <c r="L91" i="60" s="1"/>
  <c r="I62" i="47"/>
  <c r="L85" i="60"/>
  <c r="L93" i="60" s="1"/>
  <c r="I65" i="47"/>
  <c r="N82" i="60"/>
  <c r="N90" i="60" s="1"/>
  <c r="K75" i="47"/>
  <c r="M83" i="60"/>
  <c r="J62" i="47"/>
  <c r="K85" i="60"/>
  <c r="K93" i="60" s="1"/>
  <c r="H65" i="47"/>
  <c r="K74" i="60"/>
  <c r="K77" i="60" s="1"/>
  <c r="K81" i="60"/>
  <c r="K89" i="60" s="1"/>
  <c r="N81" i="60"/>
  <c r="N89" i="60" s="1"/>
  <c r="N74" i="60"/>
  <c r="M93" i="60"/>
  <c r="M74" i="60"/>
  <c r="M81" i="60"/>
  <c r="M90" i="60"/>
  <c r="M91" i="60"/>
  <c r="L81" i="60"/>
  <c r="L89" i="60" s="1"/>
  <c r="L74" i="60"/>
  <c r="L77" i="60" s="1"/>
  <c r="P73" i="60"/>
  <c r="P80" i="60" s="1"/>
  <c r="Q97" i="60"/>
  <c r="M92" i="60" l="1"/>
  <c r="M77" i="60"/>
  <c r="Q73" i="60"/>
  <c r="Q80" i="60" s="1"/>
  <c r="R97" i="60"/>
  <c r="M89" i="60"/>
  <c r="R73" i="60" l="1"/>
  <c r="R80" i="60" s="1"/>
  <c r="S97" i="60"/>
  <c r="S73" i="60" l="1"/>
  <c r="S80" i="60" s="1"/>
  <c r="T97" i="60"/>
  <c r="T73" i="60" l="1"/>
  <c r="T80" i="60" s="1"/>
  <c r="U97" i="60"/>
  <c r="U73" i="60" l="1"/>
  <c r="U80" i="60" s="1"/>
  <c r="V97" i="60"/>
  <c r="V73" i="60" l="1"/>
  <c r="V80" i="60" s="1"/>
  <c r="W97" i="60"/>
  <c r="W73" i="60" l="1"/>
  <c r="W80" i="60" s="1"/>
  <c r="X97" i="60"/>
  <c r="X73" i="60" l="1"/>
  <c r="X80" i="60" s="1"/>
  <c r="Y97" i="60"/>
  <c r="Z97" i="60" l="1"/>
  <c r="Y73" i="60"/>
  <c r="Y80" i="60" s="1"/>
  <c r="Z73" i="60" l="1"/>
  <c r="Z80" i="60" s="1"/>
  <c r="AA97" i="60"/>
  <c r="AA73" i="60" l="1"/>
  <c r="AA80" i="60" s="1"/>
  <c r="AB97" i="60"/>
  <c r="AC97" i="60" l="1"/>
  <c r="AB73" i="60"/>
  <c r="S76" i="60" l="1"/>
  <c r="N76" i="60"/>
  <c r="W76" i="60"/>
  <c r="Z76" i="60"/>
  <c r="AB80" i="60"/>
  <c r="X76" i="60"/>
  <c r="Y76" i="60"/>
  <c r="R75" i="60"/>
  <c r="Q75" i="60"/>
  <c r="Q76" i="60"/>
  <c r="O75" i="60"/>
  <c r="U75" i="60"/>
  <c r="R76" i="60"/>
  <c r="AA75" i="60"/>
  <c r="T76" i="60"/>
  <c r="AA76" i="60"/>
  <c r="P76" i="60"/>
  <c r="U76" i="60"/>
  <c r="P75" i="60"/>
  <c r="O76" i="60"/>
  <c r="V76" i="60"/>
  <c r="V75" i="60"/>
  <c r="X75" i="60"/>
  <c r="Z75" i="60"/>
  <c r="Y75" i="60"/>
  <c r="W75" i="60"/>
  <c r="N75" i="60"/>
  <c r="N77" i="60" s="1"/>
  <c r="S75" i="60"/>
  <c r="T75" i="60"/>
  <c r="AC73" i="60"/>
  <c r="AC80" i="60" s="1"/>
  <c r="AD97" i="60"/>
  <c r="O77" i="60" l="1"/>
  <c r="AD73" i="60"/>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E197" i="57"/>
  <c r="F197" i="57"/>
  <c r="G197" i="57"/>
  <c r="H197" i="57"/>
  <c r="I197" i="57"/>
  <c r="J197" i="57"/>
  <c r="K197" i="57"/>
  <c r="L197"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H129" i="56"/>
  <c r="D129" i="56"/>
  <c r="E129" i="56"/>
  <c r="F129" i="56"/>
  <c r="G129" i="56"/>
  <c r="I129" i="56"/>
  <c r="J129" i="56"/>
  <c r="K129" i="56"/>
  <c r="E108" i="56"/>
  <c r="F108" i="56"/>
  <c r="G108" i="56"/>
  <c r="H108" i="56"/>
  <c r="I108" i="56"/>
  <c r="J108" i="56"/>
  <c r="K108" i="56"/>
  <c r="L108" i="56"/>
  <c r="D108" i="56"/>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Y160" i="57" l="1"/>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M9" i="29"/>
  <c r="N9" i="29" s="1"/>
  <c r="O9" i="29" s="1"/>
  <c r="P9" i="29" s="1"/>
  <c r="M10" i="29"/>
  <c r="N10" i="29" s="1"/>
  <c r="O10" i="29" s="1"/>
  <c r="P10" i="29" s="1"/>
  <c r="M11" i="29"/>
  <c r="N11" i="29" s="1"/>
  <c r="O11" i="29" s="1"/>
  <c r="P11" i="29" s="1"/>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L57" i="58"/>
  <c r="B41" i="57" l="1"/>
  <c r="B25" i="57"/>
  <c r="C12" i="45"/>
  <c r="L27" i="44" l="1"/>
  <c r="M27" i="44"/>
  <c r="N27" i="44"/>
  <c r="O27" i="44"/>
  <c r="P27" i="44"/>
  <c r="Q27" i="44"/>
  <c r="R27" i="44"/>
  <c r="S27" i="44"/>
  <c r="T27" i="44"/>
  <c r="U27" i="44"/>
  <c r="V27" i="44"/>
  <c r="W27" i="44"/>
  <c r="X27" i="44"/>
  <c r="Y27" i="44"/>
  <c r="Z27" i="44"/>
  <c r="AA27" i="44"/>
  <c r="AB27" i="44"/>
  <c r="AC27" i="44"/>
  <c r="AD27" i="44"/>
  <c r="AE27" i="44"/>
  <c r="AF27" i="44"/>
  <c r="AG27" i="44"/>
  <c r="M22" i="60"/>
  <c r="L28" i="44"/>
  <c r="M28" i="44"/>
  <c r="N28" i="44"/>
  <c r="O28" i="44"/>
  <c r="P28" i="44"/>
  <c r="Q28" i="44"/>
  <c r="R28" i="44"/>
  <c r="S28" i="44"/>
  <c r="T28" i="44"/>
  <c r="U28" i="44"/>
  <c r="V28" i="44"/>
  <c r="W28" i="44"/>
  <c r="X28" i="44"/>
  <c r="Y28" i="44"/>
  <c r="Z28" i="44"/>
  <c r="AA28" i="44"/>
  <c r="AB28" i="44"/>
  <c r="AC28" i="44"/>
  <c r="AD28" i="44"/>
  <c r="AE28" i="44"/>
  <c r="AF28" i="44"/>
  <c r="AG28" i="44"/>
  <c r="K24" i="60"/>
  <c r="K36" i="60" s="1"/>
  <c r="L24" i="60"/>
  <c r="N23" i="60"/>
  <c r="N35" i="60" s="1"/>
  <c r="N38" i="60" s="1"/>
  <c r="O23" i="60"/>
  <c r="P23" i="60"/>
  <c r="P35" i="60" s="1"/>
  <c r="L29" i="44"/>
  <c r="M29" i="44"/>
  <c r="N29" i="44"/>
  <c r="O29" i="44"/>
  <c r="P29" i="44"/>
  <c r="Q29" i="44"/>
  <c r="R29" i="44"/>
  <c r="S29" i="44"/>
  <c r="T29" i="44"/>
  <c r="U29" i="44"/>
  <c r="V29" i="44"/>
  <c r="W29" i="44"/>
  <c r="X29" i="44"/>
  <c r="Y29" i="44"/>
  <c r="Z29" i="44"/>
  <c r="AA29" i="44"/>
  <c r="AB29" i="44"/>
  <c r="AC29" i="44"/>
  <c r="AD29" i="44"/>
  <c r="AD32" i="44" s="1"/>
  <c r="AK23" i="60" s="1"/>
  <c r="AE29" i="44"/>
  <c r="AF29" i="44"/>
  <c r="AG29" i="44"/>
  <c r="L22" i="60"/>
  <c r="L34" i="44"/>
  <c r="M34" i="44"/>
  <c r="N34" i="44"/>
  <c r="O34" i="44"/>
  <c r="P34" i="44"/>
  <c r="Q34" i="44"/>
  <c r="R34" i="44"/>
  <c r="S34" i="44"/>
  <c r="T34" i="44"/>
  <c r="U34" i="44"/>
  <c r="V34" i="44"/>
  <c r="W34" i="44"/>
  <c r="X34" i="44"/>
  <c r="Y34" i="44"/>
  <c r="Z34" i="44"/>
  <c r="AA34" i="44"/>
  <c r="AB34" i="44"/>
  <c r="AC34" i="44"/>
  <c r="AD34" i="44"/>
  <c r="AE34" i="44"/>
  <c r="AF34" i="44"/>
  <c r="AG34" i="44"/>
  <c r="L7" i="44"/>
  <c r="M7" i="44"/>
  <c r="N7" i="44"/>
  <c r="O7" i="44"/>
  <c r="P7" i="44"/>
  <c r="Q7" i="44"/>
  <c r="R7" i="44"/>
  <c r="S7" i="44"/>
  <c r="T7" i="44"/>
  <c r="U7" i="44"/>
  <c r="V7" i="44"/>
  <c r="W7" i="44"/>
  <c r="X7" i="44"/>
  <c r="Y7" i="44"/>
  <c r="Z7" i="44"/>
  <c r="AA7" i="44"/>
  <c r="AB7" i="44"/>
  <c r="AC7" i="44"/>
  <c r="AD7" i="44"/>
  <c r="AE7" i="44"/>
  <c r="AF7" i="44"/>
  <c r="AG7" i="44"/>
  <c r="L8" i="44"/>
  <c r="M8" i="44"/>
  <c r="N8" i="44"/>
  <c r="O8" i="44"/>
  <c r="P8" i="44"/>
  <c r="Q8" i="44"/>
  <c r="R8" i="44"/>
  <c r="S8" i="44"/>
  <c r="T8" i="44"/>
  <c r="U8" i="44"/>
  <c r="V8" i="44"/>
  <c r="W8" i="44"/>
  <c r="X8" i="44"/>
  <c r="Y8" i="44"/>
  <c r="Z8" i="44"/>
  <c r="AA8" i="44"/>
  <c r="AB8" i="44"/>
  <c r="AC8" i="44"/>
  <c r="AD8" i="44"/>
  <c r="AE8" i="44"/>
  <c r="AF8" i="44"/>
  <c r="AG8" i="44"/>
  <c r="L9" i="44"/>
  <c r="M9" i="44"/>
  <c r="N9" i="44"/>
  <c r="O9" i="44"/>
  <c r="P9" i="44"/>
  <c r="Q9" i="44"/>
  <c r="R9" i="44"/>
  <c r="S9" i="44"/>
  <c r="T9" i="44"/>
  <c r="U9" i="44"/>
  <c r="V9" i="44"/>
  <c r="W9" i="44"/>
  <c r="X9" i="44"/>
  <c r="Y9" i="44"/>
  <c r="Z9" i="44"/>
  <c r="AA9" i="44"/>
  <c r="AB9" i="44"/>
  <c r="AC9" i="44"/>
  <c r="AD9" i="44"/>
  <c r="AE9" i="44"/>
  <c r="AF9" i="44"/>
  <c r="AG9" i="44"/>
  <c r="L10" i="44"/>
  <c r="M10" i="44"/>
  <c r="N10" i="44"/>
  <c r="O10" i="44"/>
  <c r="P10" i="44"/>
  <c r="Q10" i="44"/>
  <c r="R10" i="44"/>
  <c r="S10" i="44"/>
  <c r="T10" i="44"/>
  <c r="U10" i="44"/>
  <c r="V10" i="44"/>
  <c r="W10" i="44"/>
  <c r="X10" i="44"/>
  <c r="Y10" i="44"/>
  <c r="Z10" i="44"/>
  <c r="AA10" i="44"/>
  <c r="AB10" i="44"/>
  <c r="AC10" i="44"/>
  <c r="AD10" i="44"/>
  <c r="AE10" i="44"/>
  <c r="AF10" i="44"/>
  <c r="AG10" i="44"/>
  <c r="L11" i="44"/>
  <c r="M11" i="44"/>
  <c r="N11" i="44"/>
  <c r="O11" i="44"/>
  <c r="P11" i="44"/>
  <c r="Q11" i="44"/>
  <c r="R11" i="44"/>
  <c r="S11" i="44"/>
  <c r="T11" i="44"/>
  <c r="U11" i="44"/>
  <c r="V11" i="44"/>
  <c r="W11" i="44"/>
  <c r="X11" i="44"/>
  <c r="Y11" i="44"/>
  <c r="Z11" i="44"/>
  <c r="AA11" i="44"/>
  <c r="AB11" i="44"/>
  <c r="AC11" i="44"/>
  <c r="AD11" i="44"/>
  <c r="AE11" i="44"/>
  <c r="AF11" i="44"/>
  <c r="AG11" i="44"/>
  <c r="L12" i="44"/>
  <c r="M12" i="44"/>
  <c r="N12" i="44"/>
  <c r="O12" i="44"/>
  <c r="P12" i="44"/>
  <c r="Q12" i="44"/>
  <c r="R12" i="44"/>
  <c r="S12" i="44"/>
  <c r="T12" i="44"/>
  <c r="U12" i="44"/>
  <c r="V12" i="44"/>
  <c r="W12" i="44"/>
  <c r="X12" i="44"/>
  <c r="Y12" i="44"/>
  <c r="Z12" i="44"/>
  <c r="AA12" i="44"/>
  <c r="AB12" i="44"/>
  <c r="AC12" i="44"/>
  <c r="AD12" i="44"/>
  <c r="AE12" i="44"/>
  <c r="AF12" i="44"/>
  <c r="AG12" i="44"/>
  <c r="L13" i="44"/>
  <c r="M13" i="44"/>
  <c r="N13" i="44"/>
  <c r="O13" i="44"/>
  <c r="P13" i="44"/>
  <c r="Q13" i="44"/>
  <c r="R13" i="44"/>
  <c r="S13" i="44"/>
  <c r="T13" i="44"/>
  <c r="U13" i="44"/>
  <c r="V13" i="44"/>
  <c r="W13" i="44"/>
  <c r="X13" i="44"/>
  <c r="Y13" i="44"/>
  <c r="Z13" i="44"/>
  <c r="AA13" i="44"/>
  <c r="AB13" i="44"/>
  <c r="AC13" i="44"/>
  <c r="AD13" i="44"/>
  <c r="AE13" i="44"/>
  <c r="AF13" i="44"/>
  <c r="AG13" i="44"/>
  <c r="L14" i="44"/>
  <c r="M14" i="44"/>
  <c r="N14" i="44"/>
  <c r="O14" i="44"/>
  <c r="P14" i="44"/>
  <c r="Q14" i="44"/>
  <c r="R14" i="44"/>
  <c r="S14" i="44"/>
  <c r="T14" i="44"/>
  <c r="U14" i="44"/>
  <c r="V14" i="44"/>
  <c r="W14" i="44"/>
  <c r="X14" i="44"/>
  <c r="Y14" i="44"/>
  <c r="Z14" i="44"/>
  <c r="AA14" i="44"/>
  <c r="AB14" i="44"/>
  <c r="AC14" i="44"/>
  <c r="AD14" i="44"/>
  <c r="AE14" i="44"/>
  <c r="AF14" i="44"/>
  <c r="AG14" i="44"/>
  <c r="L15" i="44"/>
  <c r="M15" i="44"/>
  <c r="N15" i="44"/>
  <c r="O15" i="44"/>
  <c r="P15" i="44"/>
  <c r="Q15" i="44"/>
  <c r="R15" i="44"/>
  <c r="S15" i="44"/>
  <c r="T15" i="44"/>
  <c r="U15" i="44"/>
  <c r="V15" i="44"/>
  <c r="W15" i="44"/>
  <c r="X15" i="44"/>
  <c r="Y15" i="44"/>
  <c r="Z15" i="44"/>
  <c r="AA15" i="44"/>
  <c r="AB15" i="44"/>
  <c r="AC15" i="44"/>
  <c r="AD15" i="44"/>
  <c r="AE15" i="44"/>
  <c r="AF15" i="44"/>
  <c r="AG15" i="44"/>
  <c r="L16" i="44"/>
  <c r="M16" i="44"/>
  <c r="N16" i="44"/>
  <c r="O16" i="44"/>
  <c r="P16" i="44"/>
  <c r="Q16" i="44"/>
  <c r="R16" i="44"/>
  <c r="S16" i="44"/>
  <c r="T16" i="44"/>
  <c r="U16" i="44"/>
  <c r="V16" i="44"/>
  <c r="W16" i="44"/>
  <c r="X16" i="44"/>
  <c r="Y16" i="44"/>
  <c r="Z16" i="44"/>
  <c r="AA16" i="44"/>
  <c r="AB16" i="44"/>
  <c r="AC16" i="44"/>
  <c r="AD16" i="44"/>
  <c r="AE16" i="44"/>
  <c r="AF16" i="44"/>
  <c r="AG16" i="44"/>
  <c r="L17" i="44"/>
  <c r="M17" i="44"/>
  <c r="N17" i="44"/>
  <c r="O17" i="44"/>
  <c r="P17" i="44"/>
  <c r="Q17" i="44"/>
  <c r="R17" i="44"/>
  <c r="S17" i="44"/>
  <c r="T17" i="44"/>
  <c r="U17" i="44"/>
  <c r="V17" i="44"/>
  <c r="W17" i="44"/>
  <c r="X17" i="44"/>
  <c r="Y17" i="44"/>
  <c r="Z17" i="44"/>
  <c r="AA17" i="44"/>
  <c r="AB17" i="44"/>
  <c r="AC17" i="44"/>
  <c r="AD17" i="44"/>
  <c r="AE17" i="44"/>
  <c r="AF17" i="44"/>
  <c r="AG17" i="44"/>
  <c r="L18" i="44"/>
  <c r="M18" i="44"/>
  <c r="N18" i="44"/>
  <c r="O18" i="44"/>
  <c r="P18" i="44"/>
  <c r="Q18" i="44"/>
  <c r="R18" i="44"/>
  <c r="S18" i="44"/>
  <c r="T18" i="44"/>
  <c r="U18" i="44"/>
  <c r="V18" i="44"/>
  <c r="W18" i="44"/>
  <c r="X18" i="44"/>
  <c r="Y18" i="44"/>
  <c r="Z18" i="44"/>
  <c r="AA18" i="44"/>
  <c r="AB18" i="44"/>
  <c r="AC18" i="44"/>
  <c r="AD18" i="44"/>
  <c r="AE18" i="44"/>
  <c r="AF18" i="44"/>
  <c r="AG18" i="44"/>
  <c r="M5" i="29"/>
  <c r="N5" i="29"/>
  <c r="L19" i="44"/>
  <c r="O5" i="29" s="1"/>
  <c r="M19" i="44"/>
  <c r="N19" i="44"/>
  <c r="O19" i="44"/>
  <c r="P19" i="44"/>
  <c r="Q19" i="44"/>
  <c r="R19" i="44"/>
  <c r="S19" i="44"/>
  <c r="T19" i="44"/>
  <c r="U19" i="44"/>
  <c r="V19" i="44"/>
  <c r="W19" i="44"/>
  <c r="X19" i="44"/>
  <c r="Y19" i="44"/>
  <c r="Z19" i="44"/>
  <c r="AA19" i="44"/>
  <c r="AB19" i="44"/>
  <c r="AC19" i="44"/>
  <c r="AD19" i="44"/>
  <c r="AE19" i="44"/>
  <c r="AF19" i="44"/>
  <c r="AG19" i="44"/>
  <c r="L20" i="44"/>
  <c r="M20" i="44"/>
  <c r="N20" i="44"/>
  <c r="O20" i="44"/>
  <c r="P20" i="44"/>
  <c r="Q20" i="44"/>
  <c r="R20" i="44"/>
  <c r="S20" i="44"/>
  <c r="T20" i="44"/>
  <c r="U20" i="44"/>
  <c r="V20" i="44"/>
  <c r="W20" i="44"/>
  <c r="X20" i="44"/>
  <c r="Y20" i="44"/>
  <c r="Z20" i="44"/>
  <c r="AA20" i="44"/>
  <c r="AB20" i="44"/>
  <c r="AC20" i="44"/>
  <c r="AD20" i="44"/>
  <c r="AE20" i="44"/>
  <c r="AF20" i="44"/>
  <c r="AG20" i="44"/>
  <c r="L21" i="44"/>
  <c r="M21" i="44"/>
  <c r="N21" i="44"/>
  <c r="O21" i="44"/>
  <c r="P21" i="44"/>
  <c r="Q21" i="44"/>
  <c r="R21" i="44"/>
  <c r="S21" i="44"/>
  <c r="T21" i="44"/>
  <c r="U21" i="44"/>
  <c r="V21" i="44"/>
  <c r="W21" i="44"/>
  <c r="X21" i="44"/>
  <c r="Y21" i="44"/>
  <c r="Z21" i="44"/>
  <c r="AA21" i="44"/>
  <c r="AB21" i="44"/>
  <c r="AC21" i="44"/>
  <c r="AD21" i="44"/>
  <c r="AE21" i="44"/>
  <c r="AF21" i="44"/>
  <c r="AG21" i="44"/>
  <c r="L28" i="29"/>
  <c r="M28" i="29"/>
  <c r="N28" i="29"/>
  <c r="L22" i="44"/>
  <c r="O28" i="29" s="1"/>
  <c r="M22" i="44"/>
  <c r="N22" i="44"/>
  <c r="O22" i="44"/>
  <c r="P22" i="44"/>
  <c r="Q22" i="44"/>
  <c r="R22" i="44"/>
  <c r="S22" i="44"/>
  <c r="T22" i="44"/>
  <c r="U22" i="44"/>
  <c r="V22" i="44"/>
  <c r="W22" i="44"/>
  <c r="X22" i="44"/>
  <c r="Y22" i="44"/>
  <c r="Z22" i="44"/>
  <c r="AA22" i="44"/>
  <c r="AB22" i="44"/>
  <c r="AC22" i="44"/>
  <c r="AD22" i="44"/>
  <c r="AE22" i="44"/>
  <c r="AF22" i="44"/>
  <c r="AG22" i="44"/>
  <c r="L23" i="44"/>
  <c r="M23" i="44"/>
  <c r="N23" i="44"/>
  <c r="O23" i="44"/>
  <c r="P23" i="44"/>
  <c r="Q23" i="44"/>
  <c r="R23" i="44"/>
  <c r="S23" i="44"/>
  <c r="T23" i="44"/>
  <c r="U23" i="44"/>
  <c r="V23" i="44"/>
  <c r="W23" i="44"/>
  <c r="X23" i="44"/>
  <c r="Y23" i="44"/>
  <c r="Z23" i="44"/>
  <c r="AA23" i="44"/>
  <c r="AB23" i="44"/>
  <c r="AC23" i="44"/>
  <c r="AD23" i="44"/>
  <c r="AE23" i="44"/>
  <c r="AF23" i="44"/>
  <c r="AG23" i="44"/>
  <c r="L24" i="44"/>
  <c r="M24" i="44"/>
  <c r="N24" i="44"/>
  <c r="O24" i="44"/>
  <c r="P24" i="44"/>
  <c r="Q24" i="44"/>
  <c r="R24" i="44"/>
  <c r="S24" i="44"/>
  <c r="T24" i="44"/>
  <c r="U24" i="44"/>
  <c r="V24" i="44"/>
  <c r="W24" i="44"/>
  <c r="X24" i="44"/>
  <c r="Y24" i="44"/>
  <c r="Z24" i="44"/>
  <c r="AA24" i="44"/>
  <c r="AB24" i="44"/>
  <c r="AC24" i="44"/>
  <c r="AD24" i="44"/>
  <c r="AE24" i="44"/>
  <c r="AF24" i="44"/>
  <c r="AG24" i="44"/>
  <c r="AA32" i="44" l="1"/>
  <c r="AH23" i="60" s="1"/>
  <c r="Y32" i="44"/>
  <c r="AF23" i="60" s="1"/>
  <c r="AF35" i="60" s="1"/>
  <c r="M32" i="44"/>
  <c r="T23" i="60" s="1"/>
  <c r="T32" i="44"/>
  <c r="AA23" i="60" s="1"/>
  <c r="AA35" i="60" s="1"/>
  <c r="AE32" i="44"/>
  <c r="AL23" i="60" s="1"/>
  <c r="H23" i="60" s="1"/>
  <c r="H35" i="60" s="1"/>
  <c r="H38" i="60" s="1"/>
  <c r="Q31" i="44"/>
  <c r="X22" i="60" s="1"/>
  <c r="X34" i="60" s="1"/>
  <c r="X37" i="60" s="1"/>
  <c r="AB30" i="44"/>
  <c r="AB33" i="44" s="1"/>
  <c r="AI24" i="60" s="1"/>
  <c r="AI36" i="60" s="1"/>
  <c r="P30" i="44"/>
  <c r="P33" i="44" s="1"/>
  <c r="W24" i="60" s="1"/>
  <c r="W36" i="60" s="1"/>
  <c r="V30" i="44"/>
  <c r="V33" i="44" s="1"/>
  <c r="AC24" i="60" s="1"/>
  <c r="W31" i="44"/>
  <c r="AD22" i="60" s="1"/>
  <c r="AD34" i="60" s="1"/>
  <c r="AD37" i="60" s="1"/>
  <c r="W32" i="44"/>
  <c r="AD23" i="60" s="1"/>
  <c r="AD35" i="60" s="1"/>
  <c r="V32" i="44"/>
  <c r="AC23" i="60" s="1"/>
  <c r="AC35" i="60" s="1"/>
  <c r="R31" i="44"/>
  <c r="Y22" i="60" s="1"/>
  <c r="X30" i="44"/>
  <c r="X33" i="44" s="1"/>
  <c r="AE24" i="60" s="1"/>
  <c r="AE36" i="60" s="1"/>
  <c r="V31" i="44"/>
  <c r="AC22" i="60" s="1"/>
  <c r="AC34" i="60" s="1"/>
  <c r="AC37" i="60" s="1"/>
  <c r="L30" i="44"/>
  <c r="L33" i="44" s="1"/>
  <c r="J15" i="57" s="1"/>
  <c r="W30" i="44"/>
  <c r="W33" i="44" s="1"/>
  <c r="AD24" i="60" s="1"/>
  <c r="AC30" i="44"/>
  <c r="AC33" i="44" s="1"/>
  <c r="AJ24" i="60" s="1"/>
  <c r="AJ36" i="60" s="1"/>
  <c r="Q30" i="44"/>
  <c r="Q33" i="44" s="1"/>
  <c r="X24" i="60" s="1"/>
  <c r="X36" i="60" s="1"/>
  <c r="M30" i="44"/>
  <c r="M33" i="44" s="1"/>
  <c r="T24" i="60" s="1"/>
  <c r="T36" i="60" s="1"/>
  <c r="O36" i="29"/>
  <c r="Q23" i="60"/>
  <c r="H14" i="57"/>
  <c r="AH35" i="60"/>
  <c r="AH38" i="60" s="1"/>
  <c r="AD45" i="60"/>
  <c r="R45" i="60"/>
  <c r="F45" i="60" s="1"/>
  <c r="AA45" i="60"/>
  <c r="AH45" i="60"/>
  <c r="X45" i="60"/>
  <c r="W45" i="60"/>
  <c r="AM45" i="60"/>
  <c r="U45" i="60"/>
  <c r="AJ45" i="60"/>
  <c r="AK45" i="60"/>
  <c r="Q45" i="60"/>
  <c r="AG45" i="60"/>
  <c r="AI45" i="60"/>
  <c r="T45" i="60"/>
  <c r="K45" i="60"/>
  <c r="P45" i="60"/>
  <c r="AF45" i="60"/>
  <c r="AB45" i="60"/>
  <c r="G45" i="60" s="1"/>
  <c r="N45" i="60"/>
  <c r="AC45" i="60"/>
  <c r="AN45" i="60"/>
  <c r="Z45" i="60"/>
  <c r="S45" i="60"/>
  <c r="AL45" i="60"/>
  <c r="H45" i="60" s="1"/>
  <c r="Y45" i="60"/>
  <c r="AE45" i="60"/>
  <c r="M45" i="60"/>
  <c r="O45" i="60"/>
  <c r="V45" i="60"/>
  <c r="L45" i="60"/>
  <c r="J45" i="60"/>
  <c r="E45" i="60" s="1"/>
  <c r="L34" i="60"/>
  <c r="L37" i="60" s="1"/>
  <c r="T35" i="60"/>
  <c r="Y34" i="60"/>
  <c r="Y37" i="60" s="1"/>
  <c r="M34" i="60"/>
  <c r="M37" i="60" s="1"/>
  <c r="R24" i="60"/>
  <c r="I15" i="57"/>
  <c r="P38" i="60"/>
  <c r="O35" i="60"/>
  <c r="O38" i="60" s="1"/>
  <c r="AK35" i="60"/>
  <c r="L36" i="60"/>
  <c r="R22" i="60"/>
  <c r="I13" i="57"/>
  <c r="R23" i="60"/>
  <c r="I14" i="57"/>
  <c r="Q22" i="60"/>
  <c r="H13" i="57"/>
  <c r="O30" i="44"/>
  <c r="O33" i="44" s="1"/>
  <c r="V24" i="60" s="1"/>
  <c r="AG31" i="44"/>
  <c r="AN22" i="60" s="1"/>
  <c r="U31" i="44"/>
  <c r="AB22" i="60" s="1"/>
  <c r="P22" i="60"/>
  <c r="Z30" i="44"/>
  <c r="Z33" i="44" s="1"/>
  <c r="AG24" i="60" s="1"/>
  <c r="AG36" i="60" s="1"/>
  <c r="N30" i="44"/>
  <c r="N33" i="44" s="1"/>
  <c r="U24" i="60" s="1"/>
  <c r="AF31" i="44"/>
  <c r="AM22" i="60" s="1"/>
  <c r="O22" i="60"/>
  <c r="AA31" i="44"/>
  <c r="AH22" i="60" s="1"/>
  <c r="O31" i="44"/>
  <c r="V22" i="60" s="1"/>
  <c r="O32" i="44"/>
  <c r="V23" i="60" s="1"/>
  <c r="AA30" i="44"/>
  <c r="AA33" i="44" s="1"/>
  <c r="AH24" i="60" s="1"/>
  <c r="AG30" i="44"/>
  <c r="AG33" i="44" s="1"/>
  <c r="AN24" i="60" s="1"/>
  <c r="U30" i="44"/>
  <c r="U33" i="44" s="1"/>
  <c r="AB24" i="60" s="1"/>
  <c r="P24" i="60"/>
  <c r="L32" i="44"/>
  <c r="T30" i="44"/>
  <c r="T33" i="44" s="1"/>
  <c r="AA24" i="60" s="1"/>
  <c r="Z31" i="44"/>
  <c r="AG22" i="60" s="1"/>
  <c r="N31" i="44"/>
  <c r="U22" i="60" s="1"/>
  <c r="AB31" i="44"/>
  <c r="AI22" i="60" s="1"/>
  <c r="P31" i="44"/>
  <c r="W22" i="60" s="1"/>
  <c r="K22" i="60"/>
  <c r="U32" i="44"/>
  <c r="AB23" i="60" s="1"/>
  <c r="Y30" i="44"/>
  <c r="Y33" i="44" s="1"/>
  <c r="AF24" i="60" s="1"/>
  <c r="AE31" i="44"/>
  <c r="AL22" i="60" s="1"/>
  <c r="S31" i="44"/>
  <c r="Z22" i="60" s="1"/>
  <c r="N22" i="60"/>
  <c r="X32" i="44"/>
  <c r="AE23" i="60" s="1"/>
  <c r="R30" i="44"/>
  <c r="R33" i="44" s="1"/>
  <c r="Y24" i="60" s="1"/>
  <c r="M24" i="60"/>
  <c r="X31" i="44"/>
  <c r="AE22" i="60" s="1"/>
  <c r="L31" i="44"/>
  <c r="S30" i="44"/>
  <c r="S33" i="44" s="1"/>
  <c r="Z24" i="60" s="1"/>
  <c r="Y31" i="44"/>
  <c r="AF22" i="60" s="1"/>
  <c r="M31" i="44"/>
  <c r="T22" i="60" s="1"/>
  <c r="N32" i="44"/>
  <c r="U23" i="60" s="1"/>
  <c r="T31" i="44"/>
  <c r="AA22" i="60" s="1"/>
  <c r="Z32" i="44"/>
  <c r="AG23" i="60" s="1"/>
  <c r="O24" i="60"/>
  <c r="O36" i="60" s="1"/>
  <c r="AF30" i="44"/>
  <c r="AF33" i="44" s="1"/>
  <c r="AM24" i="60" s="1"/>
  <c r="AD31" i="44"/>
  <c r="AK22" i="60" s="1"/>
  <c r="AC31" i="44"/>
  <c r="AJ22" i="60" s="1"/>
  <c r="AG32" i="44"/>
  <c r="AN23" i="60" s="1"/>
  <c r="S32" i="44"/>
  <c r="Z23" i="60" s="1"/>
  <c r="AE30" i="44"/>
  <c r="AE33" i="44" s="1"/>
  <c r="AL24" i="60" s="1"/>
  <c r="N24" i="60"/>
  <c r="AD30" i="44"/>
  <c r="AD33" i="44" s="1"/>
  <c r="AK24" i="60" s="1"/>
  <c r="AC32" i="44"/>
  <c r="AJ23" i="60" s="1"/>
  <c r="AJ35" i="60" s="1"/>
  <c r="Q32" i="44"/>
  <c r="X23" i="60" s="1"/>
  <c r="L23" i="60"/>
  <c r="AF32" i="44"/>
  <c r="AM23" i="60" s="1"/>
  <c r="R32" i="44"/>
  <c r="Y23" i="60" s="1"/>
  <c r="Y35" i="60" s="1"/>
  <c r="M23" i="60"/>
  <c r="AB32" i="44"/>
  <c r="AI23" i="60" s="1"/>
  <c r="P32" i="44"/>
  <c r="W23" i="60" s="1"/>
  <c r="K23" i="60"/>
  <c r="C11" i="45"/>
  <c r="C10" i="45"/>
  <c r="C9" i="45"/>
  <c r="C8" i="45"/>
  <c r="C7" i="45"/>
  <c r="AL35" i="60" l="1"/>
  <c r="AL38" i="60" s="1"/>
  <c r="X25" i="60"/>
  <c r="X17" i="60" s="1"/>
  <c r="AD25" i="60"/>
  <c r="AD17" i="60" s="1"/>
  <c r="AC36" i="60"/>
  <c r="AC25" i="60"/>
  <c r="AC17" i="60" s="1"/>
  <c r="S24" i="60"/>
  <c r="S36" i="60" s="1"/>
  <c r="AD36" i="60"/>
  <c r="M25" i="60"/>
  <c r="M17" i="60" s="1"/>
  <c r="P110" i="60"/>
  <c r="M77" i="47" s="1"/>
  <c r="P84" i="60"/>
  <c r="P82" i="60"/>
  <c r="P90" i="60" s="1"/>
  <c r="P113" i="60" s="1"/>
  <c r="M75" i="47" s="1"/>
  <c r="P116" i="60"/>
  <c r="M79" i="47" s="1"/>
  <c r="P114" i="60"/>
  <c r="M81" i="47" s="1"/>
  <c r="P112" i="60"/>
  <c r="M76" i="47" s="1"/>
  <c r="AF34" i="60"/>
  <c r="AF37" i="60" s="1"/>
  <c r="AF25" i="60"/>
  <c r="AF19" i="60" s="1"/>
  <c r="AB35" i="60"/>
  <c r="G23" i="60"/>
  <c r="V35" i="60"/>
  <c r="V38" i="60" s="1"/>
  <c r="Q34" i="60"/>
  <c r="Q37" i="60" s="1"/>
  <c r="E66" i="60"/>
  <c r="J66" i="60" s="1"/>
  <c r="F21" i="57"/>
  <c r="E21" i="57"/>
  <c r="E67" i="60"/>
  <c r="J67" i="60" s="1"/>
  <c r="E64" i="60"/>
  <c r="J64" i="60" s="1"/>
  <c r="E69" i="60"/>
  <c r="J69" i="60" s="1"/>
  <c r="E65" i="60"/>
  <c r="J65" i="60" s="1"/>
  <c r="E68" i="60"/>
  <c r="J68" i="60" s="1"/>
  <c r="E63" i="60"/>
  <c r="J63" i="60" s="1"/>
  <c r="AF36" i="60"/>
  <c r="H24" i="60"/>
  <c r="H36" i="60" s="1"/>
  <c r="AL36" i="60"/>
  <c r="K25" i="60"/>
  <c r="K19" i="60" s="1"/>
  <c r="K34" i="60"/>
  <c r="K37" i="60" s="1"/>
  <c r="AA14" i="57"/>
  <c r="R14" i="57"/>
  <c r="AD38" i="60"/>
  <c r="G68" i="60"/>
  <c r="K21" i="57"/>
  <c r="G63" i="60"/>
  <c r="G66" i="60"/>
  <c r="AB66" i="60" s="1"/>
  <c r="G67" i="60"/>
  <c r="AB67" i="60" s="1"/>
  <c r="G64" i="60"/>
  <c r="G69" i="60"/>
  <c r="G65" i="60"/>
  <c r="G50" i="60"/>
  <c r="AH36" i="60"/>
  <c r="Z36" i="60"/>
  <c r="V25" i="60"/>
  <c r="V18" i="60" s="1"/>
  <c r="V34" i="60"/>
  <c r="V37" i="60" s="1"/>
  <c r="K35" i="60"/>
  <c r="K38" i="60" s="1"/>
  <c r="Z35" i="60"/>
  <c r="Z38" i="60" s="1"/>
  <c r="S22" i="60"/>
  <c r="J13" i="57"/>
  <c r="W34" i="60"/>
  <c r="W37" i="60" s="1"/>
  <c r="W25" i="60"/>
  <c r="W19" i="60" s="1"/>
  <c r="AH34" i="60"/>
  <c r="AH37" i="60" s="1"/>
  <c r="AH25" i="60"/>
  <c r="AH18" i="60" s="1"/>
  <c r="R35" i="60"/>
  <c r="F23" i="60"/>
  <c r="AN35" i="60"/>
  <c r="I23" i="60"/>
  <c r="I35" i="60" s="1"/>
  <c r="I38" i="60" s="1"/>
  <c r="AO23" i="60"/>
  <c r="AE34" i="60"/>
  <c r="AE37" i="60" s="1"/>
  <c r="AE25" i="60"/>
  <c r="AE19" i="60" s="1"/>
  <c r="AI25" i="60"/>
  <c r="AI19" i="60" s="1"/>
  <c r="AI34" i="60"/>
  <c r="AI37" i="60" s="1"/>
  <c r="O34" i="60"/>
  <c r="O37" i="60" s="1"/>
  <c r="O25" i="60"/>
  <c r="O17" i="60" s="1"/>
  <c r="AA13" i="57"/>
  <c r="R13" i="57"/>
  <c r="I16" i="57"/>
  <c r="W35" i="60"/>
  <c r="AI35" i="60"/>
  <c r="AJ25" i="60"/>
  <c r="AJ17" i="60" s="1"/>
  <c r="AJ34" i="60"/>
  <c r="AJ37" i="60" s="1"/>
  <c r="M36" i="60"/>
  <c r="U34" i="60"/>
  <c r="U37" i="60" s="1"/>
  <c r="U25" i="60"/>
  <c r="U17" i="60" s="1"/>
  <c r="AM25" i="60"/>
  <c r="AM19" i="60" s="1"/>
  <c r="AM34" i="60"/>
  <c r="AM37" i="60" s="1"/>
  <c r="F22" i="60"/>
  <c r="R25" i="60"/>
  <c r="R17" i="60" s="1"/>
  <c r="R34" i="60"/>
  <c r="R37" i="60" s="1"/>
  <c r="P115" i="60"/>
  <c r="M80" i="47" s="1"/>
  <c r="Z13" i="57"/>
  <c r="Q13" i="57"/>
  <c r="U36" i="60"/>
  <c r="I21" i="57"/>
  <c r="F50" i="60"/>
  <c r="F63" i="60"/>
  <c r="F65" i="60"/>
  <c r="F67" i="60"/>
  <c r="F68" i="60"/>
  <c r="F66" i="60"/>
  <c r="F69" i="60"/>
  <c r="F64" i="60"/>
  <c r="AK25" i="60"/>
  <c r="AK18" i="60" s="1"/>
  <c r="AK34" i="60"/>
  <c r="AK37" i="60" s="1"/>
  <c r="AE35" i="60"/>
  <c r="AA36" i="60"/>
  <c r="AK36" i="60"/>
  <c r="N36" i="60"/>
  <c r="Y38" i="60"/>
  <c r="AM35" i="60"/>
  <c r="Q24" i="60"/>
  <c r="Q36" i="60" s="1"/>
  <c r="H15" i="57"/>
  <c r="P34" i="60"/>
  <c r="P25" i="60"/>
  <c r="P18" i="60" s="1"/>
  <c r="P106" i="60"/>
  <c r="M71" i="47" s="1"/>
  <c r="P105" i="60"/>
  <c r="M72" i="47" s="1"/>
  <c r="P104" i="60"/>
  <c r="M73" i="47" s="1"/>
  <c r="P101" i="60"/>
  <c r="M69" i="47" s="1"/>
  <c r="P99" i="60"/>
  <c r="M70" i="47" s="1"/>
  <c r="P103" i="60"/>
  <c r="Q103" i="60" s="1"/>
  <c r="R103" i="60" s="1"/>
  <c r="P100" i="60"/>
  <c r="M74" i="47" s="1"/>
  <c r="T38" i="60"/>
  <c r="L21" i="57"/>
  <c r="H66" i="60"/>
  <c r="AL66" i="60" s="1"/>
  <c r="H69" i="60"/>
  <c r="AL69" i="60" s="1"/>
  <c r="H65" i="60"/>
  <c r="H63" i="60"/>
  <c r="AL63" i="60" s="1"/>
  <c r="H50" i="60"/>
  <c r="H64" i="60"/>
  <c r="H67" i="60"/>
  <c r="AL67" i="60" s="1"/>
  <c r="H68" i="60"/>
  <c r="AL68" i="60" s="1"/>
  <c r="M35" i="60"/>
  <c r="M38" i="60" s="1"/>
  <c r="AM36" i="60"/>
  <c r="S23" i="60"/>
  <c r="J14" i="57"/>
  <c r="L35" i="60"/>
  <c r="L38" i="60" s="1"/>
  <c r="AG35" i="60"/>
  <c r="N34" i="60"/>
  <c r="N37" i="60" s="1"/>
  <c r="N25" i="60"/>
  <c r="N18" i="60" s="1"/>
  <c r="P36" i="60"/>
  <c r="AB34" i="60"/>
  <c r="AB37" i="60" s="1"/>
  <c r="AB25" i="60"/>
  <c r="AB18" i="60" s="1"/>
  <c r="G22" i="60"/>
  <c r="AC38" i="60"/>
  <c r="AA38" i="60"/>
  <c r="Y25" i="60"/>
  <c r="Y19" i="60" s="1"/>
  <c r="Y36" i="60"/>
  <c r="X35" i="60"/>
  <c r="X38" i="60" s="1"/>
  <c r="AA34" i="60"/>
  <c r="AA37" i="60" s="1"/>
  <c r="AA25" i="60"/>
  <c r="AA19" i="60" s="1"/>
  <c r="Z34" i="60"/>
  <c r="Z37" i="60" s="1"/>
  <c r="Z25" i="60"/>
  <c r="Z18" i="60" s="1"/>
  <c r="G24" i="60"/>
  <c r="G36" i="60" s="1"/>
  <c r="AB36" i="60"/>
  <c r="I22" i="60"/>
  <c r="AN34" i="60"/>
  <c r="AN37" i="60" s="1"/>
  <c r="AN25" i="60"/>
  <c r="AN18" i="60" s="1"/>
  <c r="AO22" i="60"/>
  <c r="P92" i="60"/>
  <c r="AA15" i="57"/>
  <c r="R15" i="57"/>
  <c r="AF38" i="60"/>
  <c r="Q14" i="57"/>
  <c r="Z14" i="57"/>
  <c r="T25" i="60"/>
  <c r="T17" i="60" s="1"/>
  <c r="T34" i="60"/>
  <c r="AG34" i="60"/>
  <c r="AG37" i="60" s="1"/>
  <c r="AG25" i="60"/>
  <c r="AG19" i="60" s="1"/>
  <c r="AJ38" i="60"/>
  <c r="U35" i="60"/>
  <c r="AL34" i="60"/>
  <c r="AL37" i="60" s="1"/>
  <c r="H22" i="60"/>
  <c r="AL25" i="60"/>
  <c r="AL19" i="60" s="1"/>
  <c r="AN36" i="60"/>
  <c r="AO24" i="60"/>
  <c r="I24" i="60"/>
  <c r="I36" i="60" s="1"/>
  <c r="V36" i="60"/>
  <c r="AK38" i="60"/>
  <c r="P111" i="60"/>
  <c r="M82" i="47" s="1"/>
  <c r="R36" i="60"/>
  <c r="F24" i="60"/>
  <c r="AB15" i="57"/>
  <c r="S15" i="57"/>
  <c r="L25" i="60"/>
  <c r="L18" i="60" s="1"/>
  <c r="AO45" i="60"/>
  <c r="AP45" i="60" s="1"/>
  <c r="I45" i="60"/>
  <c r="Q35" i="60"/>
  <c r="AS162" i="57"/>
  <c r="AQ162" i="57"/>
  <c r="AO162" i="57"/>
  <c r="AK162" i="57"/>
  <c r="AI162" i="57"/>
  <c r="AJ161" i="57"/>
  <c r="AJ162" i="57" s="1"/>
  <c r="X19" i="60" l="1"/>
  <c r="X18" i="60"/>
  <c r="P117" i="60"/>
  <c r="M78" i="47" s="1"/>
  <c r="U18" i="60"/>
  <c r="AD18" i="60"/>
  <c r="AD19" i="60"/>
  <c r="M19" i="60"/>
  <c r="AC19" i="60"/>
  <c r="AC18" i="60"/>
  <c r="M18" i="60"/>
  <c r="AM18" i="60"/>
  <c r="P19" i="60"/>
  <c r="U19" i="60"/>
  <c r="Q82" i="60"/>
  <c r="Q90" i="60" s="1"/>
  <c r="Q113" i="60" s="1"/>
  <c r="N75" i="47" s="1"/>
  <c r="AE17" i="60"/>
  <c r="AE18" i="60"/>
  <c r="R19" i="60"/>
  <c r="AK17" i="60"/>
  <c r="K17" i="60"/>
  <c r="V19" i="60"/>
  <c r="K18" i="60"/>
  <c r="AN17" i="60"/>
  <c r="K39" i="60"/>
  <c r="AK19" i="60"/>
  <c r="W18" i="60"/>
  <c r="AC66" i="60"/>
  <c r="AD66" i="60" s="1"/>
  <c r="AE66" i="60" s="1"/>
  <c r="AF66" i="60" s="1"/>
  <c r="AG66" i="60" s="1"/>
  <c r="AH66" i="60" s="1"/>
  <c r="AI66" i="60" s="1"/>
  <c r="AJ66" i="60" s="1"/>
  <c r="AK66" i="60" s="1"/>
  <c r="AN19" i="60"/>
  <c r="AM17" i="60"/>
  <c r="V17" i="60"/>
  <c r="T37" i="60"/>
  <c r="S34" i="60"/>
  <c r="S37" i="60" s="1"/>
  <c r="S25" i="60"/>
  <c r="S18" i="60" s="1"/>
  <c r="AG18" i="60"/>
  <c r="AG38" i="60"/>
  <c r="AL64" i="60"/>
  <c r="P37" i="60"/>
  <c r="P81" i="60"/>
  <c r="N19" i="60"/>
  <c r="R18" i="60"/>
  <c r="Z19" i="60"/>
  <c r="AB68" i="60"/>
  <c r="AC68" i="60" s="1"/>
  <c r="AD68" i="60" s="1"/>
  <c r="AE68" i="60" s="1"/>
  <c r="AF68" i="60" s="1"/>
  <c r="AG68" i="60" s="1"/>
  <c r="AH68" i="60" s="1"/>
  <c r="AI68" i="60" s="1"/>
  <c r="AJ68" i="60" s="1"/>
  <c r="AK68" i="60" s="1"/>
  <c r="Q106" i="60"/>
  <c r="U38" i="60"/>
  <c r="Z15" i="57"/>
  <c r="Z16" i="57" s="1"/>
  <c r="Q15" i="57"/>
  <c r="Q16" i="57" s="1"/>
  <c r="R38" i="60"/>
  <c r="K69" i="60"/>
  <c r="L69" i="60" s="1"/>
  <c r="M69" i="60" s="1"/>
  <c r="N69" i="60" s="1"/>
  <c r="O69" i="60" s="1"/>
  <c r="P69" i="60" s="1"/>
  <c r="Q69" i="60" s="1"/>
  <c r="R69" i="60"/>
  <c r="S69" i="60" s="1"/>
  <c r="T69" i="60" s="1"/>
  <c r="U69" i="60" s="1"/>
  <c r="V69" i="60" s="1"/>
  <c r="W69" i="60" s="1"/>
  <c r="X69" i="60" s="1"/>
  <c r="Y69" i="60" s="1"/>
  <c r="Z69" i="60" s="1"/>
  <c r="AA69" i="60" s="1"/>
  <c r="AH19" i="60"/>
  <c r="Q84" i="60"/>
  <c r="Q92" i="60" s="1"/>
  <c r="Q117" i="60" s="1"/>
  <c r="N78" i="47" s="1"/>
  <c r="Q99" i="60"/>
  <c r="T19" i="60"/>
  <c r="T18" i="60"/>
  <c r="AP22" i="60"/>
  <c r="AO25" i="60"/>
  <c r="AO17" i="60" s="1"/>
  <c r="AO34" i="60"/>
  <c r="G25" i="60"/>
  <c r="G31" i="60" s="1"/>
  <c r="G34" i="60"/>
  <c r="G37" i="60" s="1"/>
  <c r="AG17" i="60"/>
  <c r="Z17" i="60"/>
  <c r="AB17" i="60"/>
  <c r="AL65" i="60"/>
  <c r="AE38" i="60"/>
  <c r="K66" i="60"/>
  <c r="L66" i="60" s="1"/>
  <c r="M66" i="60" s="1"/>
  <c r="N66" i="60" s="1"/>
  <c r="O66" i="60" s="1"/>
  <c r="P66" i="60" s="1"/>
  <c r="Q66" i="60" s="1"/>
  <c r="R66" i="60"/>
  <c r="S66" i="60" s="1"/>
  <c r="T66" i="60" s="1"/>
  <c r="U66" i="60" s="1"/>
  <c r="V66" i="60" s="1"/>
  <c r="W66" i="60" s="1"/>
  <c r="X66" i="60" s="1"/>
  <c r="Y66" i="60" s="1"/>
  <c r="Z66" i="60" s="1"/>
  <c r="AA66" i="60" s="1"/>
  <c r="Q105" i="60"/>
  <c r="F36" i="60"/>
  <c r="AB14" i="57"/>
  <c r="S14" i="57"/>
  <c r="S103" i="60"/>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M38" i="60"/>
  <c r="R68" i="60"/>
  <c r="S68" i="60" s="1"/>
  <c r="T68" i="60" s="1"/>
  <c r="U68" i="60" s="1"/>
  <c r="V68" i="60" s="1"/>
  <c r="W68" i="60" s="1"/>
  <c r="X68" i="60" s="1"/>
  <c r="Y68" i="60" s="1"/>
  <c r="Z68" i="60" s="1"/>
  <c r="AA68" i="60" s="1"/>
  <c r="K68" i="60"/>
  <c r="L68" i="60" s="1"/>
  <c r="M68" i="60" s="1"/>
  <c r="N68" i="60" s="1"/>
  <c r="O68" i="60" s="1"/>
  <c r="P68" i="60" s="1"/>
  <c r="Q68" i="60" s="1"/>
  <c r="H16" i="57"/>
  <c r="AJ18" i="60"/>
  <c r="AJ19" i="60"/>
  <c r="Q25" i="60"/>
  <c r="Y18" i="60"/>
  <c r="Y17" i="60"/>
  <c r="I34" i="60"/>
  <c r="I37" i="60" s="1"/>
  <c r="I25" i="60"/>
  <c r="I31" i="60" s="1"/>
  <c r="S35" i="60"/>
  <c r="R67" i="60"/>
  <c r="S67" i="60" s="1"/>
  <c r="T67" i="60" s="1"/>
  <c r="U67" i="60" s="1"/>
  <c r="V67" i="60" s="1"/>
  <c r="W67" i="60" s="1"/>
  <c r="X67" i="60" s="1"/>
  <c r="Y67" i="60" s="1"/>
  <c r="Z67" i="60" s="1"/>
  <c r="AA67" i="60" s="1"/>
  <c r="K67" i="60"/>
  <c r="L67" i="60" s="1"/>
  <c r="M67" i="60" s="1"/>
  <c r="N67" i="60" s="1"/>
  <c r="O67" i="60" s="1"/>
  <c r="P67" i="60" s="1"/>
  <c r="Q67" i="60" s="1"/>
  <c r="AI18" i="60"/>
  <c r="AI17" i="60"/>
  <c r="W17" i="60"/>
  <c r="AB65" i="60"/>
  <c r="AC65" i="60" s="1"/>
  <c r="AD65" i="60" s="1"/>
  <c r="AE65" i="60" s="1"/>
  <c r="AF65" i="60" s="1"/>
  <c r="AG65" i="60" s="1"/>
  <c r="AH65" i="60" s="1"/>
  <c r="AI65" i="60" s="1"/>
  <c r="AJ65" i="60" s="1"/>
  <c r="AK65" i="60" s="1"/>
  <c r="R65" i="60"/>
  <c r="S65" i="60" s="1"/>
  <c r="T65" i="60" s="1"/>
  <c r="U65" i="60" s="1"/>
  <c r="V65" i="60" s="1"/>
  <c r="W65" i="60" s="1"/>
  <c r="X65" i="60" s="1"/>
  <c r="Y65" i="60" s="1"/>
  <c r="Z65" i="60" s="1"/>
  <c r="AA65" i="60" s="1"/>
  <c r="K65" i="60"/>
  <c r="L65" i="60" s="1"/>
  <c r="M65" i="60" s="1"/>
  <c r="N65" i="60" s="1"/>
  <c r="O65" i="60" s="1"/>
  <c r="P65" i="60" s="1"/>
  <c r="Q65" i="60" s="1"/>
  <c r="AI38" i="60"/>
  <c r="R16" i="57"/>
  <c r="AP23" i="60"/>
  <c r="AO35" i="60"/>
  <c r="AB69" i="60"/>
  <c r="AC69" i="60" s="1"/>
  <c r="AD69" i="60" s="1"/>
  <c r="AE69" i="60" s="1"/>
  <c r="AF69" i="60" s="1"/>
  <c r="AG69" i="60" s="1"/>
  <c r="AH69" i="60" s="1"/>
  <c r="AI69" i="60" s="1"/>
  <c r="AJ69" i="60" s="1"/>
  <c r="AK69" i="60" s="1"/>
  <c r="AF17" i="60"/>
  <c r="AF18" i="60"/>
  <c r="R64" i="60"/>
  <c r="S64" i="60" s="1"/>
  <c r="T64" i="60" s="1"/>
  <c r="U64" i="60" s="1"/>
  <c r="V64" i="60" s="1"/>
  <c r="W64" i="60" s="1"/>
  <c r="X64" i="60" s="1"/>
  <c r="Y64" i="60" s="1"/>
  <c r="Z64" i="60" s="1"/>
  <c r="AA64" i="60" s="1"/>
  <c r="K64" i="60"/>
  <c r="L64" i="60" s="1"/>
  <c r="M64" i="60" s="1"/>
  <c r="N64" i="60" s="1"/>
  <c r="O64" i="60" s="1"/>
  <c r="P64" i="60" s="1"/>
  <c r="Q64" i="60" s="1"/>
  <c r="Q38" i="60"/>
  <c r="Q114" i="60"/>
  <c r="N81" i="47" s="1"/>
  <c r="Q116" i="60"/>
  <c r="N79" i="47" s="1"/>
  <c r="Q112" i="60"/>
  <c r="N76" i="47" s="1"/>
  <c r="Q115" i="60"/>
  <c r="N80" i="47" s="1"/>
  <c r="Q110" i="60"/>
  <c r="N77" i="47" s="1"/>
  <c r="Q111" i="60"/>
  <c r="N82" i="47" s="1"/>
  <c r="R63" i="60"/>
  <c r="S63" i="60" s="1"/>
  <c r="T63" i="60" s="1"/>
  <c r="U63" i="60" s="1"/>
  <c r="V63" i="60" s="1"/>
  <c r="W63" i="60" s="1"/>
  <c r="X63" i="60" s="1"/>
  <c r="Y63" i="60" s="1"/>
  <c r="Z63" i="60" s="1"/>
  <c r="AA63" i="60" s="1"/>
  <c r="K63" i="60"/>
  <c r="L63" i="60" s="1"/>
  <c r="M63" i="60" s="1"/>
  <c r="N63" i="60" s="1"/>
  <c r="O63" i="60" s="1"/>
  <c r="P63" i="60" s="1"/>
  <c r="Q63" i="60" s="1"/>
  <c r="AA16" i="57"/>
  <c r="AB64" i="60"/>
  <c r="AC64" i="60" s="1"/>
  <c r="AD64" i="60" s="1"/>
  <c r="AE64" i="60" s="1"/>
  <c r="AF64" i="60" s="1"/>
  <c r="AG64" i="60" s="1"/>
  <c r="AH64" i="60" s="1"/>
  <c r="AI64" i="60" s="1"/>
  <c r="AJ64" i="60" s="1"/>
  <c r="AK64" i="60" s="1"/>
  <c r="I50" i="60"/>
  <c r="M21" i="57"/>
  <c r="I65" i="60"/>
  <c r="I67" i="60"/>
  <c r="AN67" i="60" s="1"/>
  <c r="AO67" i="60" s="1"/>
  <c r="AP67" i="60" s="1"/>
  <c r="I68" i="60"/>
  <c r="AN68" i="60" s="1"/>
  <c r="AO68" i="60" s="1"/>
  <c r="AP68" i="60" s="1"/>
  <c r="I63" i="60"/>
  <c r="AN63" i="60" s="1"/>
  <c r="AO63" i="60" s="1"/>
  <c r="AP63" i="60" s="1"/>
  <c r="I64" i="60"/>
  <c r="AN64" i="60" s="1"/>
  <c r="AO64" i="60" s="1"/>
  <c r="AP64" i="60" s="1"/>
  <c r="I46" i="60"/>
  <c r="H46" i="60" s="1"/>
  <c r="I66" i="60"/>
  <c r="I69" i="60"/>
  <c r="AN69" i="60" s="1"/>
  <c r="AO69" i="60" s="1"/>
  <c r="AP69" i="60" s="1"/>
  <c r="P85" i="60"/>
  <c r="P122" i="60"/>
  <c r="M63" i="47" s="1"/>
  <c r="P121" i="60"/>
  <c r="M64" i="47" s="1"/>
  <c r="P124" i="60"/>
  <c r="M67" i="47" s="1"/>
  <c r="P126" i="60"/>
  <c r="M66" i="47" s="1"/>
  <c r="P83"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B19" i="60"/>
  <c r="N17" i="60"/>
  <c r="P17" i="60"/>
  <c r="W38" i="60"/>
  <c r="AN38" i="60"/>
  <c r="AH17" i="60"/>
  <c r="AB13" i="57"/>
  <c r="S13" i="57"/>
  <c r="J16" i="57"/>
  <c r="AC67" i="60"/>
  <c r="AD67" i="60" s="1"/>
  <c r="AE67" i="60" s="1"/>
  <c r="AF67" i="60" s="1"/>
  <c r="AG67" i="60" s="1"/>
  <c r="AH67" i="60" s="1"/>
  <c r="AI67" i="60" s="1"/>
  <c r="AJ67" i="60" s="1"/>
  <c r="AK67" i="60" s="1"/>
  <c r="Q104" i="60"/>
  <c r="G35" i="60"/>
  <c r="G38" i="60" s="1"/>
  <c r="AP24" i="60"/>
  <c r="AO36" i="60"/>
  <c r="AA17" i="60"/>
  <c r="AA18" i="60"/>
  <c r="H34" i="60"/>
  <c r="H37" i="60" s="1"/>
  <c r="H25" i="60"/>
  <c r="H31" i="60" s="1"/>
  <c r="AB63" i="60"/>
  <c r="AC63" i="60" s="1"/>
  <c r="AD63" i="60" s="1"/>
  <c r="AE63" i="60" s="1"/>
  <c r="AF63" i="60" s="1"/>
  <c r="AG63" i="60" s="1"/>
  <c r="AH63" i="60" s="1"/>
  <c r="AI63" i="60" s="1"/>
  <c r="AJ63" i="60" s="1"/>
  <c r="AK63" i="60" s="1"/>
  <c r="Q100" i="60"/>
  <c r="AB38" i="60"/>
  <c r="L17" i="60"/>
  <c r="L19" i="60"/>
  <c r="AL17" i="60"/>
  <c r="AL18" i="60"/>
  <c r="O19" i="60"/>
  <c r="O18" i="60"/>
  <c r="F34" i="60"/>
  <c r="F37" i="60" s="1"/>
  <c r="F25" i="60"/>
  <c r="F17" i="60" s="1"/>
  <c r="F35" i="60"/>
  <c r="F38" i="60" s="1"/>
  <c r="Q101" i="60"/>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S16" i="57" l="1"/>
  <c r="AO19" i="60"/>
  <c r="AO18" i="60"/>
  <c r="R82" i="60"/>
  <c r="R90" i="60" s="1"/>
  <c r="R113" i="60" s="1"/>
  <c r="O75" i="47" s="1"/>
  <c r="AM69" i="60"/>
  <c r="AM67" i="60"/>
  <c r="AB16" i="57"/>
  <c r="R84" i="60"/>
  <c r="S84" i="60" s="1"/>
  <c r="Q122" i="60"/>
  <c r="N63" i="47" s="1"/>
  <c r="Q85" i="60"/>
  <c r="P93" i="60"/>
  <c r="P127" i="60" s="1"/>
  <c r="M65" i="47" s="1"/>
  <c r="AN65" i="60"/>
  <c r="AO65" i="60" s="1"/>
  <c r="AP65" i="60" s="1"/>
  <c r="AM65" i="60"/>
  <c r="AO38" i="60"/>
  <c r="R116" i="60"/>
  <c r="O79" i="47" s="1"/>
  <c r="N69" i="47"/>
  <c r="R101" i="60"/>
  <c r="F19" i="60"/>
  <c r="Q121" i="60"/>
  <c r="R114" i="60"/>
  <c r="O81" i="47" s="1"/>
  <c r="N71" i="47"/>
  <c r="R106" i="60"/>
  <c r="AP35" i="60"/>
  <c r="AP38" i="60" s="1"/>
  <c r="AP36" i="60"/>
  <c r="N70" i="47"/>
  <c r="R99" i="60"/>
  <c r="Q124" i="60"/>
  <c r="N72" i="47"/>
  <c r="R105" i="60"/>
  <c r="S17" i="60"/>
  <c r="S19" i="60"/>
  <c r="N74" i="47"/>
  <c r="R100" i="60"/>
  <c r="Q126" i="60"/>
  <c r="N73" i="47"/>
  <c r="R104" i="60"/>
  <c r="AO125" i="60"/>
  <c r="AN66" i="60"/>
  <c r="AO66" i="60" s="1"/>
  <c r="AP66" i="60" s="1"/>
  <c r="AM66" i="60"/>
  <c r="AO37" i="60"/>
  <c r="AM63" i="60"/>
  <c r="Q83" i="60"/>
  <c r="P91" i="60"/>
  <c r="P123" i="60" s="1"/>
  <c r="M62" i="47" s="1"/>
  <c r="S38" i="60"/>
  <c r="AP25" i="60"/>
  <c r="AP18" i="60" s="1"/>
  <c r="AP103" i="60"/>
  <c r="AP34" i="60"/>
  <c r="AP37" i="60" s="1"/>
  <c r="R111" i="60"/>
  <c r="O82" i="47" s="1"/>
  <c r="Q81" i="60"/>
  <c r="P89" i="60"/>
  <c r="P102" i="60" s="1"/>
  <c r="F18" i="60"/>
  <c r="R110" i="60"/>
  <c r="O77" i="47" s="1"/>
  <c r="R115" i="60"/>
  <c r="O80" i="47" s="1"/>
  <c r="F31" i="60"/>
  <c r="AM68" i="60"/>
  <c r="Q19" i="60"/>
  <c r="Q18" i="60"/>
  <c r="Q17" i="60"/>
  <c r="R112" i="60"/>
  <c r="O76" i="47" s="1"/>
  <c r="AM64" i="60"/>
  <c r="E75" i="58"/>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S82" i="60" l="1"/>
  <c r="S90" i="60" s="1"/>
  <c r="S113" i="60" s="1"/>
  <c r="P75" i="47" s="1"/>
  <c r="AP17" i="60"/>
  <c r="R122" i="60"/>
  <c r="O63" i="47" s="1"/>
  <c r="S111" i="60"/>
  <c r="P82" i="47" s="1"/>
  <c r="R92" i="60"/>
  <c r="R117" i="60" s="1"/>
  <c r="O78" i="47" s="1"/>
  <c r="S116" i="60"/>
  <c r="P79" i="47" s="1"/>
  <c r="AP125" i="60"/>
  <c r="S110" i="60"/>
  <c r="T110" i="60" s="1"/>
  <c r="S112" i="60"/>
  <c r="T112" i="60" s="1"/>
  <c r="S114" i="60"/>
  <c r="P81" i="47" s="1"/>
  <c r="S115" i="60"/>
  <c r="T115" i="60" s="1"/>
  <c r="T84" i="60"/>
  <c r="S92" i="60"/>
  <c r="S117" i="60" s="1"/>
  <c r="P78" i="47" s="1"/>
  <c r="N64" i="47"/>
  <c r="R121" i="60"/>
  <c r="O73" i="47"/>
  <c r="S104" i="60"/>
  <c r="N67" i="47"/>
  <c r="R124" i="60"/>
  <c r="O70" i="47"/>
  <c r="S99" i="60"/>
  <c r="N66" i="47"/>
  <c r="R126" i="60"/>
  <c r="AP19" i="60"/>
  <c r="O74" i="47"/>
  <c r="S100" i="60"/>
  <c r="O69" i="47"/>
  <c r="S101" i="60"/>
  <c r="M68" i="47"/>
  <c r="P74" i="60"/>
  <c r="P77" i="60" s="1"/>
  <c r="Q91" i="60"/>
  <c r="Q123" i="60" s="1"/>
  <c r="N62" i="47" s="1"/>
  <c r="R83" i="60"/>
  <c r="R81" i="60"/>
  <c r="Q89" i="60"/>
  <c r="Q102" i="60" s="1"/>
  <c r="O71" i="47"/>
  <c r="S106" i="60"/>
  <c r="T82" i="60"/>
  <c r="Q93" i="60"/>
  <c r="Q127" i="60" s="1"/>
  <c r="N65" i="47" s="1"/>
  <c r="R85" i="60"/>
  <c r="O72" i="47"/>
  <c r="S105"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T111" i="60" l="1"/>
  <c r="U111" i="60" s="1"/>
  <c r="T116" i="60"/>
  <c r="Q79" i="47" s="1"/>
  <c r="S122" i="60"/>
  <c r="P63" i="47" s="1"/>
  <c r="T114" i="60"/>
  <c r="U114" i="60" s="1"/>
  <c r="P80" i="47"/>
  <c r="P77" i="47"/>
  <c r="P76" i="47"/>
  <c r="P71" i="47"/>
  <c r="T106" i="60"/>
  <c r="S81" i="60"/>
  <c r="R89" i="60"/>
  <c r="R102" i="60" s="1"/>
  <c r="P73" i="47"/>
  <c r="T104" i="60"/>
  <c r="Q77" i="47"/>
  <c r="U110" i="60"/>
  <c r="Q76" i="47"/>
  <c r="U112" i="60"/>
  <c r="O64" i="47"/>
  <c r="S121" i="60"/>
  <c r="P72" i="47"/>
  <c r="T105" i="60"/>
  <c r="P69" i="47"/>
  <c r="T101" i="60"/>
  <c r="S83" i="60"/>
  <c r="R91" i="60"/>
  <c r="R123" i="60" s="1"/>
  <c r="O62" i="47" s="1"/>
  <c r="O66" i="47"/>
  <c r="S126" i="60"/>
  <c r="U84" i="60"/>
  <c r="T92" i="60"/>
  <c r="T117" i="60" s="1"/>
  <c r="Q78" i="47" s="1"/>
  <c r="S85" i="60"/>
  <c r="R93" i="60"/>
  <c r="R127" i="60" s="1"/>
  <c r="O65" i="47" s="1"/>
  <c r="P70" i="47"/>
  <c r="T99" i="60"/>
  <c r="S124" i="60"/>
  <c r="O67" i="47"/>
  <c r="U82" i="60"/>
  <c r="T90" i="60"/>
  <c r="T113" i="60" s="1"/>
  <c r="Q75" i="47" s="1"/>
  <c r="N68" i="47"/>
  <c r="Q74" i="60"/>
  <c r="Q77" i="60" s="1"/>
  <c r="P74" i="47"/>
  <c r="T100" i="60"/>
  <c r="Q80" i="47"/>
  <c r="U115" i="60"/>
  <c r="J170" i="58"/>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Q82" i="47" l="1"/>
  <c r="U116" i="60"/>
  <c r="Q81" i="47"/>
  <c r="T122" i="60"/>
  <c r="Q63" i="47" s="1"/>
  <c r="P66" i="47"/>
  <c r="T126" i="60"/>
  <c r="R76" i="47"/>
  <c r="V112" i="60"/>
  <c r="R77" i="47"/>
  <c r="V110" i="60"/>
  <c r="P67" i="47"/>
  <c r="T124" i="60"/>
  <c r="T83" i="60"/>
  <c r="S91" i="60"/>
  <c r="S123" i="60" s="1"/>
  <c r="P62" i="47" s="1"/>
  <c r="R80" i="47"/>
  <c r="V115" i="60"/>
  <c r="Q70" i="47"/>
  <c r="U99" i="60"/>
  <c r="Q69" i="47"/>
  <c r="U101" i="60"/>
  <c r="R81" i="47"/>
  <c r="V114" i="60"/>
  <c r="R82" i="47"/>
  <c r="V111" i="60"/>
  <c r="Q74" i="47"/>
  <c r="U100" i="60"/>
  <c r="Q72" i="47"/>
  <c r="U105" i="60"/>
  <c r="Q73" i="47"/>
  <c r="U104" i="60"/>
  <c r="T85" i="60"/>
  <c r="S93" i="60"/>
  <c r="S127" i="60" s="1"/>
  <c r="P65" i="47" s="1"/>
  <c r="P64" i="47"/>
  <c r="T121" i="60"/>
  <c r="O68" i="47"/>
  <c r="R74" i="60"/>
  <c r="R77" i="60" s="1"/>
  <c r="V84" i="60"/>
  <c r="U92" i="60"/>
  <c r="U117" i="60" s="1"/>
  <c r="R78" i="47" s="1"/>
  <c r="S89" i="60"/>
  <c r="S102" i="60" s="1"/>
  <c r="T81" i="60"/>
  <c r="R79" i="47"/>
  <c r="V116" i="60"/>
  <c r="Q71" i="47"/>
  <c r="U106" i="60"/>
  <c r="V82" i="60"/>
  <c r="U90" i="60"/>
  <c r="U113" i="60" s="1"/>
  <c r="R75" i="47" s="1"/>
  <c r="J226" i="58"/>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U122" i="60" l="1"/>
  <c r="V122" i="60" s="1"/>
  <c r="U81" i="60"/>
  <c r="T89" i="60"/>
  <c r="T102" i="60" s="1"/>
  <c r="R72" i="47"/>
  <c r="V105" i="60"/>
  <c r="S80" i="47"/>
  <c r="W115" i="60"/>
  <c r="R74" i="47"/>
  <c r="V100" i="60"/>
  <c r="P68" i="47"/>
  <c r="S74" i="60"/>
  <c r="S77" i="60" s="1"/>
  <c r="W84" i="60"/>
  <c r="V92" i="60"/>
  <c r="V117" i="60" s="1"/>
  <c r="S78" i="47" s="1"/>
  <c r="U83" i="60"/>
  <c r="T91" i="60"/>
  <c r="T123" i="60" s="1"/>
  <c r="Q62" i="47" s="1"/>
  <c r="S82" i="47"/>
  <c r="W111" i="60"/>
  <c r="Q67" i="47"/>
  <c r="U124" i="60"/>
  <c r="W82" i="60"/>
  <c r="V90" i="60"/>
  <c r="V113" i="60" s="1"/>
  <c r="S75" i="47" s="1"/>
  <c r="R71" i="47"/>
  <c r="V106" i="60"/>
  <c r="Q64" i="47"/>
  <c r="U121" i="60"/>
  <c r="S81" i="47"/>
  <c r="W114" i="60"/>
  <c r="S77" i="47"/>
  <c r="W110" i="60"/>
  <c r="R63" i="47"/>
  <c r="R69" i="47"/>
  <c r="V101" i="60"/>
  <c r="S76" i="47"/>
  <c r="W112" i="60"/>
  <c r="U85" i="60"/>
  <c r="T93" i="60"/>
  <c r="T127" i="60" s="1"/>
  <c r="Q65" i="47" s="1"/>
  <c r="S79" i="47"/>
  <c r="W116" i="60"/>
  <c r="R73" i="47"/>
  <c r="V104" i="60"/>
  <c r="R70" i="47"/>
  <c r="V99" i="60"/>
  <c r="Q66" i="47"/>
  <c r="U126" i="60"/>
  <c r="J245" i="58"/>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AC27" i="56"/>
  <c r="AB27" i="56"/>
  <c r="X84" i="60" l="1"/>
  <c r="W92" i="60"/>
  <c r="W117" i="60" s="1"/>
  <c r="T78" i="47" s="1"/>
  <c r="R66" i="47"/>
  <c r="V126" i="60"/>
  <c r="S69" i="47"/>
  <c r="W101" i="60"/>
  <c r="S74" i="47"/>
  <c r="W100" i="60"/>
  <c r="R64" i="47"/>
  <c r="V121" i="60"/>
  <c r="T76" i="47"/>
  <c r="X112" i="60"/>
  <c r="X82" i="60"/>
  <c r="W90" i="60"/>
  <c r="W113" i="60" s="1"/>
  <c r="T75" i="47" s="1"/>
  <c r="S70" i="47"/>
  <c r="W99" i="60"/>
  <c r="S63" i="47"/>
  <c r="W122" i="60"/>
  <c r="R67" i="47"/>
  <c r="V124" i="60"/>
  <c r="T80" i="47"/>
  <c r="X115" i="60"/>
  <c r="S73" i="47"/>
  <c r="W104" i="60"/>
  <c r="T77" i="47"/>
  <c r="X110" i="60"/>
  <c r="T82" i="47"/>
  <c r="X111" i="60"/>
  <c r="S72" i="47"/>
  <c r="W105" i="60"/>
  <c r="V85" i="60"/>
  <c r="U93" i="60"/>
  <c r="U127" i="60" s="1"/>
  <c r="R65" i="47" s="1"/>
  <c r="S71" i="47"/>
  <c r="W106" i="60"/>
  <c r="T79" i="47"/>
  <c r="X116" i="60"/>
  <c r="T81" i="47"/>
  <c r="X114" i="60"/>
  <c r="Q68" i="47"/>
  <c r="T74" i="60"/>
  <c r="T77" i="60" s="1"/>
  <c r="V83" i="60"/>
  <c r="U91" i="60"/>
  <c r="U123" i="60" s="1"/>
  <c r="R62" i="47" s="1"/>
  <c r="V81" i="60"/>
  <c r="U89" i="60"/>
  <c r="U102" i="60" s="1"/>
  <c r="K53" i="58"/>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R161" i="57"/>
  <c r="AR162" i="57" s="1"/>
  <c r="AM161" i="57"/>
  <c r="P139" i="57"/>
  <c r="Y139" i="57" s="1"/>
  <c r="U79" i="47" l="1"/>
  <c r="Y116" i="60"/>
  <c r="T73" i="47"/>
  <c r="X104" i="60"/>
  <c r="U76" i="47"/>
  <c r="Y112" i="60"/>
  <c r="U80" i="47"/>
  <c r="Y115" i="60"/>
  <c r="S64" i="47"/>
  <c r="W121" i="60"/>
  <c r="S67" i="47"/>
  <c r="W124" i="60"/>
  <c r="T74" i="47"/>
  <c r="X100" i="60"/>
  <c r="W81" i="60"/>
  <c r="V89" i="60"/>
  <c r="V102" i="60" s="1"/>
  <c r="W85" i="60"/>
  <c r="V93" i="60"/>
  <c r="V127" i="60" s="1"/>
  <c r="S65" i="47" s="1"/>
  <c r="T72" i="47"/>
  <c r="X105" i="60"/>
  <c r="T63" i="47"/>
  <c r="X122" i="60"/>
  <c r="T69" i="47"/>
  <c r="X101" i="60"/>
  <c r="W83" i="60"/>
  <c r="V91" i="60"/>
  <c r="V123" i="60" s="1"/>
  <c r="S62" i="47" s="1"/>
  <c r="T71" i="47"/>
  <c r="X106" i="60"/>
  <c r="U82" i="47"/>
  <c r="Y111" i="60"/>
  <c r="T70" i="47"/>
  <c r="X99" i="60"/>
  <c r="S66" i="47"/>
  <c r="W126" i="60"/>
  <c r="R68" i="47"/>
  <c r="U74" i="60"/>
  <c r="U77" i="60" s="1"/>
  <c r="U81" i="47"/>
  <c r="Y114" i="60"/>
  <c r="U77" i="47"/>
  <c r="Y110" i="60"/>
  <c r="Y82" i="60"/>
  <c r="X90" i="60"/>
  <c r="X113" i="60" s="1"/>
  <c r="U75" i="47" s="1"/>
  <c r="Y84" i="60"/>
  <c r="X92" i="60"/>
  <c r="X117" i="60" s="1"/>
  <c r="U78" i="47" s="1"/>
  <c r="Q139" i="57"/>
  <c r="Z139" i="57" s="1"/>
  <c r="AN161" i="57"/>
  <c r="AN162" i="57" s="1"/>
  <c r="AM162" i="57"/>
  <c r="B26" i="57"/>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U69" i="47" l="1"/>
  <c r="Y101" i="60"/>
  <c r="T67" i="47"/>
  <c r="X124" i="60"/>
  <c r="T66" i="47"/>
  <c r="X126" i="60"/>
  <c r="U63" i="47"/>
  <c r="Y122" i="60"/>
  <c r="T64" i="47"/>
  <c r="X121" i="60"/>
  <c r="U70" i="47"/>
  <c r="Y99" i="60"/>
  <c r="U72" i="47"/>
  <c r="Y105" i="60"/>
  <c r="V80" i="47"/>
  <c r="Z115" i="60"/>
  <c r="Z84" i="60"/>
  <c r="Y92" i="60"/>
  <c r="Y117" i="60" s="1"/>
  <c r="V78" i="47" s="1"/>
  <c r="V82" i="47"/>
  <c r="Z111" i="60"/>
  <c r="V76" i="47"/>
  <c r="Z112" i="60"/>
  <c r="X85" i="60"/>
  <c r="W93" i="60"/>
  <c r="W127" i="60" s="1"/>
  <c r="T65" i="47" s="1"/>
  <c r="Z82" i="60"/>
  <c r="Y90" i="60"/>
  <c r="Y113" i="60" s="1"/>
  <c r="V75" i="47" s="1"/>
  <c r="V77" i="47"/>
  <c r="Z110" i="60"/>
  <c r="U71" i="47"/>
  <c r="Y106" i="60"/>
  <c r="S68" i="47"/>
  <c r="V74" i="60"/>
  <c r="V77" i="60" s="1"/>
  <c r="U73" i="47"/>
  <c r="Y104" i="60"/>
  <c r="X81" i="60"/>
  <c r="W89" i="60"/>
  <c r="W102" i="60" s="1"/>
  <c r="V81" i="47"/>
  <c r="Z114" i="60"/>
  <c r="U74" i="47"/>
  <c r="Y100" i="60"/>
  <c r="V79" i="47"/>
  <c r="Z116" i="60"/>
  <c r="X83" i="60"/>
  <c r="W91" i="60"/>
  <c r="W123" i="60" s="1"/>
  <c r="T62" i="47" s="1"/>
  <c r="R139" i="57"/>
  <c r="AA139" i="57" s="1"/>
  <c r="D178" i="57"/>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T68" i="47" l="1"/>
  <c r="W74" i="60"/>
  <c r="W77" i="60" s="1"/>
  <c r="V70" i="47"/>
  <c r="Z99" i="60"/>
  <c r="Y85" i="60"/>
  <c r="X93" i="60"/>
  <c r="X127" i="60" s="1"/>
  <c r="U65" i="47" s="1"/>
  <c r="V73" i="47"/>
  <c r="Z104" i="60"/>
  <c r="W76" i="47"/>
  <c r="AA112" i="60"/>
  <c r="U64" i="47"/>
  <c r="Y121" i="60"/>
  <c r="Y81" i="60"/>
  <c r="X89" i="60"/>
  <c r="X102" i="60" s="1"/>
  <c r="W82" i="47"/>
  <c r="AA111" i="60"/>
  <c r="V63" i="47"/>
  <c r="Z122" i="60"/>
  <c r="Y83" i="60"/>
  <c r="X91" i="60"/>
  <c r="X123" i="60" s="1"/>
  <c r="U62" i="47" s="1"/>
  <c r="W79" i="47"/>
  <c r="AA116" i="60"/>
  <c r="V71" i="47"/>
  <c r="Z106" i="60"/>
  <c r="U66" i="47"/>
  <c r="Y126" i="60"/>
  <c r="AA84" i="60"/>
  <c r="Z92" i="60"/>
  <c r="Z117" i="60" s="1"/>
  <c r="W78" i="47" s="1"/>
  <c r="V74" i="47"/>
  <c r="Z100" i="60"/>
  <c r="W77" i="47"/>
  <c r="AA110" i="60"/>
  <c r="W80" i="47"/>
  <c r="AA115" i="60"/>
  <c r="U67" i="47"/>
  <c r="Y124" i="60"/>
  <c r="W81" i="47"/>
  <c r="AA114" i="60"/>
  <c r="V72" i="47"/>
  <c r="Z105" i="60"/>
  <c r="V69" i="47"/>
  <c r="Z101" i="60"/>
  <c r="AA82" i="60"/>
  <c r="Z90" i="60"/>
  <c r="Z113" i="60" s="1"/>
  <c r="W75" i="47" s="1"/>
  <c r="S139" i="57"/>
  <c r="AB139" i="57" s="1"/>
  <c r="T139" i="57"/>
  <c r="U139" i="57" s="1"/>
  <c r="V139" i="57" s="1"/>
  <c r="M227" i="58"/>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V67" i="47" l="1"/>
  <c r="Z124" i="60"/>
  <c r="W71" i="47"/>
  <c r="AA106" i="60"/>
  <c r="V64" i="47"/>
  <c r="Z121" i="60"/>
  <c r="X80" i="47"/>
  <c r="AB115" i="60"/>
  <c r="X79" i="47"/>
  <c r="AB116" i="60"/>
  <c r="X76" i="47"/>
  <c r="AB112" i="60"/>
  <c r="X77" i="47"/>
  <c r="AB110" i="60"/>
  <c r="W73" i="47"/>
  <c r="AA104" i="60"/>
  <c r="AB82" i="60"/>
  <c r="AA90" i="60"/>
  <c r="AA113" i="60" s="1"/>
  <c r="X75" i="47" s="1"/>
  <c r="Z83" i="60"/>
  <c r="Y91" i="60"/>
  <c r="Y123" i="60" s="1"/>
  <c r="V62" i="47" s="1"/>
  <c r="W69" i="47"/>
  <c r="AA101" i="60"/>
  <c r="W74" i="47"/>
  <c r="AA100" i="60"/>
  <c r="W63" i="47"/>
  <c r="AA122" i="60"/>
  <c r="Z85" i="60"/>
  <c r="Y93" i="60"/>
  <c r="Y127" i="60" s="1"/>
  <c r="V65" i="47" s="1"/>
  <c r="W72" i="47"/>
  <c r="AA105" i="60"/>
  <c r="X82" i="47"/>
  <c r="AB111" i="60"/>
  <c r="W70" i="47"/>
  <c r="AA99" i="60"/>
  <c r="AB84" i="60"/>
  <c r="AA92" i="60"/>
  <c r="AA117" i="60" s="1"/>
  <c r="X78" i="47" s="1"/>
  <c r="X81" i="47"/>
  <c r="AB114" i="60"/>
  <c r="V66" i="47"/>
  <c r="Z126" i="60"/>
  <c r="U68" i="47"/>
  <c r="X74" i="60"/>
  <c r="X77" i="60" s="1"/>
  <c r="Z81" i="60"/>
  <c r="Y89" i="60"/>
  <c r="Y102" i="60" s="1"/>
  <c r="N226" i="58"/>
  <c r="N264" i="58" s="1"/>
  <c r="K119" i="47" s="1"/>
  <c r="R88" i="58"/>
  <c r="R77" i="58"/>
  <c r="R87" i="58"/>
  <c r="R76" i="58"/>
  <c r="T22" i="58"/>
  <c r="T25" i="58" s="1"/>
  <c r="T5" i="58"/>
  <c r="T12" i="58" a="1"/>
  <c r="T12" i="58" s="1"/>
  <c r="T11" i="58" s="1"/>
  <c r="U4" i="58"/>
  <c r="T7" i="58"/>
  <c r="T67" i="58"/>
  <c r="T104" i="58" s="1"/>
  <c r="T6" i="58"/>
  <c r="N227" i="58"/>
  <c r="N265" i="58" s="1"/>
  <c r="K125" i="47" s="1"/>
  <c r="S8" i="58"/>
  <c r="M197" i="57"/>
  <c r="AP196" i="57"/>
  <c r="AQ196" i="57"/>
  <c r="X74" i="47" l="1"/>
  <c r="AB100" i="60"/>
  <c r="Y76" i="47"/>
  <c r="AC112" i="60"/>
  <c r="X70" i="47"/>
  <c r="AB99" i="60"/>
  <c r="X69" i="47"/>
  <c r="AB101" i="60"/>
  <c r="Y79" i="47"/>
  <c r="AC116" i="60"/>
  <c r="Y82" i="47"/>
  <c r="AC111" i="60"/>
  <c r="Y80" i="47"/>
  <c r="AC115" i="60"/>
  <c r="AA81" i="60"/>
  <c r="Z89" i="60"/>
  <c r="Z102" i="60" s="1"/>
  <c r="AA83" i="60"/>
  <c r="Z91" i="60"/>
  <c r="Z123" i="60" s="1"/>
  <c r="W62" i="47" s="1"/>
  <c r="AC84" i="60"/>
  <c r="AB92" i="60"/>
  <c r="AB117" i="60" s="1"/>
  <c r="Y78" i="47" s="1"/>
  <c r="W64" i="47"/>
  <c r="AA121" i="60"/>
  <c r="AC82" i="60"/>
  <c r="AB90" i="60"/>
  <c r="AB113" i="60" s="1"/>
  <c r="Y75" i="47" s="1"/>
  <c r="V68" i="47"/>
  <c r="Y74" i="60"/>
  <c r="Y77" i="60" s="1"/>
  <c r="X72" i="47"/>
  <c r="AB105" i="60"/>
  <c r="W66" i="47"/>
  <c r="AA126" i="60"/>
  <c r="X73" i="47"/>
  <c r="AB104" i="60"/>
  <c r="X71" i="47"/>
  <c r="AB106" i="60"/>
  <c r="AA85" i="60"/>
  <c r="Z93" i="60"/>
  <c r="Z127" i="60" s="1"/>
  <c r="W65" i="47" s="1"/>
  <c r="Y81" i="47"/>
  <c r="AC114" i="60"/>
  <c r="X63" i="47"/>
  <c r="AB122" i="60"/>
  <c r="Y77" i="47"/>
  <c r="AC110" i="60"/>
  <c r="W67" i="47"/>
  <c r="AA124" i="60"/>
  <c r="S77" i="58"/>
  <c r="S87" i="58"/>
  <c r="S76" i="58"/>
  <c r="S88" i="58"/>
  <c r="T8" i="58"/>
  <c r="U67" i="58"/>
  <c r="U104" i="58" s="1"/>
  <c r="U12" i="58" a="1"/>
  <c r="U12" i="58" s="1"/>
  <c r="U11" i="58" s="1"/>
  <c r="U22" i="58"/>
  <c r="U25" i="58" s="1"/>
  <c r="U5" i="58"/>
  <c r="U7" i="58"/>
  <c r="U6" i="58"/>
  <c r="V4" i="58"/>
  <c r="Z82" i="47" l="1"/>
  <c r="AD111" i="60"/>
  <c r="AB85" i="60"/>
  <c r="AA93" i="60"/>
  <c r="AA127" i="60" s="1"/>
  <c r="X65" i="47" s="1"/>
  <c r="Y69" i="47"/>
  <c r="AC101" i="60"/>
  <c r="Z79" i="47"/>
  <c r="AD116" i="60"/>
  <c r="AD84" i="60"/>
  <c r="AC92" i="60"/>
  <c r="AC117" i="60" s="1"/>
  <c r="Z78" i="47" s="1"/>
  <c r="Z77" i="47"/>
  <c r="AD110" i="60"/>
  <c r="Y70" i="47"/>
  <c r="AC99" i="60"/>
  <c r="Y71" i="47"/>
  <c r="AC106" i="60"/>
  <c r="Y73" i="47"/>
  <c r="AC104" i="60"/>
  <c r="AB83" i="60"/>
  <c r="AA91" i="60"/>
  <c r="AA123" i="60" s="1"/>
  <c r="X62" i="47" s="1"/>
  <c r="X64" i="47"/>
  <c r="AB121" i="60"/>
  <c r="X67" i="47"/>
  <c r="AB124" i="60"/>
  <c r="X66" i="47"/>
  <c r="AB126" i="60"/>
  <c r="Y63" i="47"/>
  <c r="AC122" i="60"/>
  <c r="Y72" i="47"/>
  <c r="AC105" i="60"/>
  <c r="W68" i="47"/>
  <c r="Z74" i="60"/>
  <c r="Z77" i="60" s="1"/>
  <c r="Z76" i="47"/>
  <c r="AD112" i="60"/>
  <c r="AB81" i="60"/>
  <c r="AA89" i="60"/>
  <c r="AA102" i="60" s="1"/>
  <c r="Z80" i="47"/>
  <c r="AD115" i="60"/>
  <c r="Y74" i="47"/>
  <c r="AC100" i="60"/>
  <c r="AD82" i="60"/>
  <c r="AC90" i="60"/>
  <c r="AC113" i="60" s="1"/>
  <c r="Z75" i="47" s="1"/>
  <c r="Z81" i="47"/>
  <c r="AD114" i="60"/>
  <c r="U8" i="58"/>
  <c r="V7" i="58"/>
  <c r="V12" i="58" a="1"/>
  <c r="V12" i="58" s="1"/>
  <c r="V11" i="58" s="1"/>
  <c r="W4" i="58"/>
  <c r="V22" i="58"/>
  <c r="V25" i="58" s="1"/>
  <c r="V6" i="58"/>
  <c r="V67" i="58"/>
  <c r="V104" i="58" s="1"/>
  <c r="V5" i="58"/>
  <c r="V8" i="58" s="1"/>
  <c r="T87" i="58"/>
  <c r="T88" i="58"/>
  <c r="T77" i="58"/>
  <c r="T76" i="58"/>
  <c r="AA74" i="60" l="1"/>
  <c r="AA77" i="60" s="1"/>
  <c r="X68" i="47"/>
  <c r="Y67" i="47"/>
  <c r="AC124" i="60"/>
  <c r="AE84" i="60"/>
  <c r="AD92" i="60"/>
  <c r="AD117" i="60" s="1"/>
  <c r="AA78" i="47" s="1"/>
  <c r="AA76" i="47"/>
  <c r="AE112" i="60"/>
  <c r="AA79" i="47"/>
  <c r="AE116" i="60"/>
  <c r="AC83" i="60"/>
  <c r="AB91" i="60"/>
  <c r="AB123" i="60" s="1"/>
  <c r="Y62" i="47" s="1"/>
  <c r="Z72" i="47"/>
  <c r="AD105" i="60"/>
  <c r="Z73" i="47"/>
  <c r="AD104" i="60"/>
  <c r="Z69" i="47"/>
  <c r="AD101" i="60"/>
  <c r="AC81" i="60"/>
  <c r="AB89" i="60"/>
  <c r="AB102" i="60" s="1"/>
  <c r="Z74" i="47"/>
  <c r="AD100" i="60"/>
  <c r="AA77" i="47"/>
  <c r="AE110" i="60"/>
  <c r="AA81" i="47"/>
  <c r="AE114" i="60"/>
  <c r="AE82" i="60"/>
  <c r="AD90" i="60"/>
  <c r="AD113" i="60" s="1"/>
  <c r="AA75" i="47" s="1"/>
  <c r="AC85" i="60"/>
  <c r="AB93" i="60"/>
  <c r="AB127" i="60" s="1"/>
  <c r="Y65" i="47" s="1"/>
  <c r="Y64" i="47"/>
  <c r="AC121" i="60"/>
  <c r="Z63" i="47"/>
  <c r="AD122" i="60"/>
  <c r="AA80" i="47"/>
  <c r="AE115" i="60"/>
  <c r="Y66" i="47"/>
  <c r="AC126" i="60"/>
  <c r="Z70" i="47"/>
  <c r="AD99" i="60"/>
  <c r="AA82" i="47"/>
  <c r="AE111" i="60"/>
  <c r="Z71" i="47"/>
  <c r="AD106" i="60"/>
  <c r="W67" i="58"/>
  <c r="W104" i="58" s="1"/>
  <c r="W5" i="58"/>
  <c r="W12" i="58" a="1"/>
  <c r="W12" i="58" s="1"/>
  <c r="W11" i="58" s="1"/>
  <c r="W7" i="58"/>
  <c r="X4" i="58"/>
  <c r="W22" i="58"/>
  <c r="W25" i="58" s="1"/>
  <c r="W6" i="58"/>
  <c r="U87" i="58"/>
  <c r="V87" i="58" s="1"/>
  <c r="U88" i="58"/>
  <c r="V88" i="58" s="1"/>
  <c r="U77" i="58"/>
  <c r="V77" i="58" s="1"/>
  <c r="U76" i="58"/>
  <c r="V76" i="58" s="1"/>
  <c r="AB77" i="47" l="1"/>
  <c r="AF110" i="60"/>
  <c r="AA74" i="47"/>
  <c r="AE100" i="60"/>
  <c r="AB79" i="47"/>
  <c r="AF116" i="60"/>
  <c r="AB80" i="47"/>
  <c r="AF115" i="60"/>
  <c r="AA63" i="47"/>
  <c r="AE122" i="60"/>
  <c r="AA71" i="47"/>
  <c r="AE106" i="60"/>
  <c r="Z64" i="47"/>
  <c r="AD121" i="60"/>
  <c r="Y68" i="47"/>
  <c r="AB74" i="60"/>
  <c r="AB77" i="60" s="1"/>
  <c r="AB76" i="47"/>
  <c r="AF112" i="60"/>
  <c r="AD83" i="60"/>
  <c r="AC91" i="60"/>
  <c r="AC123" i="60" s="1"/>
  <c r="Z62" i="47" s="1"/>
  <c r="AD81" i="60"/>
  <c r="AC89" i="60"/>
  <c r="AC102" i="60" s="1"/>
  <c r="AA69" i="47"/>
  <c r="AE101" i="60"/>
  <c r="AF84" i="60"/>
  <c r="AE92" i="60"/>
  <c r="AE117" i="60" s="1"/>
  <c r="AB78" i="47" s="1"/>
  <c r="AB82" i="47"/>
  <c r="AF111" i="60"/>
  <c r="AA70" i="47"/>
  <c r="AE99" i="60"/>
  <c r="AA73" i="47"/>
  <c r="AE104" i="60"/>
  <c r="Z67" i="47"/>
  <c r="AD124" i="60"/>
  <c r="AF82" i="60"/>
  <c r="AE90" i="60"/>
  <c r="AE113" i="60" s="1"/>
  <c r="AB75" i="47" s="1"/>
  <c r="AD85" i="60"/>
  <c r="AC93" i="60"/>
  <c r="AC127" i="60" s="1"/>
  <c r="Z65" i="47" s="1"/>
  <c r="Z66" i="47"/>
  <c r="AD126" i="60"/>
  <c r="AB81" i="47"/>
  <c r="AF114" i="60"/>
  <c r="AA72" i="47"/>
  <c r="AE105" i="60"/>
  <c r="AG35" i="44"/>
  <c r="W8" i="58"/>
  <c r="X67" i="58"/>
  <c r="X104" i="58" s="1"/>
  <c r="X7" i="58"/>
  <c r="X6" i="58"/>
  <c r="X22" i="58"/>
  <c r="X25" i="58" s="1"/>
  <c r="X12" i="58" a="1"/>
  <c r="X12" i="58" s="1"/>
  <c r="X11" i="58" s="1"/>
  <c r="X5" i="58"/>
  <c r="X8" i="58" s="1"/>
  <c r="Y4" i="58"/>
  <c r="AQ10" i="58"/>
  <c r="AV10" i="58"/>
  <c r="J10" i="58"/>
  <c r="AB71" i="47" l="1"/>
  <c r="AF106" i="60"/>
  <c r="AA67" i="47"/>
  <c r="AE124" i="60"/>
  <c r="AB63" i="47"/>
  <c r="AF122" i="60"/>
  <c r="AB69" i="47"/>
  <c r="AF101" i="60"/>
  <c r="AE81" i="60"/>
  <c r="AD89" i="60"/>
  <c r="AD102" i="60" s="1"/>
  <c r="AC80" i="47"/>
  <c r="AG115" i="60"/>
  <c r="AB70" i="47"/>
  <c r="AF99" i="60"/>
  <c r="AC76" i="47"/>
  <c r="AG112" i="60"/>
  <c r="AC79" i="47"/>
  <c r="AG116" i="60"/>
  <c r="AB74" i="47"/>
  <c r="AF100" i="60"/>
  <c r="AC82" i="47"/>
  <c r="AG111" i="60"/>
  <c r="AG82" i="60"/>
  <c r="AF90" i="60"/>
  <c r="AF113" i="60" s="1"/>
  <c r="AC75" i="47" s="1"/>
  <c r="AB73" i="47"/>
  <c r="AF104" i="60"/>
  <c r="AA64" i="47"/>
  <c r="AE121" i="60"/>
  <c r="AC77" i="47"/>
  <c r="AG110" i="60"/>
  <c r="AC74" i="60"/>
  <c r="AC77" i="60" s="1"/>
  <c r="Z68" i="47"/>
  <c r="AB72" i="47"/>
  <c r="AF105" i="60"/>
  <c r="AE83" i="60"/>
  <c r="AD91" i="60"/>
  <c r="AD123" i="60" s="1"/>
  <c r="AA62" i="47" s="1"/>
  <c r="AC81" i="47"/>
  <c r="AG114" i="60"/>
  <c r="AA66" i="47"/>
  <c r="AE126" i="60"/>
  <c r="AE85" i="60"/>
  <c r="AD93" i="60"/>
  <c r="AD127" i="60" s="1"/>
  <c r="AA65" i="47" s="1"/>
  <c r="AG84" i="60"/>
  <c r="AF92" i="60"/>
  <c r="AF117" i="60" s="1"/>
  <c r="AC78" i="47" s="1"/>
  <c r="W88" i="58"/>
  <c r="X88" i="58" s="1"/>
  <c r="W87" i="58"/>
  <c r="X87" i="58" s="1"/>
  <c r="W76" i="58"/>
  <c r="X76" i="58" s="1"/>
  <c r="W77" i="58"/>
  <c r="X77"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29" i="57" s="1"/>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D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c r="I172" i="56"/>
  <c r="G172" i="56"/>
  <c r="F172" i="56"/>
  <c r="E172" i="56"/>
  <c r="D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C129"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O41" i="57" l="1"/>
  <c r="P41" i="57" s="1"/>
  <c r="G41" i="57" s="1"/>
  <c r="AD80" i="47"/>
  <c r="AH115" i="60"/>
  <c r="AA68" i="47"/>
  <c r="AD74" i="60"/>
  <c r="AD77" i="60" s="1"/>
  <c r="AF81" i="60"/>
  <c r="AE89" i="60"/>
  <c r="AE102" i="60" s="1"/>
  <c r="AD82" i="47"/>
  <c r="AH111" i="60"/>
  <c r="AC74" i="47"/>
  <c r="AG100" i="60"/>
  <c r="AC69" i="47"/>
  <c r="AG101" i="60"/>
  <c r="AC72" i="47"/>
  <c r="AG105" i="60"/>
  <c r="AH84" i="60"/>
  <c r="AG92" i="60"/>
  <c r="AG117" i="60" s="1"/>
  <c r="AD78" i="47" s="1"/>
  <c r="AD77" i="47"/>
  <c r="AH110" i="60"/>
  <c r="AD79" i="47"/>
  <c r="AH116" i="60"/>
  <c r="AC63" i="47"/>
  <c r="AG122" i="60"/>
  <c r="AF85" i="60"/>
  <c r="AE93" i="60"/>
  <c r="AE127" i="60" s="1"/>
  <c r="AB65" i="47" s="1"/>
  <c r="AH82" i="60"/>
  <c r="AG90" i="60"/>
  <c r="AG113" i="60" s="1"/>
  <c r="AD75" i="47" s="1"/>
  <c r="AB66" i="47"/>
  <c r="AF126" i="60"/>
  <c r="AB64" i="47"/>
  <c r="AF121" i="60"/>
  <c r="AD76" i="47"/>
  <c r="AH112" i="60"/>
  <c r="AB67" i="47"/>
  <c r="AF124" i="60"/>
  <c r="AD81" i="47"/>
  <c r="AH114" i="60"/>
  <c r="AC73" i="47"/>
  <c r="AG104" i="60"/>
  <c r="AC70" i="47"/>
  <c r="AG99" i="60"/>
  <c r="AC71" i="47"/>
  <c r="AG106" i="60"/>
  <c r="AF83" i="60"/>
  <c r="AE91" i="60"/>
  <c r="AE123" i="60" s="1"/>
  <c r="AB62" i="4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F41"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M139" i="57"/>
  <c r="J138" i="57"/>
  <c r="J102" i="57"/>
  <c r="K99" i="57"/>
  <c r="I94" i="57"/>
  <c r="J88" i="57"/>
  <c r="I84" i="57"/>
  <c r="K78" i="57"/>
  <c r="L84" i="57"/>
  <c r="K102" i="57"/>
  <c r="G98" i="57"/>
  <c r="L99" i="57"/>
  <c r="J94" i="57"/>
  <c r="K88" i="57"/>
  <c r="J84" i="57"/>
  <c r="L78" i="57"/>
  <c r="F37" i="57"/>
  <c r="F30" i="57"/>
  <c r="H137" i="57"/>
  <c r="I98" i="57"/>
  <c r="G137" i="57"/>
  <c r="F132" i="57"/>
  <c r="L102" i="57"/>
  <c r="H98" i="57"/>
  <c r="M99" i="57"/>
  <c r="K94" i="57"/>
  <c r="L88" i="57"/>
  <c r="K84" i="57"/>
  <c r="M78" i="57"/>
  <c r="F38" i="57"/>
  <c r="L94" i="57"/>
  <c r="M88" i="57"/>
  <c r="G83" i="57"/>
  <c r="G79" i="57"/>
  <c r="Y42" i="57"/>
  <c r="X42" i="57"/>
  <c r="P133" i="57"/>
  <c r="G133" i="57" s="1"/>
  <c r="X133" i="57"/>
  <c r="Y43" i="57"/>
  <c r="X43" i="57"/>
  <c r="G134" i="57"/>
  <c r="X134" i="57"/>
  <c r="P30" i="57"/>
  <c r="Y30" i="57" s="1"/>
  <c r="X30" i="57"/>
  <c r="P44" i="57"/>
  <c r="G44" i="57" s="1"/>
  <c r="X44" i="57"/>
  <c r="P31" i="57"/>
  <c r="Y31" i="57" s="1"/>
  <c r="X31" i="57"/>
  <c r="P37" i="57"/>
  <c r="G37" i="57" s="1"/>
  <c r="X37" i="57"/>
  <c r="P32" i="57"/>
  <c r="Y32" i="57" s="1"/>
  <c r="X32" i="57"/>
  <c r="P64" i="57"/>
  <c r="Y64" i="57" s="1"/>
  <c r="X64" i="57"/>
  <c r="P143" i="57"/>
  <c r="G143" i="57" s="1"/>
  <c r="X143" i="57"/>
  <c r="AS197" i="57"/>
  <c r="D211" i="57"/>
  <c r="E211" i="57"/>
  <c r="F211" i="57"/>
  <c r="G211" i="57"/>
  <c r="H211" i="57"/>
  <c r="I211" i="57"/>
  <c r="J211" i="57"/>
  <c r="K211" i="57"/>
  <c r="O66" i="57"/>
  <c r="O63" i="57"/>
  <c r="R66" i="57"/>
  <c r="R63" i="57"/>
  <c r="E164" i="57"/>
  <c r="J236" i="57" s="1"/>
  <c r="O142" i="57"/>
  <c r="F142" i="57" s="1"/>
  <c r="T66" i="57"/>
  <c r="T63" i="57"/>
  <c r="U66" i="57"/>
  <c r="U63" i="57"/>
  <c r="E57" i="57"/>
  <c r="V66" i="57"/>
  <c r="V63" i="57"/>
  <c r="F138" i="57"/>
  <c r="F88" i="57"/>
  <c r="F79" i="57"/>
  <c r="F102" i="57"/>
  <c r="F133" i="57"/>
  <c r="F99" i="57"/>
  <c r="F143" i="57"/>
  <c r="F89" i="57"/>
  <c r="F98" i="57"/>
  <c r="F94" i="57"/>
  <c r="F84" i="57"/>
  <c r="F78" i="57"/>
  <c r="F137" i="57"/>
  <c r="F103" i="57"/>
  <c r="F95" i="57"/>
  <c r="F83" i="57"/>
  <c r="F139" i="57"/>
  <c r="F31" i="57"/>
  <c r="F32" i="57"/>
  <c r="F48" i="57"/>
  <c r="P48" i="57" s="1"/>
  <c r="Y48" i="57" s="1"/>
  <c r="G48" i="57" s="1"/>
  <c r="U103" i="57"/>
  <c r="U104" i="57" s="1"/>
  <c r="T104" i="57"/>
  <c r="S103" i="57"/>
  <c r="J103" i="57" s="1"/>
  <c r="P38" i="57"/>
  <c r="G38" i="57" s="1"/>
  <c r="P27" i="57"/>
  <c r="Y27" i="57" s="1"/>
  <c r="E68" i="57"/>
  <c r="O68" i="57" s="1"/>
  <c r="X68" i="57" s="1"/>
  <c r="X70" i="57"/>
  <c r="O35" i="57"/>
  <c r="F35" i="57" s="1"/>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G82" i="56" s="1"/>
  <c r="F56" i="56"/>
  <c r="K183" i="56" s="1"/>
  <c r="F83" i="56"/>
  <c r="F57" i="56"/>
  <c r="K184" i="56" s="1"/>
  <c r="F84" i="56"/>
  <c r="G85" i="56"/>
  <c r="F85" i="56"/>
  <c r="F51" i="56"/>
  <c r="F78" i="56"/>
  <c r="AE139" i="57"/>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29" i="57"/>
  <c r="J250" i="57" s="1"/>
  <c r="M229" i="57"/>
  <c r="AP216" i="57"/>
  <c r="AC100" i="57"/>
  <c r="BH196" i="57"/>
  <c r="E249" i="57"/>
  <c r="L249" i="57" s="1"/>
  <c r="F229" i="57"/>
  <c r="F250" i="57" s="1"/>
  <c r="AO216" i="57"/>
  <c r="G229" i="57"/>
  <c r="G250" i="57" s="1"/>
  <c r="H229" i="57"/>
  <c r="H250" i="57" s="1"/>
  <c r="I229" i="57"/>
  <c r="I250" i="57" s="1"/>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F25" i="57" s="1"/>
  <c r="P135" i="56"/>
  <c r="P136" i="56" s="1"/>
  <c r="AN135" i="56"/>
  <c r="AN136" i="56" s="1"/>
  <c r="V173" i="56"/>
  <c r="V174" i="56" s="1"/>
  <c r="Z173" i="56"/>
  <c r="Z174" i="56" s="1"/>
  <c r="AG173" i="56"/>
  <c r="AG174" i="56" s="1"/>
  <c r="Y135" i="56"/>
  <c r="Y136" i="56" s="1"/>
  <c r="AL173" i="56"/>
  <c r="AL174" i="56" s="1"/>
  <c r="V21" i="57"/>
  <c r="E82" i="57"/>
  <c r="E85" i="57" s="1"/>
  <c r="O36" i="57"/>
  <c r="F36" i="57" s="1"/>
  <c r="C36" i="57"/>
  <c r="C42" i="57" s="1"/>
  <c r="C55" i="57"/>
  <c r="F44" i="57"/>
  <c r="F42" i="57"/>
  <c r="C75" i="57"/>
  <c r="C93" i="57" s="1"/>
  <c r="C114" i="57" s="1"/>
  <c r="B27" i="57"/>
  <c r="E69" i="57"/>
  <c r="O69" i="57" s="1"/>
  <c r="X69" i="57" s="1"/>
  <c r="X40" i="57"/>
  <c r="E50" i="57"/>
  <c r="O100" i="57"/>
  <c r="O26" i="57"/>
  <c r="F26" i="57" s="1"/>
  <c r="E144" i="57"/>
  <c r="O144" i="57" s="1"/>
  <c r="BE249" i="57"/>
  <c r="BF249" i="57"/>
  <c r="BE222" i="57"/>
  <c r="BF222" i="57" s="1"/>
  <c r="BH203" i="57"/>
  <c r="BI203" i="57" s="1"/>
  <c r="N198" i="57"/>
  <c r="L216" i="57"/>
  <c r="C211" i="57"/>
  <c r="M249" i="57"/>
  <c r="K259" i="57"/>
  <c r="M250" i="57"/>
  <c r="J215" i="57"/>
  <c r="N250" i="57"/>
  <c r="N249" i="57"/>
  <c r="M232" i="57"/>
  <c r="M228" i="57"/>
  <c r="AM216" i="57"/>
  <c r="K228" i="57"/>
  <c r="L259" i="57"/>
  <c r="AN216" i="57"/>
  <c r="L228" i="57"/>
  <c r="L229" i="57"/>
  <c r="D229" i="57"/>
  <c r="BF250" i="57"/>
  <c r="L250" i="57"/>
  <c r="X41" i="57" l="1"/>
  <c r="AD63" i="47"/>
  <c r="AH122" i="60"/>
  <c r="AE81" i="47"/>
  <c r="AI114" i="60"/>
  <c r="AD69" i="47"/>
  <c r="AH101" i="60"/>
  <c r="AE76" i="47"/>
  <c r="AI112" i="60"/>
  <c r="AE79" i="47"/>
  <c r="AI116" i="60"/>
  <c r="AE82" i="47"/>
  <c r="AI111" i="60"/>
  <c r="AC67" i="47"/>
  <c r="AG124" i="60"/>
  <c r="AG83" i="60"/>
  <c r="AF91" i="60"/>
  <c r="AF123" i="60" s="1"/>
  <c r="AC62" i="47" s="1"/>
  <c r="AD71" i="47"/>
  <c r="AH106" i="60"/>
  <c r="AC64" i="47"/>
  <c r="AG121" i="60"/>
  <c r="AE77" i="47"/>
  <c r="AI110" i="60"/>
  <c r="AE74" i="60"/>
  <c r="AE77" i="60" s="1"/>
  <c r="AB68" i="47"/>
  <c r="AG81" i="60"/>
  <c r="AF89" i="60"/>
  <c r="AF102" i="60" s="1"/>
  <c r="AD70" i="47"/>
  <c r="AH99" i="60"/>
  <c r="AC66" i="47"/>
  <c r="AG126" i="60"/>
  <c r="AI84" i="60"/>
  <c r="AH92" i="60"/>
  <c r="AH117" i="60" s="1"/>
  <c r="AE78" i="47" s="1"/>
  <c r="AD73" i="47"/>
  <c r="AH104" i="60"/>
  <c r="AD72" i="47"/>
  <c r="AH105" i="60"/>
  <c r="AE80" i="47"/>
  <c r="AI115" i="60"/>
  <c r="AG85" i="60"/>
  <c r="AF93" i="60"/>
  <c r="AF127" i="60" s="1"/>
  <c r="AC65" i="47" s="1"/>
  <c r="AD74" i="47"/>
  <c r="AH100" i="60"/>
  <c r="AI82" i="60"/>
  <c r="AH90" i="60"/>
  <c r="AH113" i="60" s="1"/>
  <c r="AE75" i="4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H43" i="57" s="1"/>
  <c r="Q32" i="57"/>
  <c r="Z32" i="57" s="1"/>
  <c r="Q31" i="57"/>
  <c r="Z31" i="57" s="1"/>
  <c r="G42" i="57"/>
  <c r="Q42" i="57"/>
  <c r="H42" i="57" s="1"/>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Q44" i="57"/>
  <c r="H44" i="57" s="1"/>
  <c r="Y44" i="57"/>
  <c r="Q143" i="57"/>
  <c r="H143" i="57" s="1"/>
  <c r="Y143" i="57"/>
  <c r="Q134" i="57"/>
  <c r="H134" i="57" s="1"/>
  <c r="Y134" i="57"/>
  <c r="P144" i="57"/>
  <c r="G144" i="57" s="1"/>
  <c r="X144" i="57"/>
  <c r="X25" i="57"/>
  <c r="Q30" i="57"/>
  <c r="X26" i="57"/>
  <c r="Q38" i="57"/>
  <c r="H38" i="57" s="1"/>
  <c r="Y38" i="57"/>
  <c r="Q37" i="57"/>
  <c r="H37" i="57" s="1"/>
  <c r="Y37" i="57"/>
  <c r="Q133" i="57"/>
  <c r="H133" i="57" s="1"/>
  <c r="Y133" i="57"/>
  <c r="P36" i="57"/>
  <c r="X36" i="57"/>
  <c r="P35" i="57"/>
  <c r="G35" i="57" s="1"/>
  <c r="X35" i="57"/>
  <c r="P142" i="57"/>
  <c r="G142" i="57" s="1"/>
  <c r="X142" i="57"/>
  <c r="Q48" i="57"/>
  <c r="F144" i="57"/>
  <c r="V103" i="57"/>
  <c r="M103" i="57" s="1"/>
  <c r="M104" i="57" s="1"/>
  <c r="O77" i="57"/>
  <c r="G63" i="57"/>
  <c r="P26" i="57"/>
  <c r="Y70" i="57"/>
  <c r="P25" i="57"/>
  <c r="P68" i="57"/>
  <c r="Y68" i="57" s="1"/>
  <c r="Q67" i="57"/>
  <c r="Z67" i="57" s="1"/>
  <c r="P87" i="57"/>
  <c r="G87" i="57" s="1"/>
  <c r="G90" i="57" s="1"/>
  <c r="P69" i="57"/>
  <c r="Y69" i="57" s="1"/>
  <c r="Q27" i="57"/>
  <c r="Q41" i="57"/>
  <c r="H41" i="57" s="1"/>
  <c r="T15" i="56"/>
  <c r="G78"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Y87" i="58"/>
  <c r="Y76" i="58"/>
  <c r="Y77" i="58"/>
  <c r="Y88" i="58"/>
  <c r="Z8" i="58"/>
  <c r="H69" i="56"/>
  <c r="H82" i="56" s="1"/>
  <c r="P69" i="56"/>
  <c r="H68" i="56"/>
  <c r="P68" i="56"/>
  <c r="F89" i="56"/>
  <c r="P71" i="56"/>
  <c r="G84" i="56"/>
  <c r="G83"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42" i="57" l="1"/>
  <c r="R42" i="57"/>
  <c r="AE73" i="47"/>
  <c r="AI104" i="60"/>
  <c r="AF77" i="47"/>
  <c r="AJ110" i="60"/>
  <c r="AF79" i="47"/>
  <c r="AJ116" i="60"/>
  <c r="AD64" i="47"/>
  <c r="AH121" i="60"/>
  <c r="AF76" i="47"/>
  <c r="AJ112" i="60"/>
  <c r="AJ82" i="60"/>
  <c r="AI90" i="60"/>
  <c r="AI113" i="60" s="1"/>
  <c r="AF75" i="47" s="1"/>
  <c r="AJ84" i="60"/>
  <c r="AI92" i="60"/>
  <c r="AI117" i="60" s="1"/>
  <c r="AF78" i="47" s="1"/>
  <c r="AE74" i="47"/>
  <c r="AI100" i="60"/>
  <c r="AD66" i="47"/>
  <c r="AH126" i="60"/>
  <c r="AE71" i="47"/>
  <c r="AI106" i="60"/>
  <c r="AE69" i="47"/>
  <c r="AI101" i="60"/>
  <c r="AE72" i="47"/>
  <c r="AI105" i="60"/>
  <c r="AE70" i="47"/>
  <c r="AI99" i="60"/>
  <c r="AF81" i="47"/>
  <c r="AJ114" i="60"/>
  <c r="AH85" i="60"/>
  <c r="AG93" i="60"/>
  <c r="AG127" i="60" s="1"/>
  <c r="AD65" i="47" s="1"/>
  <c r="AH83" i="60"/>
  <c r="AG91" i="60"/>
  <c r="AG123" i="60" s="1"/>
  <c r="AD62" i="47" s="1"/>
  <c r="AF82" i="47"/>
  <c r="AJ111" i="60"/>
  <c r="AF80" i="47"/>
  <c r="AJ115" i="60"/>
  <c r="AC68" i="47"/>
  <c r="AF74" i="60"/>
  <c r="AF77" i="60" s="1"/>
  <c r="AD67" i="47"/>
  <c r="AH124" i="60"/>
  <c r="AE63" i="47"/>
  <c r="AI122" i="60"/>
  <c r="AH81" i="60"/>
  <c r="AG89" i="60"/>
  <c r="AG102" i="60" s="1"/>
  <c r="S43" i="57"/>
  <c r="J43" i="57" s="1"/>
  <c r="R43" i="57"/>
  <c r="I43" i="57" s="1"/>
  <c r="Z43" i="57"/>
  <c r="R31" i="57"/>
  <c r="I31" i="57" s="1"/>
  <c r="H31" i="57"/>
  <c r="J14" i="56"/>
  <c r="K14" i="56" s="1"/>
  <c r="Q14" i="56"/>
  <c r="Y14" i="56"/>
  <c r="AA17" i="56"/>
  <c r="S17" i="56"/>
  <c r="H17" i="56"/>
  <c r="I17" i="56" s="1"/>
  <c r="J16" i="56"/>
  <c r="K16" i="56" s="1"/>
  <c r="Q16" i="56"/>
  <c r="Y16" i="56"/>
  <c r="Q15" i="56"/>
  <c r="J15" i="56"/>
  <c r="K15" i="56" s="1"/>
  <c r="Y15" i="56"/>
  <c r="S42" i="57"/>
  <c r="AB42" i="57" s="1"/>
  <c r="AC42" i="57" s="1"/>
  <c r="AD42" i="57" s="1"/>
  <c r="P77" i="57"/>
  <c r="G77" i="57" s="1"/>
  <c r="G80" i="57" s="1"/>
  <c r="Q39" i="56"/>
  <c r="X39" i="56"/>
  <c r="Y25" i="57"/>
  <c r="G25" i="57"/>
  <c r="X70" i="56"/>
  <c r="Q70" i="56"/>
  <c r="X65" i="56"/>
  <c r="Q65" i="56"/>
  <c r="X71" i="56"/>
  <c r="Q71" i="56"/>
  <c r="X64" i="56"/>
  <c r="Q64" i="56"/>
  <c r="Z27" i="57"/>
  <c r="Z56" i="57" s="1"/>
  <c r="H27" i="57"/>
  <c r="Z30" i="57"/>
  <c r="H30" i="57"/>
  <c r="Z64" i="57"/>
  <c r="H64" i="57"/>
  <c r="X68" i="56"/>
  <c r="Q68" i="56"/>
  <c r="P82" i="57"/>
  <c r="G82" i="57" s="1"/>
  <c r="G85" i="57" s="1"/>
  <c r="G36" i="57"/>
  <c r="AA64" i="57"/>
  <c r="I64" i="57"/>
  <c r="X66" i="56"/>
  <c r="Q66" i="56"/>
  <c r="X69" i="56"/>
  <c r="Q69" i="56"/>
  <c r="R30" i="57"/>
  <c r="S30" i="57" s="1"/>
  <c r="Y67" i="56"/>
  <c r="R67" i="56"/>
  <c r="J67" i="56" s="1"/>
  <c r="X63" i="56"/>
  <c r="Q63" i="56"/>
  <c r="Y26" i="57"/>
  <c r="G26" i="57"/>
  <c r="H88" i="56"/>
  <c r="R88" i="56"/>
  <c r="Z88" i="56" s="1"/>
  <c r="X72" i="56"/>
  <c r="Q72" i="56"/>
  <c r="AA42" i="57"/>
  <c r="I42" i="57"/>
  <c r="V104" i="57"/>
  <c r="X96" i="57"/>
  <c r="R37" i="57"/>
  <c r="I37" i="57" s="1"/>
  <c r="Z37" i="57"/>
  <c r="R143" i="57"/>
  <c r="I143" i="57" s="1"/>
  <c r="Z143" i="57"/>
  <c r="Y87" i="57"/>
  <c r="R38" i="57"/>
  <c r="I38" i="57" s="1"/>
  <c r="Z38" i="57"/>
  <c r="Q144" i="57"/>
  <c r="H144" i="57" s="1"/>
  <c r="Y144" i="57"/>
  <c r="S44" i="57"/>
  <c r="J44" i="57" s="1"/>
  <c r="Z44" i="57"/>
  <c r="R44" i="57"/>
  <c r="I44" i="57" s="1"/>
  <c r="Z41" i="57"/>
  <c r="R41" i="57"/>
  <c r="S41" i="57"/>
  <c r="Q142" i="57"/>
  <c r="H142" i="57" s="1"/>
  <c r="Y142" i="57"/>
  <c r="Q35" i="57"/>
  <c r="H35" i="57" s="1"/>
  <c r="Y35" i="57"/>
  <c r="F77" i="57"/>
  <c r="F80" i="57" s="1"/>
  <c r="X77" i="57"/>
  <c r="AA31" i="57"/>
  <c r="AC31" i="57" s="1"/>
  <c r="Q36" i="57"/>
  <c r="Y36" i="57"/>
  <c r="R134" i="57"/>
  <c r="I134" i="57" s="1"/>
  <c r="Z134" i="57"/>
  <c r="R133" i="57"/>
  <c r="I133" i="57" s="1"/>
  <c r="Z133" i="57"/>
  <c r="Z48" i="57"/>
  <c r="N215" i="57"/>
  <c r="N216" i="57"/>
  <c r="Q109" i="57"/>
  <c r="Q101" i="57"/>
  <c r="Q197" i="57"/>
  <c r="R67" i="57"/>
  <c r="AA67" i="57" s="1"/>
  <c r="S64" i="57"/>
  <c r="Q68" i="57"/>
  <c r="Z68" i="57" s="1"/>
  <c r="Q86" i="57"/>
  <c r="R27" i="57"/>
  <c r="Q69" i="57"/>
  <c r="Z69" i="57" s="1"/>
  <c r="Q56" i="57"/>
  <c r="Q25" i="57"/>
  <c r="Q26" i="57"/>
  <c r="S31" i="57"/>
  <c r="Q70" i="57"/>
  <c r="Z70" i="57" s="1"/>
  <c r="Q87" i="57"/>
  <c r="H87" i="57" s="1"/>
  <c r="H90" i="57" s="1"/>
  <c r="H81" i="56"/>
  <c r="I68" i="56"/>
  <c r="H84" i="56"/>
  <c r="I71" i="56"/>
  <c r="H85" i="56"/>
  <c r="I72" i="56"/>
  <c r="H77" i="56"/>
  <c r="I64" i="56"/>
  <c r="H79" i="56"/>
  <c r="I66" i="56"/>
  <c r="H80" i="56"/>
  <c r="I67" i="56"/>
  <c r="H78" i="56"/>
  <c r="I65" i="56"/>
  <c r="H83" i="56"/>
  <c r="I70" i="56"/>
  <c r="H76" i="56"/>
  <c r="I63" i="56"/>
  <c r="E89" i="56"/>
  <c r="AA8" i="58"/>
  <c r="AB67" i="58"/>
  <c r="AB104" i="58" s="1"/>
  <c r="AB22" i="58"/>
  <c r="AB12" i="58" a="1"/>
  <c r="AB12" i="58" s="1"/>
  <c r="AB11" i="58" s="1"/>
  <c r="AB6" i="58"/>
  <c r="AC4" i="58"/>
  <c r="AB5" i="58"/>
  <c r="AB8" i="58" s="1"/>
  <c r="AB7" i="58"/>
  <c r="Z87" i="58"/>
  <c r="Z88" i="58"/>
  <c r="Z76" i="58"/>
  <c r="Z77" i="58"/>
  <c r="AB25" i="58"/>
  <c r="AP77" i="56"/>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J42" i="57"/>
  <c r="AB43" i="57"/>
  <c r="AC43" i="57" s="1"/>
  <c r="AD43" i="57" s="1"/>
  <c r="AA43" i="57"/>
  <c r="AF72" i="47"/>
  <c r="AJ105" i="60"/>
  <c r="AK82" i="60"/>
  <c r="AJ90" i="60"/>
  <c r="AJ113" i="60" s="1"/>
  <c r="AG75" i="47" s="1"/>
  <c r="AG82" i="47"/>
  <c r="AK111" i="60"/>
  <c r="AF69" i="47"/>
  <c r="AJ101" i="60"/>
  <c r="AG76" i="47"/>
  <c r="AK112" i="60"/>
  <c r="AD68" i="47"/>
  <c r="AG74" i="60"/>
  <c r="AG77" i="60" s="1"/>
  <c r="AF71" i="47"/>
  <c r="AJ106" i="60"/>
  <c r="AE64" i="47"/>
  <c r="AI121" i="60"/>
  <c r="AI81" i="60"/>
  <c r="AH89" i="60"/>
  <c r="AH102" i="60" s="1"/>
  <c r="AI83" i="60"/>
  <c r="AH91" i="60"/>
  <c r="AH123" i="60" s="1"/>
  <c r="AE62" i="47" s="1"/>
  <c r="AF63" i="47"/>
  <c r="AJ122" i="60"/>
  <c r="AE66" i="47"/>
  <c r="AI126" i="60"/>
  <c r="AG79" i="47"/>
  <c r="AK116" i="60"/>
  <c r="AI85" i="60"/>
  <c r="AH93" i="60"/>
  <c r="AH127" i="60" s="1"/>
  <c r="AE65" i="47" s="1"/>
  <c r="AE67" i="47"/>
  <c r="AI124" i="60"/>
  <c r="AG81" i="47"/>
  <c r="AK114" i="60"/>
  <c r="AF74" i="47"/>
  <c r="AJ100" i="60"/>
  <c r="AG77" i="47"/>
  <c r="AK110" i="60"/>
  <c r="AG80" i="47"/>
  <c r="AK115" i="60"/>
  <c r="AF70" i="47"/>
  <c r="AJ99" i="60"/>
  <c r="AF73" i="47"/>
  <c r="AJ104" i="60"/>
  <c r="AK84" i="60"/>
  <c r="AJ92" i="60"/>
  <c r="AJ117" i="60" s="1"/>
  <c r="AG78" i="47" s="1"/>
  <c r="Y77" i="57"/>
  <c r="Y82" i="57"/>
  <c r="J17" i="56"/>
  <c r="K17" i="56" s="1"/>
  <c r="Y17" i="56"/>
  <c r="Q17" i="56"/>
  <c r="AA18" i="56"/>
  <c r="H18" i="56"/>
  <c r="I18" i="56" s="1"/>
  <c r="S18" i="56"/>
  <c r="Q77" i="57"/>
  <c r="H77" i="57" s="1"/>
  <c r="H80" i="57" s="1"/>
  <c r="AB64" i="57"/>
  <c r="J64" i="57"/>
  <c r="X32" i="56"/>
  <c r="Q32" i="56"/>
  <c r="AB41" i="57"/>
  <c r="AC41" i="57" s="1"/>
  <c r="AD41" i="57" s="1"/>
  <c r="J41" i="57"/>
  <c r="Y63" i="56"/>
  <c r="R63" i="56"/>
  <c r="Y70" i="56"/>
  <c r="R70" i="56"/>
  <c r="AA41" i="57"/>
  <c r="I41" i="57"/>
  <c r="Y64" i="56"/>
  <c r="R64" i="56"/>
  <c r="Q29" i="56"/>
  <c r="X29" i="56"/>
  <c r="Q30" i="56"/>
  <c r="X30" i="56"/>
  <c r="AB31" i="57"/>
  <c r="AD31" i="57" s="1"/>
  <c r="J31" i="57"/>
  <c r="Q82" i="57"/>
  <c r="H82" i="57" s="1"/>
  <c r="H85" i="57" s="1"/>
  <c r="H36" i="57"/>
  <c r="Z67" i="56"/>
  <c r="AB67" i="56" s="1"/>
  <c r="S67" i="56"/>
  <c r="AA67" i="56" s="1"/>
  <c r="T67" i="56"/>
  <c r="Q34" i="56"/>
  <c r="X34" i="56"/>
  <c r="Q33" i="56"/>
  <c r="X33" i="56"/>
  <c r="Z25" i="57"/>
  <c r="Z54" i="57" s="1"/>
  <c r="H25" i="57"/>
  <c r="R72" i="56"/>
  <c r="Y72" i="56"/>
  <c r="R68" i="56"/>
  <c r="Y68" i="56"/>
  <c r="R71" i="56"/>
  <c r="Y71" i="56"/>
  <c r="Z26" i="57"/>
  <c r="Z55" i="57" s="1"/>
  <c r="H26" i="57"/>
  <c r="AA30" i="57"/>
  <c r="I30" i="57"/>
  <c r="AB30" i="57"/>
  <c r="J30" i="57"/>
  <c r="Y69" i="56"/>
  <c r="R69" i="56"/>
  <c r="R66" i="56"/>
  <c r="Y66" i="56"/>
  <c r="X35" i="56"/>
  <c r="Q35" i="56"/>
  <c r="Q28" i="56"/>
  <c r="X28" i="56"/>
  <c r="AA27" i="57"/>
  <c r="I27" i="57"/>
  <c r="Y65" i="56"/>
  <c r="R65" i="56"/>
  <c r="X31" i="56"/>
  <c r="Q31" i="56"/>
  <c r="R39" i="56"/>
  <c r="Y39" i="56"/>
  <c r="Q40" i="56"/>
  <c r="Y40" i="56" s="1"/>
  <c r="AE42" i="57"/>
  <c r="H48" i="57"/>
  <c r="R48" i="57" s="1"/>
  <c r="AE43" i="57"/>
  <c r="S143" i="57"/>
  <c r="J143" i="57" s="1"/>
  <c r="AA143" i="57"/>
  <c r="AC143" i="57" s="1"/>
  <c r="AD143" i="57" s="1"/>
  <c r="AE143" i="57" s="1"/>
  <c r="S134" i="57"/>
  <c r="J134" i="57" s="1"/>
  <c r="AA134" i="57"/>
  <c r="AC134" i="57" s="1"/>
  <c r="Z101" i="57"/>
  <c r="H101" i="57" s="1"/>
  <c r="AA44" i="57"/>
  <c r="Z87" i="57"/>
  <c r="Z86" i="57"/>
  <c r="H86" i="57" s="1"/>
  <c r="R35" i="57"/>
  <c r="I35" i="57" s="1"/>
  <c r="Z35" i="57"/>
  <c r="AB44" i="57"/>
  <c r="AC44" i="57" s="1"/>
  <c r="AD44" i="57" s="1"/>
  <c r="AE44" i="57" s="1"/>
  <c r="T44" i="57"/>
  <c r="K44" i="57" s="1"/>
  <c r="S37" i="57"/>
  <c r="J37" i="57" s="1"/>
  <c r="AA37" i="57"/>
  <c r="AC37" i="57" s="1"/>
  <c r="R142" i="57"/>
  <c r="I142" i="57" s="1"/>
  <c r="Z142" i="57"/>
  <c r="R144" i="57"/>
  <c r="I144" i="57" s="1"/>
  <c r="Z144" i="57"/>
  <c r="Z109" i="57"/>
  <c r="H109" i="57" s="1"/>
  <c r="AE31" i="57"/>
  <c r="R36" i="57"/>
  <c r="I36" i="57" s="1"/>
  <c r="Z36" i="57"/>
  <c r="S133" i="57"/>
  <c r="J133" i="57" s="1"/>
  <c r="AA133" i="57"/>
  <c r="S38" i="57"/>
  <c r="J38" i="57" s="1"/>
  <c r="AA38" i="57"/>
  <c r="AC38" i="57" s="1"/>
  <c r="T42" i="57"/>
  <c r="K42" i="57" s="1"/>
  <c r="Q199" i="57"/>
  <c r="R101" i="57"/>
  <c r="Q97" i="57"/>
  <c r="Q108" i="57"/>
  <c r="Q107" i="57"/>
  <c r="Q93" i="57"/>
  <c r="N218" i="57"/>
  <c r="T43" i="57"/>
  <c r="K43" i="57" s="1"/>
  <c r="R70" i="57"/>
  <c r="AA70" i="57" s="1"/>
  <c r="R68" i="57"/>
  <c r="AA68" i="57" s="1"/>
  <c r="T30" i="57"/>
  <c r="T31" i="57"/>
  <c r="K31" i="57" s="1"/>
  <c r="S27" i="57"/>
  <c r="R86" i="57"/>
  <c r="R69" i="57"/>
  <c r="AA69" i="57" s="1"/>
  <c r="T64" i="57"/>
  <c r="K64" i="57" s="1"/>
  <c r="Q75" i="57"/>
  <c r="R25" i="57"/>
  <c r="Q54" i="57"/>
  <c r="R26" i="57"/>
  <c r="I26" i="57" s="1"/>
  <c r="Q81" i="57"/>
  <c r="Q55" i="57"/>
  <c r="S67" i="57"/>
  <c r="AB67" i="57" s="1"/>
  <c r="AA76" i="58"/>
  <c r="AA77" i="58"/>
  <c r="AA87" i="58"/>
  <c r="AA88" i="58"/>
  <c r="AB88" i="58"/>
  <c r="AB87" i="58"/>
  <c r="AB76" i="58"/>
  <c r="AB77" i="58"/>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H55" i="57" l="1"/>
  <c r="H54" i="57"/>
  <c r="AH77" i="47"/>
  <c r="AL110" i="60"/>
  <c r="AF66" i="47"/>
  <c r="AJ126" i="60"/>
  <c r="AG74" i="47"/>
  <c r="AK100" i="60"/>
  <c r="AG63" i="47"/>
  <c r="AK122" i="60"/>
  <c r="AH76" i="47"/>
  <c r="AL112" i="60"/>
  <c r="AH81" i="47"/>
  <c r="AL114" i="60"/>
  <c r="AG69" i="47"/>
  <c r="AK101" i="60"/>
  <c r="AL84" i="60"/>
  <c r="AK92" i="60"/>
  <c r="AK117" i="60" s="1"/>
  <c r="AH78" i="47" s="1"/>
  <c r="AJ83" i="60"/>
  <c r="AI91" i="60"/>
  <c r="AI123" i="60" s="1"/>
  <c r="AF62" i="47" s="1"/>
  <c r="AG73" i="47"/>
  <c r="AK104" i="60"/>
  <c r="AF67" i="47"/>
  <c r="AJ124" i="60"/>
  <c r="AH74" i="60"/>
  <c r="AH77" i="60" s="1"/>
  <c r="AE68" i="47"/>
  <c r="AH82" i="47"/>
  <c r="AL111" i="60"/>
  <c r="AJ81" i="60"/>
  <c r="AI89" i="60"/>
  <c r="AI102" i="60" s="1"/>
  <c r="AG70" i="47"/>
  <c r="AK99" i="60"/>
  <c r="AF64" i="47"/>
  <c r="AJ121" i="60"/>
  <c r="AJ85" i="60"/>
  <c r="AI93" i="60"/>
  <c r="AI127" i="60" s="1"/>
  <c r="AF65" i="47" s="1"/>
  <c r="AL82" i="60"/>
  <c r="AK90" i="60"/>
  <c r="AK113" i="60" s="1"/>
  <c r="AH75" i="47" s="1"/>
  <c r="AH80" i="47"/>
  <c r="AL115" i="60"/>
  <c r="AH79" i="47"/>
  <c r="AL116" i="60"/>
  <c r="AG71" i="47"/>
  <c r="AK106" i="60"/>
  <c r="AG72" i="47"/>
  <c r="AK105" i="60"/>
  <c r="Z77" i="57"/>
  <c r="J18" i="56"/>
  <c r="K18" i="56" s="1"/>
  <c r="Y18" i="56"/>
  <c r="Q18" i="56"/>
  <c r="S19" i="56"/>
  <c r="H19" i="56"/>
  <c r="I19" i="56" s="1"/>
  <c r="AA19" i="56"/>
  <c r="Z82" i="57"/>
  <c r="R31" i="56"/>
  <c r="Y31" i="56"/>
  <c r="Z70" i="56"/>
  <c r="AB70" i="56" s="1"/>
  <c r="S70" i="56"/>
  <c r="AA70" i="56" s="1"/>
  <c r="J70" i="56"/>
  <c r="T70" i="56"/>
  <c r="R77" i="57"/>
  <c r="I77" i="57" s="1"/>
  <c r="Z65" i="56"/>
  <c r="AB65" i="56" s="1"/>
  <c r="S65" i="56"/>
  <c r="AA65" i="56" s="1"/>
  <c r="J65" i="56"/>
  <c r="T65" i="56"/>
  <c r="S72" i="56"/>
  <c r="AA72" i="56" s="1"/>
  <c r="T72" i="56"/>
  <c r="Z72" i="56"/>
  <c r="AB72" i="56" s="1"/>
  <c r="J72" i="56"/>
  <c r="S39" i="56"/>
  <c r="Z39" i="56"/>
  <c r="S68" i="56"/>
  <c r="AA68" i="56" s="1"/>
  <c r="Z68" i="56"/>
  <c r="AB68" i="56" s="1"/>
  <c r="J68" i="56"/>
  <c r="T68" i="56"/>
  <c r="Z63" i="56"/>
  <c r="AB63" i="56" s="1"/>
  <c r="S63" i="56"/>
  <c r="AA63" i="56" s="1"/>
  <c r="J63" i="56"/>
  <c r="T63" i="56"/>
  <c r="AB27" i="57"/>
  <c r="J27" i="57"/>
  <c r="S66" i="56"/>
  <c r="AA66" i="56" s="1"/>
  <c r="Z66" i="56"/>
  <c r="AB66" i="56" s="1"/>
  <c r="J66" i="56"/>
  <c r="T66" i="56"/>
  <c r="R30" i="56"/>
  <c r="Y30" i="56"/>
  <c r="R33" i="56"/>
  <c r="Y33" i="56"/>
  <c r="AA25" i="57"/>
  <c r="AA54" i="57" s="1"/>
  <c r="I25" i="57"/>
  <c r="R29" i="56"/>
  <c r="Y29" i="56"/>
  <c r="R32" i="56"/>
  <c r="Y32" i="56"/>
  <c r="Z71" i="56"/>
  <c r="AB71" i="56" s="1"/>
  <c r="S71" i="56"/>
  <c r="AA71" i="56" s="1"/>
  <c r="T71" i="56"/>
  <c r="J71" i="56"/>
  <c r="S69" i="56"/>
  <c r="AA69" i="56" s="1"/>
  <c r="Z69" i="56"/>
  <c r="AB69" i="56" s="1"/>
  <c r="T69" i="56"/>
  <c r="J69" i="56"/>
  <c r="Z107" i="57"/>
  <c r="H107" i="57" s="1"/>
  <c r="R28" i="56"/>
  <c r="Y28" i="56"/>
  <c r="Q36" i="56"/>
  <c r="R34" i="56"/>
  <c r="Y34" i="56"/>
  <c r="Z64" i="56"/>
  <c r="AB64" i="56" s="1"/>
  <c r="S64" i="56"/>
  <c r="AA64" i="56" s="1"/>
  <c r="J64" i="56"/>
  <c r="T64" i="56"/>
  <c r="X36" i="56"/>
  <c r="P36" i="56"/>
  <c r="L67" i="56"/>
  <c r="AC67" i="56"/>
  <c r="AD67" i="56"/>
  <c r="R35" i="56"/>
  <c r="Y35" i="56"/>
  <c r="V67" i="56"/>
  <c r="K67" i="56"/>
  <c r="U67" i="56"/>
  <c r="AA48" i="57"/>
  <c r="AD38" i="57"/>
  <c r="AE41" i="57"/>
  <c r="AD37" i="57"/>
  <c r="S196" i="57"/>
  <c r="Z93" i="57"/>
  <c r="H93" i="57" s="1"/>
  <c r="AB38" i="57"/>
  <c r="T38" i="57"/>
  <c r="K38" i="57" s="1"/>
  <c r="Z75" i="57"/>
  <c r="H75" i="57" s="1"/>
  <c r="U44" i="57"/>
  <c r="L44" i="57" s="1"/>
  <c r="Z108" i="57"/>
  <c r="H108" i="57" s="1"/>
  <c r="S144" i="57"/>
  <c r="J144" i="57" s="1"/>
  <c r="AA144" i="57"/>
  <c r="AC144" i="57" s="1"/>
  <c r="Z97" i="57"/>
  <c r="H97" i="57" s="1"/>
  <c r="T133" i="57"/>
  <c r="AB133" i="57"/>
  <c r="AC132" i="57"/>
  <c r="AD134" i="57"/>
  <c r="S35" i="57"/>
  <c r="J35" i="57" s="1"/>
  <c r="AA35" i="57"/>
  <c r="AC35" i="57" s="1"/>
  <c r="AA86" i="57"/>
  <c r="I86" i="57" s="1"/>
  <c r="AA142" i="57"/>
  <c r="AC142" i="57" s="1"/>
  <c r="S142" i="57"/>
  <c r="J142" i="57" s="1"/>
  <c r="S36" i="57"/>
  <c r="AA36" i="57"/>
  <c r="AC36" i="57" s="1"/>
  <c r="T143" i="57"/>
  <c r="K143" i="57" s="1"/>
  <c r="AB143" i="57"/>
  <c r="AA101" i="57"/>
  <c r="I101" i="57" s="1"/>
  <c r="T134" i="57"/>
  <c r="AB134" i="57"/>
  <c r="Z81" i="57"/>
  <c r="H81" i="57" s="1"/>
  <c r="R82" i="57"/>
  <c r="I82" i="57" s="1"/>
  <c r="I85" i="57" s="1"/>
  <c r="R55" i="57"/>
  <c r="AA26" i="57"/>
  <c r="AA55" i="57" s="1"/>
  <c r="AB37" i="57"/>
  <c r="T37" i="57"/>
  <c r="K37" i="57" s="1"/>
  <c r="S101" i="57"/>
  <c r="R108" i="57"/>
  <c r="R97" i="57"/>
  <c r="U43" i="57"/>
  <c r="L43" i="57" s="1"/>
  <c r="R107" i="57"/>
  <c r="R93" i="57"/>
  <c r="T67" i="57"/>
  <c r="T27" i="57"/>
  <c r="S86" i="57"/>
  <c r="U42" i="57"/>
  <c r="L42" i="57" s="1"/>
  <c r="S70" i="57"/>
  <c r="AB70" i="57" s="1"/>
  <c r="U31" i="57"/>
  <c r="L31" i="57" s="1"/>
  <c r="U30" i="57"/>
  <c r="U64" i="57"/>
  <c r="L64" i="57" s="1"/>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I55" i="57" l="1"/>
  <c r="I54" i="57"/>
  <c r="AI81" i="47"/>
  <c r="AM114" i="60"/>
  <c r="AK85" i="60"/>
  <c r="AJ93" i="60"/>
  <c r="AJ127" i="60" s="1"/>
  <c r="AG65" i="47" s="1"/>
  <c r="AH72" i="47"/>
  <c r="AL105" i="60"/>
  <c r="AG64" i="47"/>
  <c r="AK121" i="60"/>
  <c r="AH73" i="47"/>
  <c r="AL104" i="60"/>
  <c r="AH63" i="47"/>
  <c r="AL122" i="60"/>
  <c r="AI76" i="47"/>
  <c r="AM112" i="60"/>
  <c r="AH71" i="47"/>
  <c r="AL106" i="60"/>
  <c r="AH70" i="47"/>
  <c r="AL99" i="60"/>
  <c r="AH74" i="47"/>
  <c r="AL100" i="60"/>
  <c r="AK83" i="60"/>
  <c r="AJ91" i="60"/>
  <c r="AJ123" i="60" s="1"/>
  <c r="AG62" i="47" s="1"/>
  <c r="AG67" i="47"/>
  <c r="AK124" i="60"/>
  <c r="AI79" i="47"/>
  <c r="AM116" i="60"/>
  <c r="AF68" i="47"/>
  <c r="AI74" i="60"/>
  <c r="AI77" i="60" s="1"/>
  <c r="AG66" i="47"/>
  <c r="AK126" i="60"/>
  <c r="AI80" i="47"/>
  <c r="AM115" i="60"/>
  <c r="AI82" i="47"/>
  <c r="AM111" i="60"/>
  <c r="AH69" i="47"/>
  <c r="AL101" i="60"/>
  <c r="AI77" i="47"/>
  <c r="AM110" i="60"/>
  <c r="AM82" i="60"/>
  <c r="AL90" i="60"/>
  <c r="AL113" i="60" s="1"/>
  <c r="AI75" i="47" s="1"/>
  <c r="AK81" i="60"/>
  <c r="AJ89" i="60"/>
  <c r="AJ102" i="60" s="1"/>
  <c r="AM84" i="60"/>
  <c r="AL92" i="60"/>
  <c r="AL117" i="60" s="1"/>
  <c r="AI78" i="47" s="1"/>
  <c r="AA20" i="56"/>
  <c r="H20" i="56"/>
  <c r="I20" i="56" s="1"/>
  <c r="S20" i="56"/>
  <c r="T198" i="57"/>
  <c r="Y36" i="56"/>
  <c r="T28" i="56"/>
  <c r="S28" i="56"/>
  <c r="Z28" i="56"/>
  <c r="AB28" i="56" s="1"/>
  <c r="AC28" i="56" s="1"/>
  <c r="AD28" i="56" s="1"/>
  <c r="AD63" i="56"/>
  <c r="AC63" i="56"/>
  <c r="K65" i="56"/>
  <c r="L65" i="56"/>
  <c r="V65" i="56"/>
  <c r="N65" i="56" s="1"/>
  <c r="U65" i="56"/>
  <c r="M65" i="56" s="1"/>
  <c r="V64" i="56"/>
  <c r="N64" i="56" s="1"/>
  <c r="U64" i="56"/>
  <c r="M64" i="56" s="1"/>
  <c r="L64" i="56"/>
  <c r="K64" i="56"/>
  <c r="Z32" i="56"/>
  <c r="S32" i="56"/>
  <c r="Z30" i="56"/>
  <c r="AB30" i="56" s="1"/>
  <c r="AC30" i="56" s="1"/>
  <c r="AD30" i="56" s="1"/>
  <c r="S30" i="56"/>
  <c r="AD65" i="56"/>
  <c r="AC65" i="56"/>
  <c r="V68" i="56"/>
  <c r="N68" i="56" s="1"/>
  <c r="U68" i="56"/>
  <c r="M68" i="56" s="1"/>
  <c r="K68" i="56"/>
  <c r="L68" i="56"/>
  <c r="K66" i="56"/>
  <c r="V66" i="56"/>
  <c r="N66" i="56" s="1"/>
  <c r="U66" i="56"/>
  <c r="M66" i="56" s="1"/>
  <c r="L66" i="56"/>
  <c r="AC68" i="56"/>
  <c r="AD68" i="56"/>
  <c r="AD71" i="56"/>
  <c r="AC71" i="56"/>
  <c r="U69" i="56"/>
  <c r="M69" i="56" s="1"/>
  <c r="K69" i="56"/>
  <c r="L69" i="56"/>
  <c r="V69" i="56"/>
  <c r="N69" i="56" s="1"/>
  <c r="K70" i="56"/>
  <c r="L70" i="56"/>
  <c r="V70" i="56"/>
  <c r="N70" i="56" s="1"/>
  <c r="U70" i="56"/>
  <c r="M70" i="56" s="1"/>
  <c r="AB26" i="57"/>
  <c r="AB55" i="57" s="1"/>
  <c r="J26" i="57"/>
  <c r="AD64" i="56"/>
  <c r="AC64" i="56"/>
  <c r="AC69" i="56"/>
  <c r="AD69" i="56"/>
  <c r="Z29" i="56"/>
  <c r="AB29" i="56" s="1"/>
  <c r="AC29" i="56" s="1"/>
  <c r="AD29" i="56" s="1"/>
  <c r="S29" i="56"/>
  <c r="AD66" i="56"/>
  <c r="AC66" i="56"/>
  <c r="S33" i="56"/>
  <c r="Z33" i="56"/>
  <c r="Z35" i="56"/>
  <c r="AB35" i="56" s="1"/>
  <c r="AC35" i="56" s="1"/>
  <c r="AD35" i="56" s="1"/>
  <c r="S35" i="56"/>
  <c r="S40" i="56"/>
  <c r="AA40" i="56" s="1"/>
  <c r="AA39" i="56"/>
  <c r="AB25" i="57"/>
  <c r="AB54" i="57" s="1"/>
  <c r="J25" i="57"/>
  <c r="AC70" i="56"/>
  <c r="AD70" i="56"/>
  <c r="Z34" i="56"/>
  <c r="AB34" i="56" s="1"/>
  <c r="AC34" i="56" s="1"/>
  <c r="AD34" i="56" s="1"/>
  <c r="S34" i="56"/>
  <c r="AD72" i="56"/>
  <c r="AC72" i="56"/>
  <c r="U134" i="57"/>
  <c r="K134" i="57"/>
  <c r="AA77" i="57"/>
  <c r="S82" i="57"/>
  <c r="J82" i="57" s="1"/>
  <c r="J85" i="57" s="1"/>
  <c r="J36" i="57"/>
  <c r="N67" i="56"/>
  <c r="V71" i="56"/>
  <c r="N71" i="56" s="1"/>
  <c r="K71" i="56"/>
  <c r="L71" i="56"/>
  <c r="U71" i="56"/>
  <c r="M71" i="56" s="1"/>
  <c r="K63" i="56"/>
  <c r="L63" i="56"/>
  <c r="V63" i="56"/>
  <c r="N63" i="56" s="1"/>
  <c r="U63" i="56"/>
  <c r="M63" i="56" s="1"/>
  <c r="L72" i="56"/>
  <c r="U72" i="56"/>
  <c r="M72" i="56" s="1"/>
  <c r="K72" i="56"/>
  <c r="V72" i="56"/>
  <c r="N72" i="56" s="1"/>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T35" i="57"/>
  <c r="K35" i="57" s="1"/>
  <c r="AB101" i="57"/>
  <c r="J101" i="57" s="1"/>
  <c r="AA82" i="57"/>
  <c r="AB36" i="57"/>
  <c r="T36" i="57"/>
  <c r="T82" i="57" s="1"/>
  <c r="V44" i="57"/>
  <c r="M44" i="57" s="1"/>
  <c r="AB86" i="57"/>
  <c r="J86" i="57" s="1"/>
  <c r="AB142" i="57"/>
  <c r="T142" i="57"/>
  <c r="K142" i="57" s="1"/>
  <c r="AA81" i="57"/>
  <c r="I81" i="57" s="1"/>
  <c r="U38" i="57"/>
  <c r="L38" i="57" s="1"/>
  <c r="U143" i="57"/>
  <c r="L143" i="57" s="1"/>
  <c r="S77" i="57"/>
  <c r="J77" i="57" s="1"/>
  <c r="AA93" i="57"/>
  <c r="I93" i="57" s="1"/>
  <c r="T144" i="57"/>
  <c r="K144" i="57" s="1"/>
  <c r="AB144" i="57"/>
  <c r="U37" i="57"/>
  <c r="L37" i="57" s="1"/>
  <c r="AA75" i="57"/>
  <c r="I75" i="57" s="1"/>
  <c r="AA108" i="57"/>
  <c r="I108" i="57" s="1"/>
  <c r="S93" i="57"/>
  <c r="S107" i="57"/>
  <c r="S97" i="57"/>
  <c r="S108" i="57"/>
  <c r="V43" i="57"/>
  <c r="M43" i="57" s="1"/>
  <c r="Q216" i="57"/>
  <c r="Q215" i="57"/>
  <c r="Q217" i="57"/>
  <c r="R214" i="57"/>
  <c r="U196" i="57" s="1"/>
  <c r="T196" i="57"/>
  <c r="T199" i="57" s="1"/>
  <c r="U67" i="57"/>
  <c r="T69" i="57"/>
  <c r="V30" i="57"/>
  <c r="T70" i="57"/>
  <c r="T26" i="57"/>
  <c r="S81" i="57"/>
  <c r="S55" i="57"/>
  <c r="T25" i="57"/>
  <c r="K25" i="57" s="1"/>
  <c r="S75" i="57"/>
  <c r="S54" i="57"/>
  <c r="J54" i="57" s="1"/>
  <c r="V42" i="57"/>
  <c r="M42" i="57" s="1"/>
  <c r="V31" i="57"/>
  <c r="M31" i="57" s="1"/>
  <c r="U27" i="57"/>
  <c r="U41" i="57"/>
  <c r="L41" i="57" s="1"/>
  <c r="T68" i="57"/>
  <c r="V64" i="57"/>
  <c r="M64" i="57" s="1"/>
  <c r="J36" i="56"/>
  <c r="K36" i="56"/>
  <c r="P218" i="57"/>
  <c r="AD8" i="58"/>
  <c r="AC88" i="58"/>
  <c r="AC76" i="58"/>
  <c r="AC77" i="58"/>
  <c r="AC87" i="58"/>
  <c r="AE67" i="58"/>
  <c r="AE104" i="58" s="1"/>
  <c r="AE22" i="58"/>
  <c r="AE25" i="58" s="1"/>
  <c r="AE12" i="58" a="1"/>
  <c r="AE12" i="58" s="1"/>
  <c r="AE11" i="58" s="1"/>
  <c r="AE7" i="58"/>
  <c r="AE6" i="58"/>
  <c r="AF4" i="58"/>
  <c r="AE5" i="58"/>
  <c r="AE8" i="58" s="1"/>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AB33" i="56"/>
  <c r="AC33" i="56" s="1"/>
  <c r="AD33" i="56" s="1"/>
  <c r="T35" i="56"/>
  <c r="T107" i="56"/>
  <c r="T108" i="56"/>
  <c r="U106" i="56"/>
  <c r="T109" i="56"/>
  <c r="Q259" i="57"/>
  <c r="S250" i="57"/>
  <c r="S251" i="57"/>
  <c r="S249" i="57"/>
  <c r="R230" i="57"/>
  <c r="R232" i="57"/>
  <c r="R228" i="57"/>
  <c r="R229" i="57"/>
  <c r="R252" i="57"/>
  <c r="V28" i="56"/>
  <c r="U28" i="56"/>
  <c r="AB32" i="56"/>
  <c r="AC32" i="56" s="1"/>
  <c r="AD32" i="56" s="1"/>
  <c r="T33" i="56"/>
  <c r="J55" i="57" l="1"/>
  <c r="AI73" i="47"/>
  <c r="AM104" i="60"/>
  <c r="AL83" i="60"/>
  <c r="AK91" i="60"/>
  <c r="AK123" i="60" s="1"/>
  <c r="AH62" i="47" s="1"/>
  <c r="AJ80" i="47"/>
  <c r="AN115" i="60"/>
  <c r="AI74" i="47"/>
  <c r="AM100" i="60"/>
  <c r="AH64" i="47"/>
  <c r="AL121" i="60"/>
  <c r="AN84" i="60"/>
  <c r="AM92" i="60"/>
  <c r="AM117" i="60" s="1"/>
  <c r="AJ78" i="47" s="1"/>
  <c r="AG68" i="47"/>
  <c r="AJ74" i="60"/>
  <c r="AJ77" i="60" s="1"/>
  <c r="AH66" i="47"/>
  <c r="AL126" i="60"/>
  <c r="AI70" i="47"/>
  <c r="AM99" i="60"/>
  <c r="AI72" i="47"/>
  <c r="AM105" i="60"/>
  <c r="AI63" i="47"/>
  <c r="AM122" i="60"/>
  <c r="AJ82" i="47"/>
  <c r="AN111" i="60"/>
  <c r="AL81" i="60"/>
  <c r="AK89" i="60"/>
  <c r="AK102" i="60" s="1"/>
  <c r="AI69" i="47"/>
  <c r="AM101" i="60"/>
  <c r="AI71" i="47"/>
  <c r="AM106" i="60"/>
  <c r="AH67" i="47"/>
  <c r="AL124" i="60"/>
  <c r="AN82" i="60"/>
  <c r="AM90" i="60"/>
  <c r="AM113" i="60" s="1"/>
  <c r="AJ75" i="47" s="1"/>
  <c r="AL85" i="60"/>
  <c r="AK93" i="60"/>
  <c r="AK127" i="60" s="1"/>
  <c r="AH65" i="47" s="1"/>
  <c r="AJ77" i="47"/>
  <c r="AN110" i="60"/>
  <c r="AJ79" i="47"/>
  <c r="AN116" i="60"/>
  <c r="AJ76" i="47"/>
  <c r="AN112" i="60"/>
  <c r="AJ81" i="47"/>
  <c r="AN114" i="60"/>
  <c r="L28" i="56"/>
  <c r="H21" i="56"/>
  <c r="I21" i="56" s="1"/>
  <c r="AA21" i="56"/>
  <c r="S21" i="56"/>
  <c r="J20" i="56"/>
  <c r="K20" i="56" s="1"/>
  <c r="Q20" i="56"/>
  <c r="Y20" i="56"/>
  <c r="K36" i="57"/>
  <c r="AB82" i="57"/>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87" i="58"/>
  <c r="AE87" i="58" s="1"/>
  <c r="AD76" i="58"/>
  <c r="AE76" i="58" s="1"/>
  <c r="AD88" i="58"/>
  <c r="AE88" i="58" s="1"/>
  <c r="AD77" i="58"/>
  <c r="AE77" i="58" s="1"/>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M85" i="60" l="1"/>
  <c r="AL93" i="60"/>
  <c r="AL127" i="60" s="1"/>
  <c r="AI65" i="47" s="1"/>
  <c r="AO84" i="60"/>
  <c r="AN92" i="60"/>
  <c r="AN117" i="60" s="1"/>
  <c r="AK78" i="47" s="1"/>
  <c r="AJ63" i="47"/>
  <c r="AN122" i="60"/>
  <c r="AI64" i="47"/>
  <c r="AM121" i="60"/>
  <c r="AO82" i="60"/>
  <c r="AN90" i="60"/>
  <c r="AN113" i="60" s="1"/>
  <c r="AK75" i="47" s="1"/>
  <c r="AK81" i="47"/>
  <c r="AO114" i="60"/>
  <c r="AI67" i="47"/>
  <c r="AM124" i="60"/>
  <c r="AJ72" i="47"/>
  <c r="AN105" i="60"/>
  <c r="AJ74" i="47"/>
  <c r="AN100" i="60"/>
  <c r="AK82" i="47"/>
  <c r="AO111" i="60"/>
  <c r="AK76" i="47"/>
  <c r="AO112" i="60"/>
  <c r="AJ71" i="47"/>
  <c r="AN106" i="60"/>
  <c r="AJ70" i="47"/>
  <c r="AN99" i="60"/>
  <c r="AK80" i="47"/>
  <c r="AO115" i="60"/>
  <c r="AK79" i="47"/>
  <c r="AO116" i="60"/>
  <c r="AJ69" i="47"/>
  <c r="AN101" i="60"/>
  <c r="AI66" i="47"/>
  <c r="AM126" i="60"/>
  <c r="AM83" i="60"/>
  <c r="AL91" i="60"/>
  <c r="AL123" i="60" s="1"/>
  <c r="AI62" i="47" s="1"/>
  <c r="AK77" i="47"/>
  <c r="AO110" i="60"/>
  <c r="AK74" i="60"/>
  <c r="AK77" i="60" s="1"/>
  <c r="AH68" i="47"/>
  <c r="AJ73" i="47"/>
  <c r="AN104" i="60"/>
  <c r="AM81" i="60"/>
  <c r="AL89" i="60"/>
  <c r="AL102" i="60"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N83" i="60" l="1"/>
  <c r="AM91" i="60"/>
  <c r="AM123" i="60" s="1"/>
  <c r="AJ62" i="47" s="1"/>
  <c r="AL76" i="47"/>
  <c r="AP112" i="60"/>
  <c r="AM76" i="47" s="1"/>
  <c r="AO90" i="60"/>
  <c r="AO113" i="60" s="1"/>
  <c r="AL75" i="47" s="1"/>
  <c r="AP82" i="60"/>
  <c r="AP90" i="60" s="1"/>
  <c r="AP113" i="60" s="1"/>
  <c r="AM75" i="47" s="1"/>
  <c r="AL74" i="60"/>
  <c r="AL77" i="60" s="1"/>
  <c r="AI68" i="47"/>
  <c r="AK69" i="47"/>
  <c r="AO101" i="60"/>
  <c r="AL82" i="47"/>
  <c r="AP111" i="60"/>
  <c r="AM82" i="47" s="1"/>
  <c r="AJ64" i="47"/>
  <c r="AN121" i="60"/>
  <c r="AL81" i="47"/>
  <c r="AP114" i="60"/>
  <c r="AM81" i="47" s="1"/>
  <c r="AK73" i="47"/>
  <c r="AO104" i="60"/>
  <c r="AL79" i="47"/>
  <c r="AP116" i="60"/>
  <c r="AM79" i="47" s="1"/>
  <c r="AK74" i="47"/>
  <c r="AO100" i="60"/>
  <c r="AK63" i="47"/>
  <c r="AO122" i="60"/>
  <c r="AJ66" i="47"/>
  <c r="AN126" i="60"/>
  <c r="AL80" i="47"/>
  <c r="AP115" i="60"/>
  <c r="AM80" i="47" s="1"/>
  <c r="AK72" i="47"/>
  <c r="AO105" i="60"/>
  <c r="AO92" i="60"/>
  <c r="AO117" i="60" s="1"/>
  <c r="AL78" i="47" s="1"/>
  <c r="AP84" i="60"/>
  <c r="AP92" i="60" s="1"/>
  <c r="AP117" i="60" s="1"/>
  <c r="AM78" i="47" s="1"/>
  <c r="AK71" i="47"/>
  <c r="AO106" i="60"/>
  <c r="AN81" i="60"/>
  <c r="AM89" i="60"/>
  <c r="AM102" i="60" s="1"/>
  <c r="AL77" i="47"/>
  <c r="AP110" i="60"/>
  <c r="AM77" i="47" s="1"/>
  <c r="AK70" i="47"/>
  <c r="AO99" i="60"/>
  <c r="AJ67" i="47"/>
  <c r="AN124" i="60"/>
  <c r="AN85" i="60"/>
  <c r="AM93" i="60"/>
  <c r="AM127" i="60" s="1"/>
  <c r="AJ65" i="47" s="1"/>
  <c r="S218" i="57"/>
  <c r="V82" i="57"/>
  <c r="W197" i="57"/>
  <c r="W196" i="57"/>
  <c r="V77" i="57"/>
  <c r="T215" i="57"/>
  <c r="T216" i="57"/>
  <c r="T217" i="57"/>
  <c r="W198" i="57"/>
  <c r="W199" i="57" s="1"/>
  <c r="AG8" i="58"/>
  <c r="AF87" i="58"/>
  <c r="AF77" i="58"/>
  <c r="AF88" i="58"/>
  <c r="AF76"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N89" i="60" l="1"/>
  <c r="AN102" i="60" s="1"/>
  <c r="AO81" i="60"/>
  <c r="AL71" i="47"/>
  <c r="AP106" i="60"/>
  <c r="AM71" i="47" s="1"/>
  <c r="AL74" i="47"/>
  <c r="AP100" i="60"/>
  <c r="AM74" i="47" s="1"/>
  <c r="AL69" i="47"/>
  <c r="AP101" i="60"/>
  <c r="AM69" i="47" s="1"/>
  <c r="AM74" i="60"/>
  <c r="AM77" i="60" s="1"/>
  <c r="AJ68" i="47"/>
  <c r="AL73" i="47"/>
  <c r="AP104" i="60"/>
  <c r="AM73" i="47" s="1"/>
  <c r="AL63" i="47"/>
  <c r="AP122" i="60"/>
  <c r="AM63" i="47" s="1"/>
  <c r="AO85" i="60"/>
  <c r="AN93" i="60"/>
  <c r="AN127" i="60" s="1"/>
  <c r="AK65" i="47" s="1"/>
  <c r="AL70" i="47"/>
  <c r="AP99" i="60"/>
  <c r="AM70" i="47" s="1"/>
  <c r="AK67" i="47"/>
  <c r="AO124" i="60"/>
  <c r="AK66" i="47"/>
  <c r="AO126" i="60"/>
  <c r="AK64" i="47"/>
  <c r="AO121" i="60"/>
  <c r="AL72" i="47"/>
  <c r="AP105" i="60"/>
  <c r="AM72" i="47" s="1"/>
  <c r="AO83" i="60"/>
  <c r="AN91" i="60"/>
  <c r="AN123" i="60" s="1"/>
  <c r="AK62" i="47" s="1"/>
  <c r="J23" i="56"/>
  <c r="K23" i="56" s="1"/>
  <c r="Y23" i="56"/>
  <c r="AA23" i="56" s="1"/>
  <c r="Q23" i="56"/>
  <c r="S23" i="56" s="1"/>
  <c r="T218" i="57"/>
  <c r="G25" i="56"/>
  <c r="X25" i="56" s="1"/>
  <c r="Z25" i="56" s="1"/>
  <c r="AB25" i="56" s="1"/>
  <c r="AC25" i="56" s="1"/>
  <c r="AG87" i="58"/>
  <c r="AG88" i="58"/>
  <c r="AG77" i="58"/>
  <c r="AG76" i="58"/>
  <c r="AI12" i="58" a="1"/>
  <c r="AI12" i="58" s="1"/>
  <c r="AI11" i="58" s="1"/>
  <c r="AI22" i="58"/>
  <c r="AI25" i="58" s="1"/>
  <c r="AI5" i="58"/>
  <c r="AI8" i="58" s="1"/>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L64" i="47" l="1"/>
  <c r="AP121" i="60"/>
  <c r="AM64" i="47" s="1"/>
  <c r="AL66" i="47"/>
  <c r="AP126" i="60"/>
  <c r="AM66" i="47" s="1"/>
  <c r="AL67" i="47"/>
  <c r="AP124" i="60"/>
  <c r="AM67" i="47" s="1"/>
  <c r="AP83" i="60"/>
  <c r="AP91" i="60" s="1"/>
  <c r="AP123" i="60" s="1"/>
  <c r="AM62" i="47" s="1"/>
  <c r="AO91" i="60"/>
  <c r="AO123" i="60" s="1"/>
  <c r="AL62" i="47" s="1"/>
  <c r="AP85" i="60"/>
  <c r="AP93" i="60" s="1"/>
  <c r="AP127" i="60" s="1"/>
  <c r="AM65" i="47" s="1"/>
  <c r="AO93" i="60"/>
  <c r="AO127" i="60" s="1"/>
  <c r="AL65" i="47" s="1"/>
  <c r="AP81" i="60"/>
  <c r="AP89" i="60" s="1"/>
  <c r="AP102" i="60" s="1"/>
  <c r="AO89" i="60"/>
  <c r="AO102" i="60" s="1"/>
  <c r="AK68" i="47"/>
  <c r="AN74" i="60"/>
  <c r="AN77" i="60" s="1"/>
  <c r="H25" i="56"/>
  <c r="I25" i="56" s="1"/>
  <c r="J24" i="56"/>
  <c r="K24" i="56" s="1"/>
  <c r="Q24" i="56"/>
  <c r="S24" i="56" s="1"/>
  <c r="Y24" i="56"/>
  <c r="AA24" i="56" s="1"/>
  <c r="AD25" i="56"/>
  <c r="M22" i="56"/>
  <c r="AH77" i="58"/>
  <c r="AI77" i="58" s="1"/>
  <c r="AH88" i="58"/>
  <c r="AI88" i="58" s="1"/>
  <c r="AH87" i="58"/>
  <c r="AI87" i="58" s="1"/>
  <c r="AH76" i="58"/>
  <c r="AI76" i="58" s="1"/>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M68" i="47" l="1"/>
  <c r="AP74" i="60"/>
  <c r="AP77" i="60" s="1"/>
  <c r="AL68" i="47"/>
  <c r="AO74" i="60"/>
  <c r="AO77" i="60" s="1"/>
  <c r="J25" i="56"/>
  <c r="K25" i="56" s="1"/>
  <c r="Q25" i="56"/>
  <c r="S25" i="56" s="1"/>
  <c r="Y25" i="56"/>
  <c r="AA25" i="56" s="1"/>
  <c r="AK25" i="58"/>
  <c r="AK12" i="58" a="1"/>
  <c r="AK12" i="58" s="1"/>
  <c r="AK11" i="58" s="1"/>
  <c r="AL4" i="58"/>
  <c r="AK67" i="58"/>
  <c r="AK104" i="58" s="1"/>
  <c r="AK6" i="58"/>
  <c r="AK22" i="58"/>
  <c r="AK7" i="58"/>
  <c r="AK5" i="58"/>
  <c r="AK8" i="58" s="1"/>
  <c r="AJ88" i="58"/>
  <c r="AJ76" i="58"/>
  <c r="AJ87" i="58"/>
  <c r="AJ77" i="58"/>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L25" i="58" l="1"/>
  <c r="AL67" i="58"/>
  <c r="AL104" i="58" s="1"/>
  <c r="AL22" i="58"/>
  <c r="AL6" i="58"/>
  <c r="AL12" i="58" a="1"/>
  <c r="AL12" i="58" s="1"/>
  <c r="AL11" i="58" s="1"/>
  <c r="AL5" i="58"/>
  <c r="AM4" i="58"/>
  <c r="AL7" i="58"/>
  <c r="AK87" i="58"/>
  <c r="AK88" i="58"/>
  <c r="AK76" i="58"/>
  <c r="AK7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M8" i="58" s="1"/>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7" i="58" l="1"/>
  <c r="AM87" i="58" s="1"/>
  <c r="AL88" i="58"/>
  <c r="AM88" i="58" s="1"/>
  <c r="AL76" i="58"/>
  <c r="AM76" i="58" s="1"/>
  <c r="AL77" i="58"/>
  <c r="AM77" i="58" s="1"/>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O67" i="58" l="1"/>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c r="AN76" i="58"/>
  <c r="AN77" i="58"/>
  <c r="AN87" i="58"/>
  <c r="AP67" i="58"/>
  <c r="AP104" i="58" s="1"/>
  <c r="AP12" i="58" a="1"/>
  <c r="AP12" i="58" s="1"/>
  <c r="AP11" i="58" s="1"/>
  <c r="AP22" i="58"/>
  <c r="AP25" i="58" s="1"/>
  <c r="AP5" i="58"/>
  <c r="AP8" i="58" s="1"/>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8" i="58" l="1"/>
  <c r="AP88" i="58" s="1"/>
  <c r="AO76" i="58"/>
  <c r="AP76" i="58" s="1"/>
  <c r="AO87" i="58"/>
  <c r="AP87" i="58" s="1"/>
  <c r="AO77" i="58"/>
  <c r="AP77" i="58" s="1"/>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R7" i="58" l="1"/>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H199" i="57" l="1"/>
  <c r="AS67" i="58"/>
  <c r="AS104" i="58" s="1"/>
  <c r="AS5" i="58"/>
  <c r="AS8" i="58" s="1"/>
  <c r="AS12" i="58" a="1"/>
  <c r="AS12" i="58" s="1"/>
  <c r="AS11" i="58" s="1"/>
  <c r="AS6" i="58"/>
  <c r="AS7" i="58"/>
  <c r="AS22" i="58"/>
  <c r="AS25" i="58" s="1"/>
  <c r="AT4" i="58"/>
  <c r="AR8" i="58"/>
  <c r="AQ77" i="58"/>
  <c r="AQ88" i="58"/>
  <c r="AQ87" i="58"/>
  <c r="AQ76"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T22" i="58" l="1"/>
  <c r="AT25" i="58" s="1"/>
  <c r="AT12" i="58" a="1"/>
  <c r="AT12" i="58" s="1"/>
  <c r="AT11" i="58" s="1"/>
  <c r="AT7" i="58"/>
  <c r="AU4" i="58"/>
  <c r="AT6" i="58"/>
  <c r="AT67" i="58"/>
  <c r="AT104" i="58" s="1"/>
  <c r="AT5" i="58"/>
  <c r="AR87" i="58"/>
  <c r="AS87" i="58" s="1"/>
  <c r="AR77" i="58"/>
  <c r="AS77" i="58" s="1"/>
  <c r="AR76" i="58"/>
  <c r="AS76" i="58" s="1"/>
  <c r="AR88" i="58"/>
  <c r="AS88" i="58" s="1"/>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U12" i="58" l="1" a="1"/>
  <c r="AU12" i="58" s="1"/>
  <c r="AU11" i="58" s="1"/>
  <c r="AU5" i="58"/>
  <c r="AU8" i="58" s="1"/>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V7" i="58" l="1"/>
  <c r="AV6" i="58"/>
  <c r="AV67" i="58"/>
  <c r="AV104" i="58" s="1"/>
  <c r="AV22" i="58"/>
  <c r="AV25" i="58" s="1"/>
  <c r="AV12" i="58" a="1"/>
  <c r="AV12" i="58" s="1"/>
  <c r="AV11" i="58" s="1"/>
  <c r="AV5" i="58"/>
  <c r="AT77" i="58"/>
  <c r="AU77" i="58" s="1"/>
  <c r="AT87" i="58"/>
  <c r="AU87" i="58" s="1"/>
  <c r="AT76" i="58"/>
  <c r="AU76" i="58" s="1"/>
  <c r="AT88" i="58"/>
  <c r="AU88" i="58" s="1"/>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V8" i="58" l="1"/>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8" i="58" l="1"/>
  <c r="AV87" i="58"/>
  <c r="AV76" i="58"/>
  <c r="AV77" i="58"/>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Q10" i="29"/>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L37" i="52" s="1"/>
  <c r="K3" i="52"/>
  <c r="J3" i="52"/>
  <c r="I3" i="52"/>
  <c r="I37" i="52" s="1"/>
  <c r="H3" i="52"/>
  <c r="H37" i="52" s="1"/>
  <c r="G3" i="52"/>
  <c r="F3" i="52"/>
  <c r="E3" i="52"/>
  <c r="D3" i="52"/>
  <c r="S2" i="52"/>
  <c r="R2" i="52"/>
  <c r="Q2" i="52"/>
  <c r="P2" i="52"/>
  <c r="P36" i="52" s="1"/>
  <c r="O2" i="52"/>
  <c r="N2" i="52"/>
  <c r="M2" i="52"/>
  <c r="M36" i="52" s="1"/>
  <c r="L2" i="52"/>
  <c r="L36" i="52" s="1"/>
  <c r="K2" i="52"/>
  <c r="J2" i="52"/>
  <c r="I2" i="52"/>
  <c r="H2" i="52"/>
  <c r="G2" i="52"/>
  <c r="F2" i="52"/>
  <c r="E2" i="52"/>
  <c r="D2" i="52"/>
  <c r="D36" i="52" s="1"/>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Q37" i="52" l="1"/>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M10" i="58"/>
  <c r="L10" i="58"/>
  <c r="D35" i="44"/>
  <c r="K10" i="58"/>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D140" i="56"/>
  <c r="B16" i="56"/>
  <c r="D147" i="56"/>
  <c r="D121" i="56"/>
  <c r="M121" i="56" s="1"/>
  <c r="B23" i="56"/>
  <c r="D149" i="56"/>
  <c r="D123" i="56"/>
  <c r="M123" i="56" s="1"/>
  <c r="B25" i="56"/>
  <c r="C29" i="56"/>
  <c r="C52" i="56" s="1"/>
  <c r="C95" i="56"/>
  <c r="C79" i="56" s="1"/>
  <c r="B21" i="56"/>
  <c r="D145" i="56"/>
  <c r="D119" i="56"/>
  <c r="M119" i="56" s="1"/>
  <c r="C102" i="56"/>
  <c r="C86" i="56" s="1"/>
  <c r="C36" i="56"/>
  <c r="C59" i="56" s="1"/>
  <c r="D138" i="56"/>
  <c r="D112" i="56"/>
  <c r="M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C96" i="56"/>
  <c r="C80" i="56" s="1"/>
  <c r="C30" i="56"/>
  <c r="C53" i="56" s="1"/>
  <c r="D146" i="56"/>
  <c r="D120" i="56"/>
  <c r="M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C94" i="56"/>
  <c r="C78" i="56" s="1"/>
  <c r="C28" i="56"/>
  <c r="C51" i="56" s="1"/>
  <c r="B20" i="56"/>
  <c r="D144" i="56"/>
  <c r="D118" i="56"/>
  <c r="M118" i="56" s="1"/>
  <c r="D137" i="56"/>
  <c r="D111" i="56"/>
  <c r="M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Q11" i="29"/>
  <c r="R11" i="29" s="1"/>
  <c r="L11" i="29"/>
  <c r="Q9" i="29"/>
  <c r="R9" i="29" s="1"/>
  <c r="L9" i="29"/>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P53" i="52" l="1"/>
  <c r="H53" i="52"/>
  <c r="D53" i="52"/>
  <c r="H20" i="57"/>
  <c r="F15" i="57"/>
  <c r="F13" i="57"/>
  <c r="X13" i="57" s="1"/>
  <c r="F14" i="57"/>
  <c r="H19" i="57"/>
  <c r="K8" i="56"/>
  <c r="S8" i="56" s="1"/>
  <c r="AA8" i="56" s="1"/>
  <c r="I8" i="56"/>
  <c r="Q8" i="56" s="1"/>
  <c r="Y8" i="56" s="1"/>
  <c r="K9" i="56"/>
  <c r="S9" i="56" s="1"/>
  <c r="AA9" i="56" s="1"/>
  <c r="I9" i="56"/>
  <c r="Q9" i="56" s="1"/>
  <c r="Y9" i="56" s="1"/>
  <c r="K7" i="56"/>
  <c r="I7" i="56"/>
  <c r="N53" i="52"/>
  <c r="E97" i="47"/>
  <c r="G35" i="44"/>
  <c r="N10" i="58"/>
  <c r="N9" i="55"/>
  <c r="E35" i="44"/>
  <c r="F35" i="44"/>
  <c r="E89" i="47"/>
  <c r="F53" i="52"/>
  <c r="E98" i="47"/>
  <c r="E92" i="47"/>
  <c r="G11" i="55"/>
  <c r="J148" i="56"/>
  <c r="J137" i="56"/>
  <c r="N111" i="56"/>
  <c r="B54" i="56"/>
  <c r="B31" i="56"/>
  <c r="J138" i="56"/>
  <c r="N112" i="56"/>
  <c r="J149" i="56"/>
  <c r="N123" i="56"/>
  <c r="E99" i="47"/>
  <c r="B35" i="56"/>
  <c r="B58" i="56"/>
  <c r="E94" i="47"/>
  <c r="J146" i="56"/>
  <c r="N120" i="56"/>
  <c r="J143" i="56"/>
  <c r="N117" i="56"/>
  <c r="E96" i="47"/>
  <c r="B36" i="56"/>
  <c r="B59" i="56"/>
  <c r="J147" i="56"/>
  <c r="J144" i="56"/>
  <c r="N118" i="56"/>
  <c r="B32" i="56"/>
  <c r="B55" i="56"/>
  <c r="J145" i="56"/>
  <c r="N119" i="56"/>
  <c r="B52" i="56"/>
  <c r="B29" i="56"/>
  <c r="B56" i="56"/>
  <c r="B33" i="56"/>
  <c r="B51" i="56"/>
  <c r="B28" i="56"/>
  <c r="J139" i="56"/>
  <c r="N113" i="56"/>
  <c r="J141" i="56"/>
  <c r="N115" i="56"/>
  <c r="E95" i="47"/>
  <c r="B57" i="56"/>
  <c r="B34" i="56"/>
  <c r="J140" i="56"/>
  <c r="N114" i="56"/>
  <c r="E88" i="47"/>
  <c r="E90" i="47"/>
  <c r="E91" i="47"/>
  <c r="B53" i="56"/>
  <c r="B30" i="56"/>
  <c r="J142" i="56"/>
  <c r="N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K47" i="29"/>
  <c r="M47" i="29"/>
  <c r="G6" i="47"/>
  <c r="G8" i="47"/>
  <c r="G9" i="47"/>
  <c r="G7" i="47"/>
  <c r="Q7" i="56" l="1"/>
  <c r="Y7" i="56" s="1"/>
  <c r="Z47" i="57"/>
  <c r="Q47" i="57"/>
  <c r="S7" i="56"/>
  <c r="AA7" i="56" s="1"/>
  <c r="AB47" i="57"/>
  <c r="S47" i="57"/>
  <c r="J47" i="57" s="1"/>
  <c r="X14" i="57"/>
  <c r="O14" i="57"/>
  <c r="O13" i="57"/>
  <c r="X15" i="57"/>
  <c r="O15" i="57"/>
  <c r="O86" i="57" s="1"/>
  <c r="G92" i="47"/>
  <c r="F16" i="57"/>
  <c r="G89" i="47"/>
  <c r="G94" i="47"/>
  <c r="G88" i="47"/>
  <c r="G90" i="47"/>
  <c r="G93" i="47"/>
  <c r="G95" i="47"/>
  <c r="G96" i="47"/>
  <c r="G87" i="47"/>
  <c r="G91" i="47"/>
  <c r="K186" i="56"/>
  <c r="G97" i="47"/>
  <c r="K188" i="56"/>
  <c r="G99" i="47"/>
  <c r="K187" i="56"/>
  <c r="G98" i="47"/>
  <c r="R47" i="29"/>
  <c r="S47" i="29" s="1"/>
  <c r="P83" i="47" s="1"/>
  <c r="O9" i="55"/>
  <c r="H35" i="44"/>
  <c r="O10" i="58"/>
  <c r="O23" i="58" s="1"/>
  <c r="G11" i="57"/>
  <c r="H3" i="56"/>
  <c r="K140" i="56"/>
  <c r="H90" i="47" s="1"/>
  <c r="O114" i="56"/>
  <c r="K138" i="56"/>
  <c r="H88" i="47" s="1"/>
  <c r="O112" i="56"/>
  <c r="K145" i="56"/>
  <c r="H95" i="47" s="1"/>
  <c r="O119" i="56"/>
  <c r="K143" i="56"/>
  <c r="H93" i="47" s="1"/>
  <c r="O117" i="56"/>
  <c r="K146" i="56"/>
  <c r="H96" i="47" s="1"/>
  <c r="O120" i="56"/>
  <c r="K137" i="56"/>
  <c r="H87" i="47" s="1"/>
  <c r="O111" i="56"/>
  <c r="K142" i="56"/>
  <c r="H92" i="47" s="1"/>
  <c r="O116" i="56"/>
  <c r="K141" i="56"/>
  <c r="H91" i="47" s="1"/>
  <c r="O115" i="56"/>
  <c r="K139" i="56"/>
  <c r="H89" i="47" s="1"/>
  <c r="O113" i="56"/>
  <c r="K144" i="56"/>
  <c r="H94" i="47" s="1"/>
  <c r="O118" i="56"/>
  <c r="K149" i="56"/>
  <c r="O123" i="56"/>
  <c r="L3" i="29"/>
  <c r="M11" i="55"/>
  <c r="F7" i="56"/>
  <c r="E47" i="57" s="1"/>
  <c r="J13" i="55"/>
  <c r="J14" i="55"/>
  <c r="J24" i="60"/>
  <c r="N47" i="29"/>
  <c r="K83" i="47" s="1"/>
  <c r="H83" i="47"/>
  <c r="L47" i="29"/>
  <c r="I83" i="47" s="1"/>
  <c r="AB47" i="29"/>
  <c r="H47" i="57" l="1"/>
  <c r="J36" i="60"/>
  <c r="E24" i="60"/>
  <c r="X86" i="57"/>
  <c r="F86" i="57" s="1"/>
  <c r="O16" i="57"/>
  <c r="O75" i="57"/>
  <c r="G13" i="57"/>
  <c r="G15" i="57"/>
  <c r="G14" i="57"/>
  <c r="L142" i="56"/>
  <c r="I92" i="47" s="1"/>
  <c r="P116" i="56"/>
  <c r="L146" i="56"/>
  <c r="I96" i="47" s="1"/>
  <c r="P120" i="56"/>
  <c r="L144" i="56"/>
  <c r="I94" i="47" s="1"/>
  <c r="P118" i="56"/>
  <c r="L143" i="56"/>
  <c r="I93" i="47" s="1"/>
  <c r="P117" i="56"/>
  <c r="L137" i="56"/>
  <c r="I87" i="47" s="1"/>
  <c r="P111" i="56"/>
  <c r="L139" i="56"/>
  <c r="I89" i="47" s="1"/>
  <c r="P113" i="56"/>
  <c r="L145" i="56"/>
  <c r="I95" i="47" s="1"/>
  <c r="P119" i="56"/>
  <c r="L140" i="56"/>
  <c r="I90" i="47" s="1"/>
  <c r="P114" i="56"/>
  <c r="L149" i="56"/>
  <c r="M188" i="56" s="1"/>
  <c r="P123" i="56"/>
  <c r="L141" i="56"/>
  <c r="I91" i="47" s="1"/>
  <c r="P115" i="56"/>
  <c r="L138" i="56"/>
  <c r="I88" i="47" s="1"/>
  <c r="P112" i="56"/>
  <c r="L188"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10" i="58"/>
  <c r="P9" i="55"/>
  <c r="M13" i="55"/>
  <c r="M14" i="55"/>
  <c r="J5" i="29"/>
  <c r="E15" i="57"/>
  <c r="M19" i="55"/>
  <c r="J19" i="55"/>
  <c r="M22" i="55"/>
  <c r="J22" i="55"/>
  <c r="G7" i="56"/>
  <c r="J11" i="55"/>
  <c r="M20" i="55"/>
  <c r="M21" i="55"/>
  <c r="J21" i="55"/>
  <c r="J20" i="55"/>
  <c r="F9" i="56"/>
  <c r="J12" i="55"/>
  <c r="J15" i="55"/>
  <c r="J18" i="55"/>
  <c r="J17" i="55"/>
  <c r="J16" i="55"/>
  <c r="M12" i="55"/>
  <c r="G9" i="56"/>
  <c r="F8" i="56"/>
  <c r="I104" i="56" s="1"/>
  <c r="S88" i="56" s="1"/>
  <c r="AA88" i="56" s="1"/>
  <c r="J10" i="55"/>
  <c r="M18" i="55"/>
  <c r="M15" i="55"/>
  <c r="M16" i="55"/>
  <c r="M17" i="55"/>
  <c r="G8" i="56"/>
  <c r="M10" i="55"/>
  <c r="G19" i="47"/>
  <c r="K19" i="47"/>
  <c r="J19" i="47"/>
  <c r="L19" i="47"/>
  <c r="O47" i="29"/>
  <c r="P47" i="29" s="1"/>
  <c r="J28" i="29"/>
  <c r="M36" i="29" s="1"/>
  <c r="K6" i="35"/>
  <c r="N6" i="35"/>
  <c r="K13" i="55"/>
  <c r="K19" i="55"/>
  <c r="K28" i="29"/>
  <c r="K5" i="29"/>
  <c r="N12" i="55"/>
  <c r="T47" i="29"/>
  <c r="Q83" i="47" s="1"/>
  <c r="AL47" i="29"/>
  <c r="AC47" i="29"/>
  <c r="Z83" i="47" s="1"/>
  <c r="E13" i="57" l="1"/>
  <c r="J22" i="60"/>
  <c r="E14" i="57"/>
  <c r="E16" i="57" s="1"/>
  <c r="J23" i="60"/>
  <c r="K18" i="29"/>
  <c r="K24" i="29" s="1"/>
  <c r="E36" i="60"/>
  <c r="P8" i="56"/>
  <c r="X8" i="56" s="1"/>
  <c r="G43" i="56"/>
  <c r="P43" i="56" s="1"/>
  <c r="P76" i="56" s="1"/>
  <c r="P92" i="56" s="1"/>
  <c r="X92" i="56" s="1"/>
  <c r="P7" i="56"/>
  <c r="X7" i="56" s="1"/>
  <c r="X47" i="57"/>
  <c r="O47" i="57"/>
  <c r="P9" i="56"/>
  <c r="X9" i="56" s="1"/>
  <c r="X75" i="57"/>
  <c r="F75" i="57" s="1"/>
  <c r="Y14" i="57"/>
  <c r="Y55" i="57" s="1"/>
  <c r="P14" i="57"/>
  <c r="Y15" i="57"/>
  <c r="Y56" i="57" s="1"/>
  <c r="P15" i="57"/>
  <c r="Y13" i="57"/>
  <c r="Y54" i="57" s="1"/>
  <c r="P13" i="57"/>
  <c r="I99" i="47"/>
  <c r="G16" i="57"/>
  <c r="I88" i="56"/>
  <c r="K104" i="56"/>
  <c r="M143" i="56"/>
  <c r="J93" i="47" s="1"/>
  <c r="Q117" i="56"/>
  <c r="M149" i="56"/>
  <c r="Q123" i="56"/>
  <c r="M144" i="56"/>
  <c r="J94" i="47" s="1"/>
  <c r="Q118" i="56"/>
  <c r="M139" i="56"/>
  <c r="J89" i="47" s="1"/>
  <c r="Q113" i="56"/>
  <c r="M138" i="56"/>
  <c r="J88" i="47" s="1"/>
  <c r="Q112" i="56"/>
  <c r="M140" i="56"/>
  <c r="J90" i="47" s="1"/>
  <c r="Q114" i="56"/>
  <c r="M146" i="56"/>
  <c r="J96" i="47" s="1"/>
  <c r="Q120" i="56"/>
  <c r="M141" i="56"/>
  <c r="J91" i="47" s="1"/>
  <c r="Q115" i="56"/>
  <c r="M145" i="56"/>
  <c r="J95" i="47" s="1"/>
  <c r="Q119" i="56"/>
  <c r="M142" i="56"/>
  <c r="J92" i="47" s="1"/>
  <c r="Q116" i="56"/>
  <c r="M137" i="56"/>
  <c r="J87" i="47" s="1"/>
  <c r="Q111" i="56"/>
  <c r="G48" i="56"/>
  <c r="P48" i="56" s="1"/>
  <c r="X48" i="56" s="1"/>
  <c r="P23" i="58"/>
  <c r="P14" i="58"/>
  <c r="O73" i="58"/>
  <c r="G73" i="58"/>
  <c r="F84" i="58"/>
  <c r="K73" i="58"/>
  <c r="K165" i="58" s="1"/>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G60" i="56"/>
  <c r="J35" i="44"/>
  <c r="Q10" i="58"/>
  <c r="K12" i="55"/>
  <c r="E56" i="57"/>
  <c r="E109" i="57"/>
  <c r="E101" i="57"/>
  <c r="E86" i="57"/>
  <c r="E93" i="57"/>
  <c r="E54" i="57"/>
  <c r="E107" i="57"/>
  <c r="E75" i="57"/>
  <c r="N14" i="55"/>
  <c r="K22" i="55"/>
  <c r="K38" i="55" s="1"/>
  <c r="N19" i="55"/>
  <c r="N13" i="55"/>
  <c r="N15" i="55"/>
  <c r="N16" i="55"/>
  <c r="N18" i="55"/>
  <c r="N17" i="55"/>
  <c r="K18" i="55"/>
  <c r="K17" i="55"/>
  <c r="K16" i="55"/>
  <c r="K15" i="55"/>
  <c r="K35" i="55"/>
  <c r="K21" i="55"/>
  <c r="K20" i="55"/>
  <c r="K29" i="55"/>
  <c r="K14" i="55"/>
  <c r="K10" i="55"/>
  <c r="K11" i="55"/>
  <c r="N22" i="55"/>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17" i="29"/>
  <c r="K16" i="29"/>
  <c r="L83" i="47"/>
  <c r="L19" i="55"/>
  <c r="L22" i="55"/>
  <c r="M6" i="35"/>
  <c r="L6" i="35"/>
  <c r="O19" i="55"/>
  <c r="H7" i="56"/>
  <c r="O6" i="35"/>
  <c r="O13" i="55"/>
  <c r="U47" i="29"/>
  <c r="V47" i="29" s="1"/>
  <c r="AD47" i="29"/>
  <c r="AA83" i="47" s="1"/>
  <c r="M83" i="47"/>
  <c r="Q47" i="29"/>
  <c r="L176" i="56" l="1"/>
  <c r="M176" i="56" s="1"/>
  <c r="N176" i="56"/>
  <c r="E55" i="57"/>
  <c r="E163" i="57" s="1"/>
  <c r="E108" i="57"/>
  <c r="E97" i="57"/>
  <c r="E81" i="57"/>
  <c r="E120" i="57" s="1"/>
  <c r="E23" i="60"/>
  <c r="J35" i="60"/>
  <c r="J38" i="60" s="1"/>
  <c r="X43" i="56"/>
  <c r="X76" i="56" s="1"/>
  <c r="J25" i="60"/>
  <c r="J34" i="60"/>
  <c r="J37" i="60" s="1"/>
  <c r="E22" i="60"/>
  <c r="F47" i="57"/>
  <c r="O49" i="57"/>
  <c r="H43" i="56"/>
  <c r="I43" i="56" s="1"/>
  <c r="Y47" i="57"/>
  <c r="P47" i="57"/>
  <c r="G51" i="56"/>
  <c r="N178" i="56" s="1"/>
  <c r="P60" i="56"/>
  <c r="K88" i="56"/>
  <c r="U88" i="56"/>
  <c r="AC88" i="56" s="1"/>
  <c r="Y16" i="57"/>
  <c r="P16" i="57"/>
  <c r="P107" i="57"/>
  <c r="P93" i="57"/>
  <c r="P75" i="57"/>
  <c r="P54" i="57"/>
  <c r="G54" i="57" s="1"/>
  <c r="P56" i="57"/>
  <c r="G56" i="57" s="1"/>
  <c r="P86" i="57"/>
  <c r="P101" i="57"/>
  <c r="P109" i="57"/>
  <c r="P81" i="57"/>
  <c r="P108" i="57"/>
  <c r="P55" i="57"/>
  <c r="G55" i="57" s="1"/>
  <c r="P97" i="57"/>
  <c r="N142" i="56"/>
  <c r="K92" i="47" s="1"/>
  <c r="R116" i="56"/>
  <c r="O142" i="56" s="1"/>
  <c r="L92" i="47" s="1"/>
  <c r="N139" i="56"/>
  <c r="K89" i="47" s="1"/>
  <c r="R113" i="56"/>
  <c r="O139" i="56" s="1"/>
  <c r="L89" i="47" s="1"/>
  <c r="N137" i="56"/>
  <c r="K87" i="47" s="1"/>
  <c r="R111" i="56"/>
  <c r="O137" i="56" s="1"/>
  <c r="L87" i="47" s="1"/>
  <c r="N145" i="56"/>
  <c r="K95" i="47" s="1"/>
  <c r="R119" i="56"/>
  <c r="O145" i="56" s="1"/>
  <c r="L95" i="47" s="1"/>
  <c r="N144" i="56"/>
  <c r="K94" i="47" s="1"/>
  <c r="R118" i="56"/>
  <c r="O144" i="56" s="1"/>
  <c r="L94" i="47" s="1"/>
  <c r="N140" i="56"/>
  <c r="K90" i="47" s="1"/>
  <c r="R114" i="56"/>
  <c r="O140" i="56" s="1"/>
  <c r="L90" i="47" s="1"/>
  <c r="N141" i="56"/>
  <c r="K91" i="47" s="1"/>
  <c r="R115" i="56"/>
  <c r="O141" i="56" s="1"/>
  <c r="L91" i="47" s="1"/>
  <c r="N149" i="56"/>
  <c r="R123" i="56"/>
  <c r="O149" i="56" s="1"/>
  <c r="N188" i="56"/>
  <c r="J99" i="47"/>
  <c r="N138" i="56"/>
  <c r="K88" i="47" s="1"/>
  <c r="R112" i="56"/>
  <c r="O138" i="56" s="1"/>
  <c r="L88" i="47" s="1"/>
  <c r="N146" i="56"/>
  <c r="K96" i="47" s="1"/>
  <c r="R120" i="56"/>
  <c r="O146" i="56" s="1"/>
  <c r="L96" i="47" s="1"/>
  <c r="N143" i="56"/>
  <c r="K93" i="47" s="1"/>
  <c r="R117" i="56"/>
  <c r="O143" i="56" s="1"/>
  <c r="L93" i="47" s="1"/>
  <c r="K22" i="29"/>
  <c r="G59" i="56"/>
  <c r="G86" i="56" s="1"/>
  <c r="G53" i="56"/>
  <c r="N180"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P59" i="56"/>
  <c r="G52" i="56"/>
  <c r="L179" i="56" s="1"/>
  <c r="M179" i="56" s="1"/>
  <c r="G56" i="56"/>
  <c r="L183" i="56" s="1"/>
  <c r="M183" i="56" s="1"/>
  <c r="G58" i="56"/>
  <c r="L185" i="56" s="1"/>
  <c r="M185" i="56" s="1"/>
  <c r="G54" i="56"/>
  <c r="N181" i="56" s="1"/>
  <c r="G57" i="56"/>
  <c r="N184" i="56" s="1"/>
  <c r="G55" i="56"/>
  <c r="N182" i="56" s="1"/>
  <c r="N83" i="47"/>
  <c r="O83" i="47"/>
  <c r="E123" i="57"/>
  <c r="N3" i="29"/>
  <c r="K35" i="44"/>
  <c r="S6" i="35"/>
  <c r="R10" i="58"/>
  <c r="O11" i="55"/>
  <c r="O10" i="55"/>
  <c r="O22" i="55"/>
  <c r="X16" i="57"/>
  <c r="H8" i="56"/>
  <c r="O93" i="57"/>
  <c r="E117" i="57"/>
  <c r="E116" i="57"/>
  <c r="E115" i="57"/>
  <c r="O55" i="57"/>
  <c r="O108" i="57"/>
  <c r="O97" i="57"/>
  <c r="O81" i="57"/>
  <c r="E111" i="57"/>
  <c r="E151" i="57" s="1"/>
  <c r="X55" i="57"/>
  <c r="L12" i="55"/>
  <c r="L14" i="55"/>
  <c r="O14" i="55"/>
  <c r="X56" i="57"/>
  <c r="O56" i="57"/>
  <c r="O101" i="57"/>
  <c r="O109" i="57"/>
  <c r="E124" i="57"/>
  <c r="E125" i="57"/>
  <c r="L13" i="55"/>
  <c r="L5" i="29"/>
  <c r="L18" i="29" s="1"/>
  <c r="O20" i="55"/>
  <c r="O21" i="55"/>
  <c r="H9" i="56"/>
  <c r="O12" i="55"/>
  <c r="L38" i="55"/>
  <c r="M38" i="55" s="1"/>
  <c r="N38" i="55" s="1"/>
  <c r="L15" i="55"/>
  <c r="L16" i="55"/>
  <c r="L18" i="55"/>
  <c r="L17" i="55"/>
  <c r="K26" i="55"/>
  <c r="L35" i="55"/>
  <c r="M35" i="55" s="1"/>
  <c r="N35" i="55" s="1"/>
  <c r="O35" i="55" s="1"/>
  <c r="L10" i="55"/>
  <c r="L11" i="55"/>
  <c r="H60" i="56"/>
  <c r="I60" i="56" s="1"/>
  <c r="I55" i="56" s="1"/>
  <c r="I98" i="56" s="1"/>
  <c r="I82" i="56" s="1"/>
  <c r="H48" i="56"/>
  <c r="O16" i="55"/>
  <c r="O17" i="55"/>
  <c r="O18" i="55"/>
  <c r="O15" i="55"/>
  <c r="L21" i="55"/>
  <c r="L20" i="55"/>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P13" i="55"/>
  <c r="P6" i="35"/>
  <c r="P19" i="55"/>
  <c r="K23" i="35"/>
  <c r="H8" i="47" s="1"/>
  <c r="K25" i="35"/>
  <c r="H6" i="47" s="1"/>
  <c r="K26" i="35"/>
  <c r="H7" i="47" s="1"/>
  <c r="K24" i="35"/>
  <c r="H9" i="47" s="1"/>
  <c r="K22" i="35"/>
  <c r="H5" i="47" s="1"/>
  <c r="R83" i="47"/>
  <c r="AE47" i="29"/>
  <c r="S83" i="47"/>
  <c r="W47" i="29"/>
  <c r="E58" i="57" l="1"/>
  <c r="E61" i="57" s="1"/>
  <c r="E161" i="57"/>
  <c r="E45" i="57"/>
  <c r="E162" i="57"/>
  <c r="J234" i="57" s="1"/>
  <c r="E119" i="57"/>
  <c r="E127" i="57" s="1"/>
  <c r="E154" i="57" s="1"/>
  <c r="E121" i="57"/>
  <c r="E129" i="57" s="1"/>
  <c r="E155" i="57" s="1"/>
  <c r="G47" i="57"/>
  <c r="F55" i="57"/>
  <c r="F56" i="57"/>
  <c r="O176" i="56"/>
  <c r="P176" i="56" s="1"/>
  <c r="L178" i="56"/>
  <c r="M178" i="56" s="1"/>
  <c r="L16" i="29"/>
  <c r="M16" i="29" s="1"/>
  <c r="M22" i="29" s="1"/>
  <c r="E34" i="60"/>
  <c r="E37" i="60" s="1"/>
  <c r="E25" i="60"/>
  <c r="E17" i="60" s="1"/>
  <c r="E35" i="60"/>
  <c r="E38" i="60" s="1"/>
  <c r="K43" i="56"/>
  <c r="K92" i="56" s="1"/>
  <c r="K76" i="56" s="1"/>
  <c r="O50" i="57"/>
  <c r="O110" i="57" s="1"/>
  <c r="X49" i="57"/>
  <c r="X57" i="57" s="1"/>
  <c r="Y107" i="57"/>
  <c r="G107" i="57" s="1"/>
  <c r="P86" i="56"/>
  <c r="AJ78" i="56" s="1"/>
  <c r="X59" i="56"/>
  <c r="X86" i="56" s="1"/>
  <c r="X60" i="56"/>
  <c r="Q60" i="56"/>
  <c r="P51" i="56"/>
  <c r="X51" i="56" s="1"/>
  <c r="X78" i="56" s="1"/>
  <c r="I92" i="56"/>
  <c r="I76" i="56" s="1"/>
  <c r="Q43" i="56"/>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L180" i="56"/>
  <c r="M180" i="56" s="1"/>
  <c r="L182" i="56"/>
  <c r="M182" i="56" s="1"/>
  <c r="G102" i="56"/>
  <c r="N121" i="56" s="1"/>
  <c r="K147" i="56" s="1"/>
  <c r="H97" i="47" s="1"/>
  <c r="K60" i="56"/>
  <c r="I48" i="56"/>
  <c r="Q48" i="56" s="1"/>
  <c r="K48" i="56"/>
  <c r="P188" i="56"/>
  <c r="L99" i="47"/>
  <c r="O188" i="56"/>
  <c r="K99" i="47"/>
  <c r="L184" i="56"/>
  <c r="M184" i="56" s="1"/>
  <c r="M73" i="58"/>
  <c r="M165" i="58" s="1"/>
  <c r="L24" i="29"/>
  <c r="M18" i="29"/>
  <c r="M75" i="58"/>
  <c r="M167" i="58" s="1"/>
  <c r="P54" i="56"/>
  <c r="X54" i="56" s="1"/>
  <c r="X81" i="56" s="1"/>
  <c r="N179" i="56"/>
  <c r="M74" i="58"/>
  <c r="L181" i="56"/>
  <c r="M181" i="56" s="1"/>
  <c r="P57" i="56"/>
  <c r="P52" i="56"/>
  <c r="X52" i="56" s="1"/>
  <c r="P53" i="56"/>
  <c r="X53" i="56" s="1"/>
  <c r="P56" i="56"/>
  <c r="X56" i="56" s="1"/>
  <c r="P58" i="56"/>
  <c r="P55" i="56"/>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83"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R14" i="58"/>
  <c r="R23" i="58"/>
  <c r="N185" i="56"/>
  <c r="O57" i="57"/>
  <c r="D255" i="57"/>
  <c r="J262" i="57" s="1"/>
  <c r="E149" i="57"/>
  <c r="E188" i="57"/>
  <c r="W188" i="57" s="1"/>
  <c r="E150" i="57"/>
  <c r="E187" i="57" s="1"/>
  <c r="W187" i="57" s="1"/>
  <c r="L35" i="44"/>
  <c r="S10" i="58"/>
  <c r="O38" i="55"/>
  <c r="P12" i="55"/>
  <c r="D254" i="57"/>
  <c r="J261" i="57" s="1"/>
  <c r="P14" i="55"/>
  <c r="L30" i="55"/>
  <c r="M30" i="55" s="1"/>
  <c r="N30" i="55" s="1"/>
  <c r="O30" i="55" s="1"/>
  <c r="D253" i="57"/>
  <c r="J260" i="57" s="1"/>
  <c r="E128" i="57"/>
  <c r="E156" i="57" s="1"/>
  <c r="E193" i="57" s="1"/>
  <c r="W193" i="57" s="1"/>
  <c r="E59" i="57"/>
  <c r="E60" i="57" s="1"/>
  <c r="P11" i="55"/>
  <c r="P10" i="55"/>
  <c r="J233" i="57"/>
  <c r="L17" i="29"/>
  <c r="M17" i="29" s="1"/>
  <c r="L26" i="55"/>
  <c r="M26" i="55" s="1"/>
  <c r="N26" i="55" s="1"/>
  <c r="O26" i="55" s="1"/>
  <c r="L29" i="55"/>
  <c r="M29" i="55" s="1"/>
  <c r="N29" i="55" s="1"/>
  <c r="O29" i="55" s="1"/>
  <c r="P29" i="55" s="1"/>
  <c r="P22" i="55"/>
  <c r="J235" i="57"/>
  <c r="H51" i="56"/>
  <c r="H59" i="56"/>
  <c r="H56" i="56"/>
  <c r="H55" i="56"/>
  <c r="H58" i="56"/>
  <c r="H57" i="56"/>
  <c r="H54" i="56"/>
  <c r="H53" i="56"/>
  <c r="H52" i="56"/>
  <c r="P20" i="55"/>
  <c r="P21" i="55"/>
  <c r="P37" i="55" s="1"/>
  <c r="P16" i="55"/>
  <c r="P32" i="55" s="1"/>
  <c r="P15" i="55"/>
  <c r="P17" i="55"/>
  <c r="P33" i="55" s="1"/>
  <c r="P18" i="55"/>
  <c r="P34" i="55" s="1"/>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R32" i="57"/>
  <c r="N36" i="29"/>
  <c r="R51" i="29" s="1"/>
  <c r="T6" i="35"/>
  <c r="L51" i="29"/>
  <c r="H108" i="47"/>
  <c r="L25" i="35"/>
  <c r="I6" i="47" s="1"/>
  <c r="L23" i="35"/>
  <c r="L24" i="35"/>
  <c r="R6" i="35"/>
  <c r="Q6" i="35"/>
  <c r="L22" i="35"/>
  <c r="L26" i="35"/>
  <c r="K48" i="29"/>
  <c r="H84" i="47" s="1"/>
  <c r="M48" i="29"/>
  <c r="AB83" i="47"/>
  <c r="AF47" i="29"/>
  <c r="T83" i="47"/>
  <c r="X47" i="29"/>
  <c r="N16" i="29" l="1"/>
  <c r="O16" i="29" s="1"/>
  <c r="O22" i="29" s="1"/>
  <c r="F57" i="57"/>
  <c r="E18" i="60"/>
  <c r="F49" i="57"/>
  <c r="P49" i="57" s="1"/>
  <c r="P57" i="57" s="1"/>
  <c r="S43" i="56"/>
  <c r="AA43" i="56" s="1"/>
  <c r="AA76" i="56" s="1"/>
  <c r="E31" i="60"/>
  <c r="E19" i="60"/>
  <c r="X50" i="57"/>
  <c r="O51" i="57"/>
  <c r="F50" i="57"/>
  <c r="N75" i="58"/>
  <c r="N167" i="58" s="1"/>
  <c r="P78" i="56"/>
  <c r="P94" i="56" s="1"/>
  <c r="X94" i="56" s="1"/>
  <c r="N73" i="58"/>
  <c r="N165" i="58"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Y43" i="56"/>
  <c r="Q76" i="56"/>
  <c r="Q92" i="56" s="1"/>
  <c r="Y92" i="56" s="1"/>
  <c r="S48" i="56"/>
  <c r="Y48" i="56"/>
  <c r="P79" i="56"/>
  <c r="P95" i="56" s="1"/>
  <c r="X95" i="56" s="1"/>
  <c r="X110" i="57"/>
  <c r="F110" i="57" s="1"/>
  <c r="P81" i="56"/>
  <c r="P97" i="56" s="1"/>
  <c r="X97" i="56" s="1"/>
  <c r="R87" i="57"/>
  <c r="R56" i="57"/>
  <c r="R109" i="57"/>
  <c r="X83" i="56"/>
  <c r="I51" i="56"/>
  <c r="I94" i="56" s="1"/>
  <c r="I78" i="56" s="1"/>
  <c r="I57" i="56"/>
  <c r="I100" i="56" s="1"/>
  <c r="I84" i="56" s="1"/>
  <c r="I54" i="56"/>
  <c r="I97" i="56" s="1"/>
  <c r="I81" i="56" s="1"/>
  <c r="I53" i="56"/>
  <c r="I96" i="56" s="1"/>
  <c r="I80" i="56" s="1"/>
  <c r="I52" i="56"/>
  <c r="I95" i="56" s="1"/>
  <c r="I79" i="56" s="1"/>
  <c r="I56" i="56"/>
  <c r="I99" i="56" s="1"/>
  <c r="I83" i="56" s="1"/>
  <c r="I58" i="56"/>
  <c r="I101" i="56" s="1"/>
  <c r="I85" i="56" s="1"/>
  <c r="I59" i="56"/>
  <c r="K58" i="56"/>
  <c r="K101" i="56" s="1"/>
  <c r="K85" i="56" s="1"/>
  <c r="K57" i="56"/>
  <c r="K100" i="56" s="1"/>
  <c r="K84" i="56" s="1"/>
  <c r="K53" i="56"/>
  <c r="K96" i="56" s="1"/>
  <c r="K80" i="56" s="1"/>
  <c r="K54" i="56"/>
  <c r="K97" i="56" s="1"/>
  <c r="K81" i="56" s="1"/>
  <c r="K55" i="56"/>
  <c r="K98" i="56" s="1"/>
  <c r="K82" i="56" s="1"/>
  <c r="K51" i="56"/>
  <c r="K94" i="56" s="1"/>
  <c r="K78" i="56" s="1"/>
  <c r="K52" i="56"/>
  <c r="K95" i="56" s="1"/>
  <c r="K79" i="56" s="1"/>
  <c r="K56" i="56"/>
  <c r="K99" i="56" s="1"/>
  <c r="K83" i="56" s="1"/>
  <c r="K59" i="56"/>
  <c r="X79" i="56"/>
  <c r="H21" i="57"/>
  <c r="N17" i="29"/>
  <c r="O17" i="29" s="1"/>
  <c r="O23" i="29" s="1"/>
  <c r="M23" i="29"/>
  <c r="M24" i="29"/>
  <c r="N18" i="29"/>
  <c r="O18" i="29" s="1"/>
  <c r="O24" i="29" s="1"/>
  <c r="P80" i="56"/>
  <c r="P96" i="56" s="1"/>
  <c r="X96" i="56" s="1"/>
  <c r="P83" i="56"/>
  <c r="P99" i="56" s="1"/>
  <c r="X99" i="56" s="1"/>
  <c r="K235" i="58"/>
  <c r="K250" i="58" s="1"/>
  <c r="H112" i="47" s="1"/>
  <c r="M166" i="58"/>
  <c r="N74" i="58"/>
  <c r="N166" i="58" s="1"/>
  <c r="X80"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Q43" i="58"/>
  <c r="Q45" i="58"/>
  <c r="Q44" i="58"/>
  <c r="Q46" i="58"/>
  <c r="L92" i="58"/>
  <c r="AC73" i="58"/>
  <c r="AV73" i="58"/>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P27" i="55"/>
  <c r="M135" i="47" s="1"/>
  <c r="J108" i="47"/>
  <c r="BH201" i="57"/>
  <c r="BE220" i="57"/>
  <c r="J220" i="57"/>
  <c r="G102" i="47" s="1"/>
  <c r="M201" i="57"/>
  <c r="BE221" i="57"/>
  <c r="BH202" i="57"/>
  <c r="J221" i="57"/>
  <c r="G101" i="47" s="1"/>
  <c r="M202" i="57"/>
  <c r="E112" i="57"/>
  <c r="E186" i="57"/>
  <c r="W186" i="57" s="1"/>
  <c r="P30" i="55"/>
  <c r="M35" i="44"/>
  <c r="U6" i="35"/>
  <c r="T10" i="58"/>
  <c r="L25" i="44"/>
  <c r="L26" i="44" s="1"/>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O178" i="56"/>
  <c r="P178" i="56" s="1"/>
  <c r="H86" i="56"/>
  <c r="AP78" i="56" s="1"/>
  <c r="AP80" i="56" s="1"/>
  <c r="AP81" i="56" s="1"/>
  <c r="H102" i="56"/>
  <c r="M131" i="47"/>
  <c r="L186" i="56"/>
  <c r="M130" i="47"/>
  <c r="M127" i="47"/>
  <c r="G21" i="57"/>
  <c r="M134" i="47"/>
  <c r="O179" i="56"/>
  <c r="P179" i="56" s="1"/>
  <c r="P36" i="55"/>
  <c r="O180" i="56"/>
  <c r="P180" i="56" s="1"/>
  <c r="O181" i="56"/>
  <c r="P181" i="56" s="1"/>
  <c r="O184" i="56"/>
  <c r="P184" i="56" s="1"/>
  <c r="O185" i="56"/>
  <c r="P185" i="56" s="1"/>
  <c r="O182" i="56"/>
  <c r="P182" i="56" s="1"/>
  <c r="O121" i="56"/>
  <c r="M128" i="47"/>
  <c r="O183" i="56"/>
  <c r="P183" i="56" s="1"/>
  <c r="N49" i="29"/>
  <c r="L49" i="29"/>
  <c r="I85" i="47" s="1"/>
  <c r="H85" i="47"/>
  <c r="N50" i="29"/>
  <c r="L50" i="29"/>
  <c r="I86" i="47" s="1"/>
  <c r="H86" i="47"/>
  <c r="N23" i="29"/>
  <c r="N22" i="29"/>
  <c r="M25" i="35"/>
  <c r="N25" i="35" s="1"/>
  <c r="N51" i="29"/>
  <c r="K108" i="47" s="1"/>
  <c r="L48" i="29"/>
  <c r="I84" i="47" s="1"/>
  <c r="I8" i="47"/>
  <c r="M23" i="35"/>
  <c r="M26" i="35"/>
  <c r="I7" i="47"/>
  <c r="M22" i="35"/>
  <c r="I5" i="47"/>
  <c r="M24" i="35"/>
  <c r="I9" i="47"/>
  <c r="AC83" i="47"/>
  <c r="AG47" i="29"/>
  <c r="U83" i="47"/>
  <c r="Y47" i="29"/>
  <c r="P50" i="57" l="1"/>
  <c r="Y49" i="57"/>
  <c r="Y57" i="57" s="1"/>
  <c r="Y58" i="57" s="1"/>
  <c r="Y59" i="57" s="1"/>
  <c r="Y60" i="57" s="1"/>
  <c r="S76" i="56"/>
  <c r="S92" i="56" s="1"/>
  <c r="AA92" i="56" s="1"/>
  <c r="I56" i="57"/>
  <c r="I32" i="57"/>
  <c r="R151" i="58"/>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Y76" i="56"/>
  <c r="S46" i="56"/>
  <c r="S77" i="56" s="1"/>
  <c r="S93" i="56" s="1"/>
  <c r="AA93" i="56" s="1"/>
  <c r="AA48" i="56"/>
  <c r="S47" i="56"/>
  <c r="S87" i="56" s="1"/>
  <c r="P58" i="57"/>
  <c r="AA87" i="57"/>
  <c r="I87" i="57" s="1"/>
  <c r="I90" i="57" s="1"/>
  <c r="R152" i="58"/>
  <c r="R49" i="29"/>
  <c r="K86" i="56"/>
  <c r="K102" i="56"/>
  <c r="I86" i="56"/>
  <c r="I102" i="56"/>
  <c r="L147" i="56"/>
  <c r="I97" i="47" s="1"/>
  <c r="P121" i="56"/>
  <c r="M147" i="56" s="1"/>
  <c r="AJ77" i="56"/>
  <c r="AJ80" i="56" s="1"/>
  <c r="AJ81" i="56" s="1"/>
  <c r="R153" i="58"/>
  <c r="R154" i="58"/>
  <c r="R159" i="58"/>
  <c r="R158" i="58"/>
  <c r="R157" i="58"/>
  <c r="R156" i="58"/>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T14" i="58"/>
  <c r="T23" i="58"/>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188" i="58"/>
  <c r="E190" i="57"/>
  <c r="AC32" i="57"/>
  <c r="BI202" i="57"/>
  <c r="BF220" i="57"/>
  <c r="J84" i="47"/>
  <c r="J86" i="47"/>
  <c r="J85" i="47"/>
  <c r="BE219" i="57"/>
  <c r="BH200" i="57"/>
  <c r="J219" i="57"/>
  <c r="G100" i="47" s="1"/>
  <c r="M200" i="57"/>
  <c r="BF221" i="57"/>
  <c r="BI201" i="57"/>
  <c r="N35" i="44"/>
  <c r="V6" i="35"/>
  <c r="U10" i="58"/>
  <c r="M25" i="44"/>
  <c r="M26" i="44" s="1"/>
  <c r="J238" i="57"/>
  <c r="J237" i="57"/>
  <c r="E169" i="57"/>
  <c r="E176" i="57" s="1"/>
  <c r="BE224" i="57"/>
  <c r="BF224" i="57" s="1"/>
  <c r="BH205" i="57"/>
  <c r="BI205" i="57" s="1"/>
  <c r="J239" i="57"/>
  <c r="BE225" i="57"/>
  <c r="BF225" i="57" s="1"/>
  <c r="BH206" i="57"/>
  <c r="BI206" i="57" s="1"/>
  <c r="M129" i="47"/>
  <c r="M133" i="47"/>
  <c r="N127" i="47"/>
  <c r="I108" i="47"/>
  <c r="O49" i="29"/>
  <c r="K85" i="47"/>
  <c r="O50" i="29"/>
  <c r="K86" i="47"/>
  <c r="N24" i="29"/>
  <c r="R50" i="29" s="1"/>
  <c r="J6" i="47"/>
  <c r="O51" i="29"/>
  <c r="P51" i="29" s="1"/>
  <c r="N23" i="35"/>
  <c r="J8" i="47"/>
  <c r="N22" i="35"/>
  <c r="J5" i="47"/>
  <c r="O25" i="35"/>
  <c r="K6" i="47"/>
  <c r="N24" i="35"/>
  <c r="J9" i="47"/>
  <c r="J7" i="47"/>
  <c r="N26" i="35"/>
  <c r="AD83" i="47"/>
  <c r="AH47" i="29"/>
  <c r="V83" i="47"/>
  <c r="Z47" i="29"/>
  <c r="G57" i="57" l="1"/>
  <c r="G49" i="57"/>
  <c r="Q49" i="57" s="1"/>
  <c r="Q57" i="57" s="1"/>
  <c r="Q58" i="57" s="1"/>
  <c r="G58" i="57"/>
  <c r="Y61" i="57"/>
  <c r="Y110" i="57"/>
  <c r="G110" i="57" s="1"/>
  <c r="P111" i="57"/>
  <c r="Y111" i="57" s="1"/>
  <c r="G111" i="57" s="1"/>
  <c r="O225" i="58"/>
  <c r="O263" i="58" s="1"/>
  <c r="L126" i="4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Q121" i="56"/>
  <c r="N147" i="56" s="1"/>
  <c r="K97" i="47" s="1"/>
  <c r="M186" i="56"/>
  <c r="J97" i="47"/>
  <c r="N186" i="56"/>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T95" i="58"/>
  <c r="S46" i="58"/>
  <c r="S44" i="58"/>
  <c r="S43" i="58"/>
  <c r="S45" i="58"/>
  <c r="Q199" i="58"/>
  <c r="Q201" i="58"/>
  <c r="Q200" i="58"/>
  <c r="Q203" i="58"/>
  <c r="Q204" i="58"/>
  <c r="Q205" i="58"/>
  <c r="Q197" i="58"/>
  <c r="Q198" i="58"/>
  <c r="Q202" i="58"/>
  <c r="Q191" i="58"/>
  <c r="Q193" i="58"/>
  <c r="Q188" i="58"/>
  <c r="Q194" i="58"/>
  <c r="Q189" i="58"/>
  <c r="Q192" i="58"/>
  <c r="Q190" i="58"/>
  <c r="Q187" i="58"/>
  <c r="Q186" i="58"/>
  <c r="P204" i="58"/>
  <c r="P200" i="58"/>
  <c r="P198" i="58"/>
  <c r="P197" i="58"/>
  <c r="P205" i="58"/>
  <c r="P201" i="58"/>
  <c r="P199" i="58"/>
  <c r="P202" i="58"/>
  <c r="P203" i="58"/>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AC96" i="58"/>
  <c r="AV96" i="58"/>
  <c r="T99" i="58"/>
  <c r="AC100" i="58"/>
  <c r="AV100" i="58"/>
  <c r="R50" i="58"/>
  <c r="M220" i="58"/>
  <c r="AC95" i="58"/>
  <c r="AV95" i="58"/>
  <c r="M151" i="58"/>
  <c r="M233" i="58" s="1"/>
  <c r="M248" i="58" s="1"/>
  <c r="J109" i="47" s="1"/>
  <c r="N92" i="58"/>
  <c r="N151" i="58" s="1"/>
  <c r="M222" i="58"/>
  <c r="M260" i="58" s="1"/>
  <c r="J121" i="47" s="1"/>
  <c r="N216" i="58"/>
  <c r="N182" i="58"/>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194" i="58"/>
  <c r="P193" i="58"/>
  <c r="M158" i="58"/>
  <c r="M240" i="58" s="1"/>
  <c r="M255" i="58" s="1"/>
  <c r="J116" i="47" s="1"/>
  <c r="N99" i="58"/>
  <c r="N158" i="58" s="1"/>
  <c r="N240" i="58" s="1"/>
  <c r="N255" i="58" s="1"/>
  <c r="K116" i="47" s="1"/>
  <c r="AF74" i="58"/>
  <c r="BI200" i="57"/>
  <c r="BF219" i="57"/>
  <c r="O35" i="44"/>
  <c r="V10" i="58"/>
  <c r="N25" i="44"/>
  <c r="N26" i="44" s="1"/>
  <c r="E177" i="57"/>
  <c r="E178" i="57"/>
  <c r="E173" i="57"/>
  <c r="E175" i="57"/>
  <c r="E174" i="57"/>
  <c r="E172" i="57"/>
  <c r="E179" i="57"/>
  <c r="R121" i="56"/>
  <c r="O147" i="56" s="1"/>
  <c r="O127" i="47"/>
  <c r="P49" i="29"/>
  <c r="L85" i="47"/>
  <c r="P50" i="29"/>
  <c r="L86" i="47"/>
  <c r="L108" i="47"/>
  <c r="W6" i="35"/>
  <c r="R48" i="29"/>
  <c r="S48" i="29" s="1"/>
  <c r="N48" i="29"/>
  <c r="M108" i="47"/>
  <c r="Q51" i="29"/>
  <c r="O108" i="47" s="1"/>
  <c r="O23" i="35"/>
  <c r="K8" i="47"/>
  <c r="O26" i="35"/>
  <c r="K7" i="47"/>
  <c r="K9" i="47"/>
  <c r="O24" i="35"/>
  <c r="P25" i="35"/>
  <c r="L6" i="47"/>
  <c r="O22" i="35"/>
  <c r="K5" i="47"/>
  <c r="AE83" i="47"/>
  <c r="AI47" i="29"/>
  <c r="W83" i="47"/>
  <c r="AA47" i="29"/>
  <c r="Q50" i="57" l="1"/>
  <c r="Z49" i="57"/>
  <c r="Z57" i="57" s="1"/>
  <c r="N241" i="58"/>
  <c r="N256" i="58" s="1"/>
  <c r="K114" i="47" s="1"/>
  <c r="Q110" i="57"/>
  <c r="Z110" i="57" s="1"/>
  <c r="H110" i="57" s="1"/>
  <c r="H49" i="57"/>
  <c r="P221" i="58"/>
  <c r="P259" i="58" s="1"/>
  <c r="M120" i="47" s="1"/>
  <c r="P220" i="58"/>
  <c r="P258" i="58" s="1"/>
  <c r="M118" i="47" s="1"/>
  <c r="V23" i="58"/>
  <c r="V31" i="58" s="1"/>
  <c r="V34" i="58" s="1"/>
  <c r="V35" i="58" s="1"/>
  <c r="V36" i="58" s="1"/>
  <c r="S89" i="56"/>
  <c r="Q59" i="57"/>
  <c r="P60" i="57"/>
  <c r="G59" i="57"/>
  <c r="G60" i="57" s="1"/>
  <c r="Q61" i="57"/>
  <c r="O186" i="56"/>
  <c r="P186"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E181" i="57"/>
  <c r="E182" i="57" s="1"/>
  <c r="AE32" i="57"/>
  <c r="X83" i="47"/>
  <c r="Y83" i="47"/>
  <c r="O25" i="44"/>
  <c r="O26" i="44" s="1"/>
  <c r="P35" i="44"/>
  <c r="W10" i="58"/>
  <c r="Q49" i="29"/>
  <c r="M85" i="47"/>
  <c r="Q50" i="29"/>
  <c r="O86" i="47" s="1"/>
  <c r="M86" i="47"/>
  <c r="K84" i="47"/>
  <c r="O48" i="29"/>
  <c r="P26" i="35"/>
  <c r="L7" i="47"/>
  <c r="Q25" i="35"/>
  <c r="M6" i="47"/>
  <c r="P24" i="35"/>
  <c r="L9" i="47"/>
  <c r="L8" i="47"/>
  <c r="P23" i="35"/>
  <c r="P22" i="35"/>
  <c r="L5" i="47"/>
  <c r="AF83" i="47"/>
  <c r="AJ47" i="29"/>
  <c r="Q111" i="57" l="1"/>
  <c r="Z111" i="57" s="1"/>
  <c r="H111" i="57" s="1"/>
  <c r="Q51" i="57"/>
  <c r="Z51" i="57" s="1"/>
  <c r="H51" i="57" s="1"/>
  <c r="Z50" i="57"/>
  <c r="H50" i="57" s="1"/>
  <c r="W23" i="58"/>
  <c r="V24" i="58"/>
  <c r="H57" i="57"/>
  <c r="Z58" i="57"/>
  <c r="Q60" i="57"/>
  <c r="U154" i="58"/>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AF98" i="58" s="1"/>
  <c r="T51" i="58"/>
  <c r="T205" i="58" s="1"/>
  <c r="T50" i="58"/>
  <c r="T193" i="58" s="1"/>
  <c r="AE97" i="58"/>
  <c r="R224" i="58"/>
  <c r="R262" i="58" s="1"/>
  <c r="O124" i="47" s="1"/>
  <c r="AE100" i="58"/>
  <c r="AF92" i="58"/>
  <c r="AH75" i="58"/>
  <c r="U151" i="58"/>
  <c r="V92" i="58"/>
  <c r="R227" i="58"/>
  <c r="R265" i="58" s="1"/>
  <c r="O125" i="47" s="1"/>
  <c r="AH71" i="58"/>
  <c r="U155" i="58"/>
  <c r="V96" i="58"/>
  <c r="R226" i="58"/>
  <c r="R264" i="58" s="1"/>
  <c r="O119" i="47" s="1"/>
  <c r="Y74"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5" i="58"/>
  <c r="U46" i="58"/>
  <c r="AH72" i="58"/>
  <c r="Y73" i="58"/>
  <c r="N85" i="47"/>
  <c r="O85" i="47"/>
  <c r="P25" i="44"/>
  <c r="P26" i="44" s="1"/>
  <c r="Q35" i="44"/>
  <c r="X10" i="58"/>
  <c r="X23" i="58" s="1"/>
  <c r="X6" i="35"/>
  <c r="N86" i="47"/>
  <c r="N108" i="47"/>
  <c r="Y6" i="35"/>
  <c r="P48" i="29"/>
  <c r="L84" i="47"/>
  <c r="Q24" i="35"/>
  <c r="M9" i="47"/>
  <c r="R25" i="35"/>
  <c r="N6" i="47"/>
  <c r="Q22" i="35"/>
  <c r="M5" i="47"/>
  <c r="Q23" i="35"/>
  <c r="M8" i="47"/>
  <c r="Q26" i="35"/>
  <c r="M7" i="47"/>
  <c r="AG83" i="47"/>
  <c r="AK47" i="29"/>
  <c r="W24" i="58" l="1"/>
  <c r="W31" i="58"/>
  <c r="W34" i="58" s="1"/>
  <c r="W35" i="58" s="1"/>
  <c r="V43" i="58"/>
  <c r="Z59" i="57"/>
  <c r="Z61" i="57"/>
  <c r="H58" i="57"/>
  <c r="T197" i="58"/>
  <c r="T204" i="58"/>
  <c r="T198" i="58"/>
  <c r="T199" i="58"/>
  <c r="T201" i="58"/>
  <c r="T203" i="58"/>
  <c r="T200" i="58"/>
  <c r="T202" i="58"/>
  <c r="U51" i="58"/>
  <c r="U198" i="58" s="1"/>
  <c r="U49" i="58"/>
  <c r="U182" i="58" s="1"/>
  <c r="U241" i="58" s="1"/>
  <c r="U256" i="58" s="1"/>
  <c r="R114" i="47" s="1"/>
  <c r="V45" i="58"/>
  <c r="V46" i="58"/>
  <c r="W169" i="58"/>
  <c r="W168" i="58"/>
  <c r="W164" i="58"/>
  <c r="W166" i="58"/>
  <c r="W165" i="58"/>
  <c r="W163" i="58"/>
  <c r="W170" i="58"/>
  <c r="W162" i="58"/>
  <c r="W167" i="58"/>
  <c r="W36" i="58"/>
  <c r="W41" i="58" s="1"/>
  <c r="W44" i="58" s="1"/>
  <c r="T187" i="58"/>
  <c r="AF96" i="58"/>
  <c r="T186" i="58"/>
  <c r="T189" i="58"/>
  <c r="U50" i="58"/>
  <c r="U192" i="58" s="1"/>
  <c r="T192" i="58"/>
  <c r="T194" i="58"/>
  <c r="T191" i="58"/>
  <c r="T190" i="58"/>
  <c r="T188" i="58"/>
  <c r="AF97" i="58"/>
  <c r="S221" i="58"/>
  <c r="S259" i="58" s="1"/>
  <c r="P120" i="47" s="1"/>
  <c r="AF100" i="58"/>
  <c r="S228" i="58"/>
  <c r="S266" i="58" s="1"/>
  <c r="P123" i="47" s="1"/>
  <c r="S225" i="58"/>
  <c r="S263" i="58" s="1"/>
  <c r="P126" i="47" s="1"/>
  <c r="Z73" i="58"/>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AG93" i="58"/>
  <c r="X24" i="58"/>
  <c r="V152" i="58"/>
  <c r="W93" i="58"/>
  <c r="T215" i="58"/>
  <c r="T211" i="58"/>
  <c r="T214" i="58"/>
  <c r="T208" i="58"/>
  <c r="T216" i="58"/>
  <c r="T213" i="58"/>
  <c r="T212" i="58"/>
  <c r="T210" i="58"/>
  <c r="T209" i="58"/>
  <c r="V155" i="58"/>
  <c r="W96" i="58"/>
  <c r="X31" i="58"/>
  <c r="X34" i="58" s="1"/>
  <c r="X35" i="58" s="1"/>
  <c r="Z71" i="58"/>
  <c r="R245" i="58"/>
  <c r="R258" i="58"/>
  <c r="O118" i="47" s="1"/>
  <c r="AI75" i="58"/>
  <c r="AJ75" i="58" s="1"/>
  <c r="AH78" i="58"/>
  <c r="AI71" i="58"/>
  <c r="AJ71" i="58" s="1"/>
  <c r="U52" i="58"/>
  <c r="S223" i="58"/>
  <c r="S261" i="58" s="1"/>
  <c r="P122" i="47" s="1"/>
  <c r="V158" i="58"/>
  <c r="W99" i="58"/>
  <c r="AG98" i="58"/>
  <c r="AG92" i="58"/>
  <c r="U197" i="58"/>
  <c r="S227" i="58"/>
  <c r="S265" i="58" s="1"/>
  <c r="P125" i="47" s="1"/>
  <c r="W159" i="58"/>
  <c r="X100" i="58"/>
  <c r="AH83" i="47"/>
  <c r="AI83" i="47"/>
  <c r="R35" i="44"/>
  <c r="Y10" i="58"/>
  <c r="Y23" i="58" s="1"/>
  <c r="Z6" i="35"/>
  <c r="Q25" i="44"/>
  <c r="Q26" i="44" s="1"/>
  <c r="M84" i="47"/>
  <c r="Q48" i="29"/>
  <c r="S25" i="35"/>
  <c r="O6" i="47"/>
  <c r="R24" i="35"/>
  <c r="N9" i="47"/>
  <c r="N7" i="47"/>
  <c r="R26" i="35"/>
  <c r="N8" i="47"/>
  <c r="R23" i="35"/>
  <c r="N5" i="47"/>
  <c r="R22" i="35"/>
  <c r="T228" i="58" l="1"/>
  <c r="T266" i="58" s="1"/>
  <c r="Q123" i="47" s="1"/>
  <c r="T227" i="58"/>
  <c r="T265" i="58" s="1"/>
  <c r="Q125" i="47" s="1"/>
  <c r="U205" i="58"/>
  <c r="U201" i="58"/>
  <c r="U202" i="58"/>
  <c r="U204" i="58"/>
  <c r="U200" i="58"/>
  <c r="U203" i="58"/>
  <c r="U199" i="58"/>
  <c r="Z60" i="57"/>
  <c r="H59" i="57"/>
  <c r="H60" i="57" s="1"/>
  <c r="U177" i="58"/>
  <c r="U236" i="58" s="1"/>
  <c r="U251" i="58" s="1"/>
  <c r="R113" i="47" s="1"/>
  <c r="V51" i="58"/>
  <c r="V202" i="58" s="1"/>
  <c r="T226" i="58"/>
  <c r="T264" i="58" s="1"/>
  <c r="Q119" i="47" s="1"/>
  <c r="T223" i="58"/>
  <c r="T261" i="58" s="1"/>
  <c r="Q122" i="47" s="1"/>
  <c r="V50" i="58"/>
  <c r="V191" i="58" s="1"/>
  <c r="U191" i="58"/>
  <c r="U190" i="58"/>
  <c r="U188" i="58"/>
  <c r="U187" i="58"/>
  <c r="T221" i="58"/>
  <c r="T259" i="58" s="1"/>
  <c r="Q120" i="47" s="1"/>
  <c r="V52" i="58"/>
  <c r="V213" i="58" s="1"/>
  <c r="U175" i="58"/>
  <c r="U234" i="58" s="1"/>
  <c r="U249" i="58" s="1"/>
  <c r="R111" i="47" s="1"/>
  <c r="U178" i="58"/>
  <c r="U237" i="58" s="1"/>
  <c r="U252" i="58" s="1"/>
  <c r="R115" i="47" s="1"/>
  <c r="U181" i="58"/>
  <c r="U240" i="58" s="1"/>
  <c r="U255" i="58" s="1"/>
  <c r="R116" i="47" s="1"/>
  <c r="U194" i="58"/>
  <c r="U179" i="58"/>
  <c r="U238" i="58" s="1"/>
  <c r="U253" i="58" s="1"/>
  <c r="R117" i="47" s="1"/>
  <c r="U186" i="58"/>
  <c r="U174" i="58"/>
  <c r="U233" i="58" s="1"/>
  <c r="U248" i="58" s="1"/>
  <c r="R109" i="47" s="1"/>
  <c r="U189" i="58"/>
  <c r="U176" i="58"/>
  <c r="U235" i="58" s="1"/>
  <c r="U250" i="58" s="1"/>
  <c r="R112" i="47" s="1"/>
  <c r="U193" i="58"/>
  <c r="V49" i="58"/>
  <c r="V182" i="58" s="1"/>
  <c r="V241" i="58" s="1"/>
  <c r="V256" i="58" s="1"/>
  <c r="S114" i="47" s="1"/>
  <c r="U180" i="58"/>
  <c r="U239" i="58" s="1"/>
  <c r="U254" i="58" s="1"/>
  <c r="R110" i="47" s="1"/>
  <c r="W45" i="58"/>
  <c r="W46" i="58"/>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AG97" i="58"/>
  <c r="AG100" i="58"/>
  <c r="U210" i="58"/>
  <c r="U212" i="58"/>
  <c r="U216" i="58"/>
  <c r="U213" i="58"/>
  <c r="U209" i="58"/>
  <c r="U208" i="58"/>
  <c r="U211" i="58"/>
  <c r="U215" i="58"/>
  <c r="U214" i="58"/>
  <c r="W153" i="58"/>
  <c r="X94" i="58"/>
  <c r="X98" i="58"/>
  <c r="W157" i="58"/>
  <c r="AK75" i="58"/>
  <c r="V210" i="58"/>
  <c r="AK72" i="58"/>
  <c r="AK71" i="58"/>
  <c r="AA74" i="58"/>
  <c r="Y24" i="58"/>
  <c r="AA78" i="58"/>
  <c r="AH94" i="58"/>
  <c r="AH93" i="58"/>
  <c r="X159" i="58"/>
  <c r="Y100" i="58"/>
  <c r="AH92" i="58"/>
  <c r="X154" i="58"/>
  <c r="Y95" i="58"/>
  <c r="AI78" i="58"/>
  <c r="AJ78" i="58" s="1"/>
  <c r="AA71" i="58"/>
  <c r="AK73" i="58"/>
  <c r="X92" i="58"/>
  <c r="W151" i="58"/>
  <c r="Y31" i="58"/>
  <c r="Y34" i="58" s="1"/>
  <c r="Y35" i="58" s="1"/>
  <c r="AA75" i="58"/>
  <c r="AI70" i="58"/>
  <c r="AJ70" i="58" s="1"/>
  <c r="W158" i="58"/>
  <c r="X99" i="58"/>
  <c r="AH95" i="58"/>
  <c r="AH98" i="58"/>
  <c r="V204" i="58"/>
  <c r="S245" i="58"/>
  <c r="S258" i="58"/>
  <c r="P118" i="47" s="1"/>
  <c r="W156" i="58"/>
  <c r="X97" i="58"/>
  <c r="AA73" i="58"/>
  <c r="X96" i="58"/>
  <c r="W155" i="58"/>
  <c r="X93" i="58"/>
  <c r="W152" i="58"/>
  <c r="AA70" i="58"/>
  <c r="AK74" i="58"/>
  <c r="AH99" i="58"/>
  <c r="N84" i="47"/>
  <c r="O84" i="47"/>
  <c r="S35" i="44"/>
  <c r="Z10" i="58"/>
  <c r="Z23" i="58" s="1"/>
  <c r="AA6" i="35"/>
  <c r="R25" i="44"/>
  <c r="R26" i="44" s="1"/>
  <c r="O5" i="47"/>
  <c r="S22" i="35"/>
  <c r="S24" i="35"/>
  <c r="O9" i="47"/>
  <c r="S23" i="35"/>
  <c r="O8" i="47"/>
  <c r="P6" i="47"/>
  <c r="T25" i="35"/>
  <c r="S26" i="35"/>
  <c r="O7" i="47"/>
  <c r="V194" i="58" l="1"/>
  <c r="V186" i="58"/>
  <c r="V190" i="58"/>
  <c r="V188" i="58"/>
  <c r="V189" i="58"/>
  <c r="V187" i="58"/>
  <c r="W51" i="58"/>
  <c r="W200" i="58" s="1"/>
  <c r="V198" i="58"/>
  <c r="V199" i="58"/>
  <c r="V197" i="58"/>
  <c r="V205" i="58"/>
  <c r="V203" i="58"/>
  <c r="V200" i="58"/>
  <c r="V201" i="58"/>
  <c r="U221" i="58"/>
  <c r="U259" i="58" s="1"/>
  <c r="R120" i="47" s="1"/>
  <c r="U226" i="58"/>
  <c r="U264" i="58" s="1"/>
  <c r="R119" i="47" s="1"/>
  <c r="V212" i="58"/>
  <c r="V208" i="58"/>
  <c r="V209" i="58"/>
  <c r="V214" i="58"/>
  <c r="V211" i="58"/>
  <c r="V215" i="58"/>
  <c r="V216" i="58"/>
  <c r="W52" i="58"/>
  <c r="W216" i="58" s="1"/>
  <c r="W50" i="58"/>
  <c r="W193" i="58" s="1"/>
  <c r="V192" i="58"/>
  <c r="U224" i="58"/>
  <c r="U262" i="58" s="1"/>
  <c r="R124" i="47" s="1"/>
  <c r="V193" i="58"/>
  <c r="U222" i="58"/>
  <c r="U260" i="58" s="1"/>
  <c r="R121" i="47" s="1"/>
  <c r="U223" i="58"/>
  <c r="U261" i="58" s="1"/>
  <c r="R122" i="47" s="1"/>
  <c r="U225" i="58"/>
  <c r="U263" i="58" s="1"/>
  <c r="R126" i="47" s="1"/>
  <c r="U228" i="58"/>
  <c r="U266" i="58" s="1"/>
  <c r="R123" i="47" s="1"/>
  <c r="U220" i="58"/>
  <c r="U258" i="58" s="1"/>
  <c r="R118" i="47" s="1"/>
  <c r="W49" i="58"/>
  <c r="W181" i="58" s="1"/>
  <c r="W240" i="58" s="1"/>
  <c r="W255" i="58" s="1"/>
  <c r="T116" i="47" s="1"/>
  <c r="V53" i="58"/>
  <c r="V174" i="58"/>
  <c r="V233" i="58" s="1"/>
  <c r="V248" i="58" s="1"/>
  <c r="S109" i="47" s="1"/>
  <c r="V180" i="58"/>
  <c r="V239" i="58" s="1"/>
  <c r="V254" i="58" s="1"/>
  <c r="S110" i="47" s="1"/>
  <c r="V176" i="58"/>
  <c r="V235" i="58" s="1"/>
  <c r="V250" i="58" s="1"/>
  <c r="S112" i="47" s="1"/>
  <c r="V177" i="58"/>
  <c r="V236" i="58" s="1"/>
  <c r="V251" i="58" s="1"/>
  <c r="S113" i="47" s="1"/>
  <c r="V178" i="58"/>
  <c r="V237" i="58" s="1"/>
  <c r="V252" i="58" s="1"/>
  <c r="S115" i="47" s="1"/>
  <c r="V175" i="58"/>
  <c r="V234" i="58" s="1"/>
  <c r="V249" i="58" s="1"/>
  <c r="S111" i="47" s="1"/>
  <c r="V181" i="58"/>
  <c r="V240" i="58" s="1"/>
  <c r="V255" i="58" s="1"/>
  <c r="S116" i="47" s="1"/>
  <c r="V179" i="58"/>
  <c r="V238" i="58" s="1"/>
  <c r="V253" i="58" s="1"/>
  <c r="S117" i="47" s="1"/>
  <c r="U227" i="58"/>
  <c r="U265" i="58" s="1"/>
  <c r="R125" i="47" s="1"/>
  <c r="T245" i="58"/>
  <c r="T258" i="58"/>
  <c r="Q118" i="47" s="1"/>
  <c r="X46" i="58"/>
  <c r="X44" i="58"/>
  <c r="X43" i="58"/>
  <c r="Y169" i="58"/>
  <c r="Y168" i="58"/>
  <c r="Y164" i="58"/>
  <c r="Y163" i="58"/>
  <c r="Y167" i="58"/>
  <c r="Y165" i="58"/>
  <c r="Y170" i="58"/>
  <c r="Y166" i="58"/>
  <c r="Y162" i="58"/>
  <c r="Y36" i="58"/>
  <c r="Y41" i="58" s="1"/>
  <c r="Y44" i="58" s="1"/>
  <c r="AH96" i="58"/>
  <c r="AH97" i="58"/>
  <c r="AH100" i="58"/>
  <c r="AI92" i="58"/>
  <c r="X158" i="58"/>
  <c r="Y99" i="58"/>
  <c r="Y159" i="58"/>
  <c r="Z100" i="58"/>
  <c r="Z24" i="58"/>
  <c r="X155" i="58"/>
  <c r="Y96" i="58"/>
  <c r="AI99" i="58"/>
  <c r="X151" i="58"/>
  <c r="Y92" i="58"/>
  <c r="AK70" i="58"/>
  <c r="AI93" i="58"/>
  <c r="AL74" i="58"/>
  <c r="AL73" i="58"/>
  <c r="X156" i="58"/>
  <c r="Y97" i="58"/>
  <c r="AL75" i="58"/>
  <c r="AI98" i="58"/>
  <c r="AK78" i="58"/>
  <c r="AL71" i="58"/>
  <c r="Z31" i="58"/>
  <c r="Z34" i="58" s="1"/>
  <c r="Z35" i="58" s="1"/>
  <c r="Y154" i="58"/>
  <c r="Z95" i="58"/>
  <c r="AI94" i="58"/>
  <c r="AL72" i="58"/>
  <c r="X157" i="58"/>
  <c r="Y98" i="58"/>
  <c r="X152" i="58"/>
  <c r="Y93" i="58"/>
  <c r="AI95" i="58"/>
  <c r="V225" i="58"/>
  <c r="V263" i="58" s="1"/>
  <c r="S126" i="47" s="1"/>
  <c r="X153" i="58"/>
  <c r="Y94" i="58"/>
  <c r="T35" i="44"/>
  <c r="AA10" i="58"/>
  <c r="AA23" i="58" s="1"/>
  <c r="S25" i="44"/>
  <c r="S26" i="44" s="1"/>
  <c r="P9" i="47"/>
  <c r="T24" i="35"/>
  <c r="T26" i="35"/>
  <c r="P7" i="47"/>
  <c r="T23" i="35"/>
  <c r="P8" i="47"/>
  <c r="T22" i="35"/>
  <c r="P5" i="47"/>
  <c r="U25" i="35"/>
  <c r="Q6" i="47"/>
  <c r="V222" i="58" l="1"/>
  <c r="V260" i="58" s="1"/>
  <c r="S121" i="47" s="1"/>
  <c r="W198" i="58"/>
  <c r="W204" i="58"/>
  <c r="V228" i="58"/>
  <c r="V266" i="58" s="1"/>
  <c r="S123" i="47" s="1"/>
  <c r="W197" i="58"/>
  <c r="W199" i="58"/>
  <c r="W201" i="58"/>
  <c r="W202" i="58"/>
  <c r="W203" i="58"/>
  <c r="X51" i="58"/>
  <c r="X198" i="58" s="1"/>
  <c r="V220" i="58"/>
  <c r="V258" i="58" s="1"/>
  <c r="S118" i="47" s="1"/>
  <c r="V221" i="58"/>
  <c r="V259" i="58" s="1"/>
  <c r="S120" i="47" s="1"/>
  <c r="W205" i="58"/>
  <c r="W192" i="58"/>
  <c r="V224" i="58"/>
  <c r="V262" i="58" s="1"/>
  <c r="S124" i="47" s="1"/>
  <c r="W188" i="58"/>
  <c r="W194" i="58"/>
  <c r="V223" i="58"/>
  <c r="V261" i="58" s="1"/>
  <c r="S122" i="47" s="1"/>
  <c r="W211" i="58"/>
  <c r="W208" i="58"/>
  <c r="W215" i="58"/>
  <c r="W227" i="58" s="1"/>
  <c r="W265" i="58" s="1"/>
  <c r="T125" i="47" s="1"/>
  <c r="W210" i="58"/>
  <c r="W213" i="58"/>
  <c r="X52" i="58"/>
  <c r="X214" i="58" s="1"/>
  <c r="W214" i="58"/>
  <c r="W209" i="58"/>
  <c r="W212" i="58"/>
  <c r="V226" i="58"/>
  <c r="V264" i="58" s="1"/>
  <c r="S119" i="47" s="1"/>
  <c r="W189" i="58"/>
  <c r="V227" i="58"/>
  <c r="V265" i="58" s="1"/>
  <c r="S125" i="47" s="1"/>
  <c r="W191" i="58"/>
  <c r="W177" i="58"/>
  <c r="W236" i="58" s="1"/>
  <c r="W251" i="58" s="1"/>
  <c r="T113" i="47" s="1"/>
  <c r="W186" i="58"/>
  <c r="X50" i="58"/>
  <c r="X191" i="58" s="1"/>
  <c r="W53" i="58"/>
  <c r="W187" i="58"/>
  <c r="W221" i="58" s="1"/>
  <c r="W259" i="58" s="1"/>
  <c r="T120" i="47" s="1"/>
  <c r="W190" i="58"/>
  <c r="U245" i="58"/>
  <c r="W182" i="58"/>
  <c r="W241" i="58" s="1"/>
  <c r="W256" i="58" s="1"/>
  <c r="T114" i="47" s="1"/>
  <c r="W176" i="58"/>
  <c r="W235" i="58" s="1"/>
  <c r="W250" i="58" s="1"/>
  <c r="T112" i="47" s="1"/>
  <c r="W178" i="58"/>
  <c r="W237" i="58" s="1"/>
  <c r="W252" i="58" s="1"/>
  <c r="T115" i="47" s="1"/>
  <c r="W175" i="58"/>
  <c r="W234" i="58" s="1"/>
  <c r="W249" i="58" s="1"/>
  <c r="T111" i="47" s="1"/>
  <c r="W179" i="58"/>
  <c r="W238" i="58" s="1"/>
  <c r="W253" i="58" s="1"/>
  <c r="T117" i="47" s="1"/>
  <c r="W180" i="58"/>
  <c r="W239" i="58" s="1"/>
  <c r="W254" i="58" s="1"/>
  <c r="T110" i="47" s="1"/>
  <c r="X49" i="58"/>
  <c r="X176" i="58" s="1"/>
  <c r="X235" i="58" s="1"/>
  <c r="X250" i="58" s="1"/>
  <c r="U112" i="47" s="1"/>
  <c r="W174" i="58"/>
  <c r="W233" i="58" s="1"/>
  <c r="W248" i="58" s="1"/>
  <c r="T109" i="47" s="1"/>
  <c r="Y43" i="58"/>
  <c r="Y45" i="58"/>
  <c r="Y46" i="58"/>
  <c r="Z168" i="58"/>
  <c r="Z169" i="58"/>
  <c r="Z164" i="58"/>
  <c r="Z162" i="58"/>
  <c r="Z166" i="58"/>
  <c r="Z167" i="58"/>
  <c r="Z170" i="58"/>
  <c r="Z165" i="58"/>
  <c r="Z163" i="58"/>
  <c r="Z36" i="58"/>
  <c r="Z41" i="58" s="1"/>
  <c r="Z44" i="58" s="1"/>
  <c r="AI96" i="58"/>
  <c r="AJ96" i="58" s="1"/>
  <c r="AK96" i="58" s="1"/>
  <c r="AI97" i="58"/>
  <c r="AJ97" i="58" s="1"/>
  <c r="AK97" i="58" s="1"/>
  <c r="AI100" i="58"/>
  <c r="AJ100" i="58" s="1"/>
  <c r="AK100" i="58" s="1"/>
  <c r="Y158" i="58"/>
  <c r="Z99" i="58"/>
  <c r="AJ98" i="58"/>
  <c r="Y156" i="58"/>
  <c r="Z97" i="58"/>
  <c r="AJ94" i="58"/>
  <c r="AM75" i="58"/>
  <c r="AN75" i="58" s="1"/>
  <c r="AO75" i="58" s="1"/>
  <c r="AP75" i="58" s="1"/>
  <c r="AQ75" i="58" s="1"/>
  <c r="AR75" i="58" s="1"/>
  <c r="AS75" i="58" s="1"/>
  <c r="AT75" i="58" s="1"/>
  <c r="AU75" i="58" s="1"/>
  <c r="Z154" i="58"/>
  <c r="AA95" i="58"/>
  <c r="AM73" i="58"/>
  <c r="AN73" i="58" s="1"/>
  <c r="AO73" i="58" s="1"/>
  <c r="AP73" i="58" s="1"/>
  <c r="AQ73" i="58" s="1"/>
  <c r="AR73" i="58" s="1"/>
  <c r="AS73" i="58" s="1"/>
  <c r="AT73" i="58" s="1"/>
  <c r="AU73" i="58" s="1"/>
  <c r="AA31" i="58"/>
  <c r="AA34" i="58" s="1"/>
  <c r="AA35" i="58" s="1"/>
  <c r="AA36" i="58" s="1"/>
  <c r="Y151" i="58"/>
  <c r="Z92" i="58"/>
  <c r="AJ99" i="58"/>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AA24" i="58"/>
  <c r="AJ93" i="58"/>
  <c r="Z159" i="58"/>
  <c r="AA100" i="58"/>
  <c r="Y157" i="58"/>
  <c r="Z98" i="58"/>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U23" i="35"/>
  <c r="Q8" i="47"/>
  <c r="Q9" i="47"/>
  <c r="U24" i="35"/>
  <c r="V25" i="35"/>
  <c r="R6" i="47"/>
  <c r="U22" i="35"/>
  <c r="Q5" i="47"/>
  <c r="U26" i="35"/>
  <c r="Q7" i="47"/>
  <c r="X182" i="58" l="1"/>
  <c r="X241" i="58" s="1"/>
  <c r="X256" i="58" s="1"/>
  <c r="U114" i="47" s="1"/>
  <c r="X175" i="58"/>
  <c r="X234" i="58" s="1"/>
  <c r="X249" i="58" s="1"/>
  <c r="U111" i="47" s="1"/>
  <c r="X178" i="58"/>
  <c r="X237" i="58" s="1"/>
  <c r="X252" i="58" s="1"/>
  <c r="U115" i="47" s="1"/>
  <c r="X181" i="58"/>
  <c r="X240" i="58" s="1"/>
  <c r="X255" i="58" s="1"/>
  <c r="U116" i="47" s="1"/>
  <c r="X174" i="58"/>
  <c r="X233" i="58" s="1"/>
  <c r="X248" i="58" s="1"/>
  <c r="U109" i="47" s="1"/>
  <c r="Y51" i="58"/>
  <c r="Y201" i="58" s="1"/>
  <c r="X188" i="58"/>
  <c r="X204" i="58"/>
  <c r="X192" i="58"/>
  <c r="X199" i="58"/>
  <c r="W220" i="58"/>
  <c r="W258" i="58" s="1"/>
  <c r="T118" i="47" s="1"/>
  <c r="X200" i="58"/>
  <c r="X203" i="58"/>
  <c r="X205" i="58"/>
  <c r="X197" i="58"/>
  <c r="X202" i="58"/>
  <c r="X201" i="58"/>
  <c r="W228" i="58"/>
  <c r="W266" i="58" s="1"/>
  <c r="T123" i="47" s="1"/>
  <c r="W224" i="58"/>
  <c r="W262" i="58" s="1"/>
  <c r="T124" i="47" s="1"/>
  <c r="W226" i="58"/>
  <c r="W264" i="58" s="1"/>
  <c r="T119" i="47" s="1"/>
  <c r="W222" i="58"/>
  <c r="W260" i="58" s="1"/>
  <c r="T121" i="47" s="1"/>
  <c r="W223" i="58"/>
  <c r="W261" i="58" s="1"/>
  <c r="T122" i="47" s="1"/>
  <c r="X194" i="58"/>
  <c r="X228" i="58" s="1"/>
  <c r="X266" i="58" s="1"/>
  <c r="U123" i="47" s="1"/>
  <c r="X216" i="58"/>
  <c r="X211" i="58"/>
  <c r="W225" i="58"/>
  <c r="W263" i="58" s="1"/>
  <c r="T126" i="47" s="1"/>
  <c r="X213" i="58"/>
  <c r="X212" i="58"/>
  <c r="X215" i="58"/>
  <c r="X208" i="58"/>
  <c r="X210" i="58"/>
  <c r="X209" i="58"/>
  <c r="Y52" i="58"/>
  <c r="Y216" i="58" s="1"/>
  <c r="Y49" i="58"/>
  <c r="Y181" i="58" s="1"/>
  <c r="Y240" i="58" s="1"/>
  <c r="Y255" i="58" s="1"/>
  <c r="V116" i="47" s="1"/>
  <c r="X177" i="58"/>
  <c r="X236" i="58" s="1"/>
  <c r="X251" i="58" s="1"/>
  <c r="U113" i="47" s="1"/>
  <c r="V245" i="58"/>
  <c r="X180" i="58"/>
  <c r="X239" i="58" s="1"/>
  <c r="X254" i="58" s="1"/>
  <c r="U110" i="47" s="1"/>
  <c r="X186" i="58"/>
  <c r="X190" i="58"/>
  <c r="X53" i="58"/>
  <c r="X189" i="58"/>
  <c r="X187" i="58"/>
  <c r="Y50" i="58"/>
  <c r="Y190" i="58" s="1"/>
  <c r="X193" i="58"/>
  <c r="Z43" i="58"/>
  <c r="Y189" i="58"/>
  <c r="Z45" i="58"/>
  <c r="Z46" i="58"/>
  <c r="AA41" i="58"/>
  <c r="AA45" i="58" s="1"/>
  <c r="AB24" i="58"/>
  <c r="AA154" i="58"/>
  <c r="AA159" i="58"/>
  <c r="Z152" i="58"/>
  <c r="AA93" i="58"/>
  <c r="AA152" i="58" s="1"/>
  <c r="AK92" i="58"/>
  <c r="AK93" i="58"/>
  <c r="AM78" i="58"/>
  <c r="AN78" i="58" s="1"/>
  <c r="AO78" i="58" s="1"/>
  <c r="AP78" i="58" s="1"/>
  <c r="AQ78" i="58" s="1"/>
  <c r="AR78" i="58" s="1"/>
  <c r="AS78" i="58" s="1"/>
  <c r="AT78" i="58" s="1"/>
  <c r="AU78" i="58" s="1"/>
  <c r="Z153" i="58"/>
  <c r="AA94" i="58"/>
  <c r="AA153" i="58" s="1"/>
  <c r="AK94" i="58"/>
  <c r="AL96" i="58"/>
  <c r="AM70" i="58"/>
  <c r="AN70" i="58" s="1"/>
  <c r="AO70" i="58" s="1"/>
  <c r="AP70" i="58" s="1"/>
  <c r="AQ70" i="58" s="1"/>
  <c r="AR70" i="58" s="1"/>
  <c r="AS70" i="58" s="1"/>
  <c r="AT70" i="58" s="1"/>
  <c r="AU70" i="58" s="1"/>
  <c r="AL100" i="58"/>
  <c r="AB31" i="58"/>
  <c r="AB34" i="58" s="1"/>
  <c r="Z156" i="58"/>
  <c r="AA97" i="58"/>
  <c r="AA156" i="58" s="1"/>
  <c r="AK95" i="58"/>
  <c r="AK99" i="58"/>
  <c r="AK98" i="58"/>
  <c r="Z158" i="58"/>
  <c r="AA99" i="58"/>
  <c r="AA158" i="58" s="1"/>
  <c r="AL97" i="58"/>
  <c r="Z155" i="58"/>
  <c r="AA96" i="58"/>
  <c r="AA155" i="58" s="1"/>
  <c r="Z151" i="58"/>
  <c r="AA92" i="58"/>
  <c r="AA151" i="58" s="1"/>
  <c r="AA167" i="58"/>
  <c r="AA165" i="58"/>
  <c r="AA162" i="58"/>
  <c r="AA166" i="58"/>
  <c r="AA163" i="58"/>
  <c r="AA164" i="58"/>
  <c r="AA168" i="58"/>
  <c r="AA169" i="58"/>
  <c r="AA170" i="58"/>
  <c r="Z157" i="58"/>
  <c r="AA98" i="58"/>
  <c r="AA157" i="58" s="1"/>
  <c r="V35" i="44"/>
  <c r="AC10" i="58"/>
  <c r="AC23" i="58" s="1"/>
  <c r="U25" i="44"/>
  <c r="U26" i="44" s="1"/>
  <c r="P3" i="29"/>
  <c r="AC6" i="35"/>
  <c r="AD6" i="35"/>
  <c r="V26" i="35"/>
  <c r="R7" i="47"/>
  <c r="V24" i="35"/>
  <c r="R9" i="47"/>
  <c r="R5" i="47"/>
  <c r="V22" i="35"/>
  <c r="R8" i="47"/>
  <c r="V23" i="35"/>
  <c r="W25" i="35"/>
  <c r="S6" i="47"/>
  <c r="Y200" i="58" l="1"/>
  <c r="Y199" i="58"/>
  <c r="Y202" i="58"/>
  <c r="Y205" i="58"/>
  <c r="Z51" i="58"/>
  <c r="Z198" i="58" s="1"/>
  <c r="Y197" i="58"/>
  <c r="Y198" i="58"/>
  <c r="Y204" i="58"/>
  <c r="Y203" i="58"/>
  <c r="X226" i="58"/>
  <c r="X264" i="58" s="1"/>
  <c r="U119" i="47" s="1"/>
  <c r="X222" i="58"/>
  <c r="X260" i="58" s="1"/>
  <c r="U121" i="47" s="1"/>
  <c r="X225" i="58"/>
  <c r="X263" i="58" s="1"/>
  <c r="U126" i="47" s="1"/>
  <c r="W245" i="58"/>
  <c r="Y215" i="58"/>
  <c r="X223" i="58"/>
  <c r="X261" i="58" s="1"/>
  <c r="U122" i="47" s="1"/>
  <c r="Z52" i="58"/>
  <c r="Z212" i="58" s="1"/>
  <c r="X224" i="58"/>
  <c r="X262" i="58" s="1"/>
  <c r="U124" i="47" s="1"/>
  <c r="Y208" i="58"/>
  <c r="Y213" i="58"/>
  <c r="Y214" i="58"/>
  <c r="Y209" i="58"/>
  <c r="Y211" i="58"/>
  <c r="Y223" i="58" s="1"/>
  <c r="Y261" i="58" s="1"/>
  <c r="V122" i="47" s="1"/>
  <c r="Y212" i="58"/>
  <c r="Y224" i="58" s="1"/>
  <c r="Y262" i="58" s="1"/>
  <c r="V124" i="47" s="1"/>
  <c r="Y210" i="58"/>
  <c r="X227" i="58"/>
  <c r="X265" i="58" s="1"/>
  <c r="U125" i="47" s="1"/>
  <c r="X220" i="58"/>
  <c r="X258" i="58" s="1"/>
  <c r="U118" i="47" s="1"/>
  <c r="X221" i="58"/>
  <c r="X259" i="58" s="1"/>
  <c r="U120" i="47" s="1"/>
  <c r="Y175" i="58"/>
  <c r="Y234" i="58" s="1"/>
  <c r="Y249" i="58" s="1"/>
  <c r="V111" i="47" s="1"/>
  <c r="Y174" i="58"/>
  <c r="Y233" i="58" s="1"/>
  <c r="Y248" i="58" s="1"/>
  <c r="V109" i="47" s="1"/>
  <c r="Y178" i="58"/>
  <c r="Y237" i="58" s="1"/>
  <c r="Y252" i="58" s="1"/>
  <c r="V115" i="47" s="1"/>
  <c r="Y180" i="58"/>
  <c r="Y239" i="58" s="1"/>
  <c r="Y254" i="58" s="1"/>
  <c r="V110" i="47" s="1"/>
  <c r="Y179" i="58"/>
  <c r="Y238" i="58" s="1"/>
  <c r="Y253" i="58" s="1"/>
  <c r="V117" i="47" s="1"/>
  <c r="Y176" i="58"/>
  <c r="Y235" i="58" s="1"/>
  <c r="Y250" i="58" s="1"/>
  <c r="V112" i="47" s="1"/>
  <c r="Z49" i="58"/>
  <c r="Z179" i="58" s="1"/>
  <c r="Z238" i="58" s="1"/>
  <c r="Z253" i="58" s="1"/>
  <c r="W117" i="47" s="1"/>
  <c r="Y182" i="58"/>
  <c r="Y241" i="58" s="1"/>
  <c r="Y256" i="58" s="1"/>
  <c r="V114" i="47" s="1"/>
  <c r="Y177" i="58"/>
  <c r="Y236" i="58" s="1"/>
  <c r="Y251" i="58" s="1"/>
  <c r="V113" i="47" s="1"/>
  <c r="Y192" i="58"/>
  <c r="Y186" i="58"/>
  <c r="Y188" i="58"/>
  <c r="Y194" i="58"/>
  <c r="Y228" i="58" s="1"/>
  <c r="Y266" i="58" s="1"/>
  <c r="V123" i="47" s="1"/>
  <c r="Y193" i="58"/>
  <c r="Y227" i="58" s="1"/>
  <c r="Y265" i="58" s="1"/>
  <c r="V125" i="47" s="1"/>
  <c r="Y191" i="58"/>
  <c r="Y187" i="58"/>
  <c r="Y53" i="58"/>
  <c r="Z50" i="58"/>
  <c r="Z193" i="58" s="1"/>
  <c r="Z205" i="58"/>
  <c r="AA43" i="58"/>
  <c r="Z203" i="58"/>
  <c r="Z200" i="58"/>
  <c r="AC24" i="58"/>
  <c r="Z213" i="58"/>
  <c r="Z211" i="58"/>
  <c r="Z210" i="58"/>
  <c r="Z209" i="58"/>
  <c r="Z215" i="58"/>
  <c r="Z214" i="58"/>
  <c r="Z216" i="58"/>
  <c r="AA46" i="58"/>
  <c r="AA52" i="58" s="1"/>
  <c r="AA214" i="58" s="1"/>
  <c r="Z208" i="58"/>
  <c r="AA44" i="58"/>
  <c r="AB35" i="58"/>
  <c r="AB156" i="58"/>
  <c r="AB158" i="58"/>
  <c r="AB153" i="58"/>
  <c r="AB152" i="58"/>
  <c r="AB154" i="58"/>
  <c r="AB159" i="58"/>
  <c r="AB151" i="58"/>
  <c r="AB155" i="58"/>
  <c r="AB157" i="58"/>
  <c r="AG60" i="58"/>
  <c r="AB60" i="58"/>
  <c r="AM100" i="58"/>
  <c r="AM97" i="58"/>
  <c r="AM96" i="58"/>
  <c r="AC31" i="58"/>
  <c r="AC34" i="58" s="1"/>
  <c r="AL99" i="58"/>
  <c r="AL94" i="58"/>
  <c r="AL98" i="58"/>
  <c r="AL95" i="58"/>
  <c r="AL93" i="58"/>
  <c r="AL92" i="58"/>
  <c r="V25" i="44"/>
  <c r="V26" i="44" s="1"/>
  <c r="W35" i="44"/>
  <c r="AD10" i="58"/>
  <c r="AD23" i="58" s="1"/>
  <c r="P5" i="29"/>
  <c r="P18" i="29" s="1"/>
  <c r="P28" i="29"/>
  <c r="P36" i="29" s="1"/>
  <c r="W26" i="35"/>
  <c r="S7" i="47"/>
  <c r="W24" i="35"/>
  <c r="S9" i="47"/>
  <c r="X25" i="35"/>
  <c r="T6" i="47"/>
  <c r="S5" i="47"/>
  <c r="W22" i="35"/>
  <c r="W23" i="35"/>
  <c r="S8" i="47"/>
  <c r="Z197" i="58" l="1"/>
  <c r="AA51" i="58"/>
  <c r="AA200" i="58" s="1"/>
  <c r="Z204" i="58"/>
  <c r="Z202" i="58"/>
  <c r="Z201" i="58"/>
  <c r="Z199" i="58"/>
  <c r="Y221" i="58"/>
  <c r="Y259" i="58" s="1"/>
  <c r="V120" i="47" s="1"/>
  <c r="Y226" i="58"/>
  <c r="Y264" i="58" s="1"/>
  <c r="V119" i="47" s="1"/>
  <c r="Y225" i="58"/>
  <c r="Y263" i="58" s="1"/>
  <c r="V126" i="47" s="1"/>
  <c r="Y222" i="58"/>
  <c r="Y260" i="58" s="1"/>
  <c r="V121" i="47" s="1"/>
  <c r="Y220" i="58"/>
  <c r="Y258" i="58" s="1"/>
  <c r="V118" i="47" s="1"/>
  <c r="AA199" i="58"/>
  <c r="AA205" i="58"/>
  <c r="Z181" i="58"/>
  <c r="Z240" i="58" s="1"/>
  <c r="Z255" i="58" s="1"/>
  <c r="W116" i="47" s="1"/>
  <c r="Z180" i="58"/>
  <c r="Z239" i="58" s="1"/>
  <c r="Z254" i="58" s="1"/>
  <c r="W110" i="47" s="1"/>
  <c r="Z174" i="58"/>
  <c r="Z233" i="58" s="1"/>
  <c r="Z248" i="58" s="1"/>
  <c r="W109" i="47" s="1"/>
  <c r="Z175" i="58"/>
  <c r="Z234" i="58" s="1"/>
  <c r="Z249" i="58" s="1"/>
  <c r="W111" i="47" s="1"/>
  <c r="AA49" i="58"/>
  <c r="AA176" i="58" s="1"/>
  <c r="AA235" i="58" s="1"/>
  <c r="AA250" i="58" s="1"/>
  <c r="X112" i="47" s="1"/>
  <c r="Z178" i="58"/>
  <c r="Z237" i="58" s="1"/>
  <c r="Z252" i="58" s="1"/>
  <c r="W115" i="47" s="1"/>
  <c r="Z177" i="58"/>
  <c r="Z236" i="58" s="1"/>
  <c r="Z251" i="58" s="1"/>
  <c r="W113" i="47" s="1"/>
  <c r="AA202" i="58"/>
  <c r="AA201" i="58"/>
  <c r="Z176" i="58"/>
  <c r="Z235" i="58" s="1"/>
  <c r="Z250" i="58" s="1"/>
  <c r="W112" i="47" s="1"/>
  <c r="AA198" i="58"/>
  <c r="Z182" i="58"/>
  <c r="Z241" i="58" s="1"/>
  <c r="Z256" i="58" s="1"/>
  <c r="W114" i="47" s="1"/>
  <c r="AA204" i="58"/>
  <c r="X245" i="58"/>
  <c r="Z187" i="58"/>
  <c r="Z221" i="58" s="1"/>
  <c r="Z259" i="58" s="1"/>
  <c r="W120" i="47" s="1"/>
  <c r="Z192" i="58"/>
  <c r="Z226" i="58" s="1"/>
  <c r="Z264" i="58" s="1"/>
  <c r="W119" i="47" s="1"/>
  <c r="AA50" i="58"/>
  <c r="AA189" i="58" s="1"/>
  <c r="Z191" i="58"/>
  <c r="Z225" i="58" s="1"/>
  <c r="Z263" i="58" s="1"/>
  <c r="W126" i="47" s="1"/>
  <c r="Z190" i="58"/>
  <c r="Z194" i="58"/>
  <c r="Z228" i="58" s="1"/>
  <c r="Z266" i="58" s="1"/>
  <c r="W123" i="47" s="1"/>
  <c r="Z189" i="58"/>
  <c r="Z223" i="58" s="1"/>
  <c r="Z261" i="58" s="1"/>
  <c r="W122" i="47" s="1"/>
  <c r="Z53" i="58"/>
  <c r="Z188" i="58"/>
  <c r="Z186" i="58"/>
  <c r="Z220" i="58" s="1"/>
  <c r="Z258" i="58" s="1"/>
  <c r="W118" i="47" s="1"/>
  <c r="AA197" i="58"/>
  <c r="AA203" i="58"/>
  <c r="Z227" i="58"/>
  <c r="Z265" i="58" s="1"/>
  <c r="W125" i="47" s="1"/>
  <c r="AA209" i="58"/>
  <c r="AA212" i="58"/>
  <c r="J21" i="57"/>
  <c r="S32" i="57" s="1"/>
  <c r="AA216" i="58"/>
  <c r="AA208" i="58"/>
  <c r="AA210" i="58"/>
  <c r="AA213" i="58"/>
  <c r="AA211" i="58"/>
  <c r="AA215" i="58"/>
  <c r="AC35" i="58"/>
  <c r="AC159" i="58"/>
  <c r="AC155" i="58"/>
  <c r="AC153" i="58"/>
  <c r="AC156" i="58"/>
  <c r="AC151" i="58"/>
  <c r="AC152" i="58"/>
  <c r="AC158" i="58"/>
  <c r="AC157" i="58"/>
  <c r="AC154"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X35" i="44"/>
  <c r="AE10" i="58"/>
  <c r="AE23" i="58" s="1"/>
  <c r="W25" i="44"/>
  <c r="W26" i="44" s="1"/>
  <c r="AE6" i="35"/>
  <c r="P24" i="29"/>
  <c r="P17" i="29"/>
  <c r="P23" i="29" s="1"/>
  <c r="P16" i="29"/>
  <c r="AB51" i="29"/>
  <c r="S51" i="29"/>
  <c r="P108" i="47" s="1"/>
  <c r="Y25" i="35"/>
  <c r="U6" i="47"/>
  <c r="X26" i="35"/>
  <c r="T7" i="47"/>
  <c r="X24" i="35"/>
  <c r="T9" i="47"/>
  <c r="T5" i="47"/>
  <c r="X22" i="35"/>
  <c r="X23" i="35"/>
  <c r="T8" i="47"/>
  <c r="Z222" i="58" l="1"/>
  <c r="Z260" i="58" s="1"/>
  <c r="W121" i="47" s="1"/>
  <c r="Z224" i="58"/>
  <c r="Z262" i="58" s="1"/>
  <c r="W124" i="47" s="1"/>
  <c r="Y245" i="58"/>
  <c r="AA177" i="58"/>
  <c r="AA236" i="58" s="1"/>
  <c r="AA251" i="58" s="1"/>
  <c r="X113" i="47" s="1"/>
  <c r="AA178" i="58"/>
  <c r="AA237" i="58" s="1"/>
  <c r="AA252" i="58" s="1"/>
  <c r="X115" i="47" s="1"/>
  <c r="AA174" i="58"/>
  <c r="AA233" i="58" s="1"/>
  <c r="AA248" i="58" s="1"/>
  <c r="X109" i="47" s="1"/>
  <c r="AA186" i="58"/>
  <c r="AA220" i="58" s="1"/>
  <c r="AA258" i="58" s="1"/>
  <c r="X118" i="47" s="1"/>
  <c r="AA187" i="58"/>
  <c r="AA221" i="58" s="1"/>
  <c r="AA259" i="58" s="1"/>
  <c r="X120" i="47" s="1"/>
  <c r="AA175" i="58"/>
  <c r="AA234" i="58" s="1"/>
  <c r="AA249" i="58" s="1"/>
  <c r="X111" i="47" s="1"/>
  <c r="AA191" i="58"/>
  <c r="AA225" i="58" s="1"/>
  <c r="AA263" i="58" s="1"/>
  <c r="X126" i="47" s="1"/>
  <c r="AA181" i="58"/>
  <c r="AA240" i="58" s="1"/>
  <c r="AA255" i="58" s="1"/>
  <c r="X116" i="47" s="1"/>
  <c r="AA194" i="58"/>
  <c r="AA228" i="58" s="1"/>
  <c r="AA266" i="58" s="1"/>
  <c r="X123" i="47" s="1"/>
  <c r="AA190" i="58"/>
  <c r="AA224" i="58" s="1"/>
  <c r="AA262" i="58" s="1"/>
  <c r="X124" i="47" s="1"/>
  <c r="AA182" i="58"/>
  <c r="AA241" i="58" s="1"/>
  <c r="AA256" i="58" s="1"/>
  <c r="X114" i="47" s="1"/>
  <c r="AA180" i="58"/>
  <c r="AA239" i="58" s="1"/>
  <c r="AA254" i="58" s="1"/>
  <c r="X110" i="47" s="1"/>
  <c r="AA179" i="58"/>
  <c r="AA238" i="58" s="1"/>
  <c r="AA253" i="58" s="1"/>
  <c r="X117" i="47" s="1"/>
  <c r="AA192" i="58"/>
  <c r="AA226" i="58" s="1"/>
  <c r="AA264" i="58" s="1"/>
  <c r="X119" i="47" s="1"/>
  <c r="AA223" i="58"/>
  <c r="AA261" i="58" s="1"/>
  <c r="X122" i="47" s="1"/>
  <c r="AA53" i="58"/>
  <c r="AA193" i="58"/>
  <c r="AA227" i="58" s="1"/>
  <c r="AA265" i="58" s="1"/>
  <c r="X125" i="47" s="1"/>
  <c r="AA188" i="58"/>
  <c r="AA222" i="58" s="1"/>
  <c r="AA260" i="58" s="1"/>
  <c r="X121" i="47" s="1"/>
  <c r="Z245" i="58"/>
  <c r="AB32" i="57"/>
  <c r="AB56" i="57" s="1"/>
  <c r="T32" i="57"/>
  <c r="K32" i="57" s="1"/>
  <c r="S56" i="57"/>
  <c r="S109" i="57"/>
  <c r="S87" i="57"/>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E24" i="58"/>
  <c r="AO97" i="58"/>
  <c r="AO100" i="58"/>
  <c r="AN94" i="58"/>
  <c r="AN99" i="58"/>
  <c r="AN92" i="58"/>
  <c r="AN98" i="58"/>
  <c r="AO96" i="58"/>
  <c r="AE31" i="58"/>
  <c r="AE34" i="58" s="1"/>
  <c r="AN95" i="58"/>
  <c r="AN93" i="58"/>
  <c r="S50" i="29"/>
  <c r="P86" i="47" s="1"/>
  <c r="AB50" i="29"/>
  <c r="Y86" i="47" s="1"/>
  <c r="S49" i="29"/>
  <c r="P85" i="47" s="1"/>
  <c r="AB49" i="29"/>
  <c r="Y85" i="47" s="1"/>
  <c r="X25" i="44"/>
  <c r="X26" i="44" s="1"/>
  <c r="AF6" i="35"/>
  <c r="Y35" i="44"/>
  <c r="AG6" i="35"/>
  <c r="AF10" i="58"/>
  <c r="AF23" i="58" s="1"/>
  <c r="P22" i="29"/>
  <c r="T51" i="29"/>
  <c r="Y26" i="35"/>
  <c r="U7" i="47"/>
  <c r="U5" i="47"/>
  <c r="Y22" i="35"/>
  <c r="Y23" i="35"/>
  <c r="U8" i="47"/>
  <c r="Z25" i="35"/>
  <c r="V6" i="47"/>
  <c r="Y24" i="35"/>
  <c r="U9" i="47"/>
  <c r="J32" i="57" l="1"/>
  <c r="AB109" i="57"/>
  <c r="J109" i="57" s="1"/>
  <c r="J56" i="57"/>
  <c r="AB87" i="57"/>
  <c r="J87" i="57" s="1"/>
  <c r="J90" i="57" s="1"/>
  <c r="T87" i="57"/>
  <c r="AA245" i="58"/>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Y25" i="44"/>
  <c r="Y26" i="44" s="1"/>
  <c r="Z35" i="44"/>
  <c r="AH6" i="35"/>
  <c r="AG10" i="58"/>
  <c r="AG23" i="58" s="1"/>
  <c r="AB48" i="29"/>
  <c r="P84" i="47"/>
  <c r="Q108" i="47"/>
  <c r="U51" i="29"/>
  <c r="Z23" i="35"/>
  <c r="V8" i="47"/>
  <c r="V5" i="47"/>
  <c r="Z22" i="35"/>
  <c r="V7" i="47"/>
  <c r="Z26" i="35"/>
  <c r="Z24" i="35"/>
  <c r="V9" i="47"/>
  <c r="W6" i="47"/>
  <c r="AA25" i="35"/>
  <c r="AG24" i="58" l="1"/>
  <c r="AB225" i="58"/>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P98" i="58"/>
  <c r="AQ100" i="58"/>
  <c r="AP94" i="58"/>
  <c r="AP92" i="58"/>
  <c r="AP93" i="58"/>
  <c r="AQ96" i="58"/>
  <c r="AG31" i="58"/>
  <c r="AG34" i="58" s="1"/>
  <c r="AP95" i="58"/>
  <c r="AP99" i="58"/>
  <c r="AQ97" i="58"/>
  <c r="Q86" i="47"/>
  <c r="U50" i="29"/>
  <c r="Q85" i="47"/>
  <c r="U49" i="29"/>
  <c r="AA35" i="44"/>
  <c r="AH10" i="58"/>
  <c r="AH23" i="58" s="1"/>
  <c r="AH24" i="58" s="1"/>
  <c r="Z25" i="44"/>
  <c r="Z26" i="44" s="1"/>
  <c r="R108" i="47"/>
  <c r="V51" i="29"/>
  <c r="T48" i="29"/>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A25" i="44"/>
  <c r="AA26" i="44" s="1"/>
  <c r="AI6" i="35"/>
  <c r="AB35" i="44"/>
  <c r="AJ6" i="35"/>
  <c r="AI10" i="58"/>
  <c r="AI23" i="58" s="1"/>
  <c r="AI24" i="58" s="1"/>
  <c r="Q84" i="47"/>
  <c r="U48" i="29"/>
  <c r="S108" i="47"/>
  <c r="W51" i="29"/>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R98" i="58"/>
  <c r="S86" i="47"/>
  <c r="W50" i="29"/>
  <c r="S85" i="47"/>
  <c r="W49" i="29"/>
  <c r="AC35" i="44"/>
  <c r="AJ10" i="58"/>
  <c r="AJ23" i="58" s="1"/>
  <c r="AK6" i="35"/>
  <c r="AB25" i="44"/>
  <c r="AB26" i="44" s="1"/>
  <c r="R84" i="47"/>
  <c r="V48" i="29"/>
  <c r="T108" i="47"/>
  <c r="X51" i="29"/>
  <c r="Y9" i="47"/>
  <c r="AC24" i="35"/>
  <c r="AC26" i="35"/>
  <c r="Y7" i="47"/>
  <c r="AD25" i="35"/>
  <c r="Z6" i="47"/>
  <c r="Y5" i="47"/>
  <c r="AC22" i="35"/>
  <c r="AC23" i="35"/>
  <c r="Y8" i="47"/>
  <c r="AE221" i="58" l="1"/>
  <c r="AE259" i="58" s="1"/>
  <c r="AB120" i="47" s="1"/>
  <c r="AE227" i="58"/>
  <c r="AE265" i="58" s="1"/>
  <c r="AB125" i="47" s="1"/>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C25" i="44"/>
  <c r="AC26" i="44" s="1"/>
  <c r="AD35" i="44"/>
  <c r="AK10" i="58"/>
  <c r="AK23" i="58" s="1"/>
  <c r="S84" i="47"/>
  <c r="W48" i="29"/>
  <c r="U108" i="47"/>
  <c r="Y51" i="29"/>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U86" i="47"/>
  <c r="Y50" i="29"/>
  <c r="U85" i="47"/>
  <c r="Y49" i="29"/>
  <c r="AD25" i="44"/>
  <c r="AD26" i="44" s="1"/>
  <c r="AL6" i="35"/>
  <c r="AL10" i="58"/>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O6" i="35"/>
  <c r="AP6" i="35" s="1"/>
  <c r="Q3" i="29"/>
  <c r="AM6" i="35"/>
  <c r="R3" i="29"/>
  <c r="AN6" i="35"/>
  <c r="V108" i="47"/>
  <c r="Z51" i="29"/>
  <c r="T84" i="47"/>
  <c r="X48" i="29"/>
  <c r="AE23" i="35"/>
  <c r="AA8" i="47"/>
  <c r="AE26" i="35"/>
  <c r="AA7" i="47"/>
  <c r="AF25" i="35"/>
  <c r="AB6" i="47"/>
  <c r="AE24" i="35"/>
  <c r="AA9" i="47"/>
  <c r="AE22" i="35"/>
  <c r="AA5" i="47"/>
  <c r="K15" i="57" l="1"/>
  <c r="K13" i="57"/>
  <c r="K14" i="57"/>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L15" i="57"/>
  <c r="L14" i="57"/>
  <c r="U19" i="55"/>
  <c r="U18" i="55"/>
  <c r="U21" i="55"/>
  <c r="U22" i="55"/>
  <c r="U16" i="55"/>
  <c r="U15" i="55"/>
  <c r="U10" i="55"/>
  <c r="U12" i="55"/>
  <c r="U11" i="55"/>
  <c r="U13" i="55"/>
  <c r="U14" i="55"/>
  <c r="U17" i="55"/>
  <c r="U20" i="55"/>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L13" i="57"/>
  <c r="R5" i="29"/>
  <c r="R28" i="29"/>
  <c r="L7" i="56"/>
  <c r="L8" i="56"/>
  <c r="T8" i="56" s="1"/>
  <c r="AB8" i="56" s="1"/>
  <c r="L9" i="56"/>
  <c r="T9" i="56" s="1"/>
  <c r="AB9" i="56" s="1"/>
  <c r="M13" i="57"/>
  <c r="M15" i="57"/>
  <c r="M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J19" i="55"/>
  <c r="AJ11" i="55"/>
  <c r="AJ12" i="55"/>
  <c r="AJ13" i="55"/>
  <c r="AJ22" i="55"/>
  <c r="AJ14" i="55"/>
  <c r="AJ17" i="55"/>
  <c r="AJ21" i="55"/>
  <c r="AJ20" i="55"/>
  <c r="AJ16" i="55"/>
  <c r="AJ10" i="55"/>
  <c r="AJ18" i="55"/>
  <c r="AJ15" i="55"/>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M7" i="56"/>
  <c r="M8" i="56"/>
  <c r="U8" i="56" s="1"/>
  <c r="AC8" i="56" s="1"/>
  <c r="M9" i="56"/>
  <c r="U9" i="56" s="1"/>
  <c r="AC9" i="56" s="1"/>
  <c r="J7" i="56"/>
  <c r="J8" i="56"/>
  <c r="J9" i="56"/>
  <c r="R9" i="56" s="1"/>
  <c r="Z9" i="56" s="1"/>
  <c r="Q5" i="29"/>
  <c r="Q28" i="29"/>
  <c r="Q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N8" i="56"/>
  <c r="V8" i="56" s="1"/>
  <c r="AD8" i="56" s="1"/>
  <c r="N7" i="56"/>
  <c r="N9" i="56"/>
  <c r="V9" i="56" s="1"/>
  <c r="AD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U84" i="47"/>
  <c r="Y48" i="29"/>
  <c r="AB5" i="47"/>
  <c r="AF22" i="35"/>
  <c r="AG25" i="35"/>
  <c r="AC6" i="47"/>
  <c r="AB8" i="47"/>
  <c r="AF23" i="35"/>
  <c r="AB7" i="47"/>
  <c r="AF26" i="35"/>
  <c r="AF24" i="35"/>
  <c r="AB9" i="47"/>
  <c r="AA47" i="57" l="1"/>
  <c r="R47" i="57"/>
  <c r="AE47" i="57"/>
  <c r="V47" i="57"/>
  <c r="AC47" i="57"/>
  <c r="T47" i="57"/>
  <c r="K47" i="57" s="1"/>
  <c r="AD47" i="57"/>
  <c r="U47" i="57"/>
  <c r="AH227" i="58"/>
  <c r="AH265" i="58" s="1"/>
  <c r="AE125" i="47" s="1"/>
  <c r="AE14" i="57"/>
  <c r="V14" i="57"/>
  <c r="AE15" i="57"/>
  <c r="V15" i="57"/>
  <c r="AD14" i="57"/>
  <c r="U14" i="57"/>
  <c r="V13" i="57"/>
  <c r="AE13" i="57"/>
  <c r="U15" i="57"/>
  <c r="AD15" i="57"/>
  <c r="AD13" i="57"/>
  <c r="U13" i="57"/>
  <c r="T13" i="57"/>
  <c r="AC13" i="57" s="1"/>
  <c r="T14" i="57"/>
  <c r="AC14" i="57" s="1"/>
  <c r="T15" i="57"/>
  <c r="AC15" i="57" s="1"/>
  <c r="K16" i="57"/>
  <c r="AH224" i="58"/>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W86" i="47"/>
  <c r="AA50" i="29"/>
  <c r="X86" i="47" s="1"/>
  <c r="AO17" i="55"/>
  <c r="AL51" i="29"/>
  <c r="AC51" i="29"/>
  <c r="Z108" i="47" s="1"/>
  <c r="W85" i="47"/>
  <c r="AA49" i="29"/>
  <c r="X85" i="47" s="1"/>
  <c r="X108" i="47"/>
  <c r="Y108" i="47"/>
  <c r="AP21" i="55"/>
  <c r="AP15" i="55"/>
  <c r="AO15" i="55"/>
  <c r="R8" i="56"/>
  <c r="Z8" i="56" s="1"/>
  <c r="J104" i="56"/>
  <c r="T88" i="56" s="1"/>
  <c r="AB88" i="56" s="1"/>
  <c r="R37" i="55"/>
  <c r="N134" i="47"/>
  <c r="R7" i="56"/>
  <c r="R60" i="56" s="1"/>
  <c r="J60" i="56"/>
  <c r="L60" i="56" s="1"/>
  <c r="J43" i="56"/>
  <c r="R43" i="56" s="1"/>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Z48" i="29"/>
  <c r="AC8" i="47"/>
  <c r="AG23" i="35"/>
  <c r="AC9" i="47"/>
  <c r="AG24" i="35"/>
  <c r="AH25" i="35"/>
  <c r="AD6" i="47"/>
  <c r="AG26" i="35"/>
  <c r="AC7" i="47"/>
  <c r="AG22" i="35"/>
  <c r="AC5" i="47"/>
  <c r="M47" i="57" l="1"/>
  <c r="L47" i="57"/>
  <c r="T60" i="56"/>
  <c r="U60" i="56" s="1"/>
  <c r="V60" i="56" s="1"/>
  <c r="Z60" i="56"/>
  <c r="I47" i="57"/>
  <c r="R49" i="57"/>
  <c r="T43" i="56"/>
  <c r="R76" i="56"/>
  <c r="R92" i="56" s="1"/>
  <c r="Z92" i="56" s="1"/>
  <c r="Z43" i="56"/>
  <c r="Z76" i="56" s="1"/>
  <c r="AM31" i="58"/>
  <c r="AM34" i="58" s="1"/>
  <c r="AM157"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L159" i="58"/>
  <c r="AL156" i="58"/>
  <c r="AL155" i="58"/>
  <c r="AL154" i="58"/>
  <c r="AL158" i="58"/>
  <c r="AL152" i="58"/>
  <c r="AL151" i="58"/>
  <c r="AL157" i="58"/>
  <c r="AL153" i="58"/>
  <c r="AK44" i="58"/>
  <c r="AK50" i="58" s="1"/>
  <c r="AK43" i="58"/>
  <c r="AK49" i="58" s="1"/>
  <c r="AK46" i="58"/>
  <c r="AK52" i="58" s="1"/>
  <c r="AK45" i="58"/>
  <c r="AK51" i="58" s="1"/>
  <c r="AI225" i="58"/>
  <c r="AI263" i="58" s="1"/>
  <c r="AF126" i="47" s="1"/>
  <c r="AH245" i="58"/>
  <c r="AI228" i="58"/>
  <c r="AI266" i="58" s="1"/>
  <c r="AF123" i="47" s="1"/>
  <c r="AI227" i="58"/>
  <c r="AI265" i="58" s="1"/>
  <c r="AF125" i="47" s="1"/>
  <c r="AI223" i="58"/>
  <c r="AI261" i="58" s="1"/>
  <c r="AF122" i="47" s="1"/>
  <c r="AJ197" i="58"/>
  <c r="AJ201" i="58"/>
  <c r="AJ202" i="58"/>
  <c r="AJ205"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I220" i="58"/>
  <c r="AJ210" i="58"/>
  <c r="AJ208" i="58"/>
  <c r="AJ209" i="58"/>
  <c r="AJ212" i="58"/>
  <c r="AJ213" i="58"/>
  <c r="AJ215" i="58"/>
  <c r="AJ211" i="58"/>
  <c r="AJ214" i="58"/>
  <c r="AJ216" i="58"/>
  <c r="AN23" i="58"/>
  <c r="AO10" i="58"/>
  <c r="AI222" i="58"/>
  <c r="AI260" i="58" s="1"/>
  <c r="AF121" i="47" s="1"/>
  <c r="AI226" i="58"/>
  <c r="AI264" i="58" s="1"/>
  <c r="AF119" i="47" s="1"/>
  <c r="S176" i="56"/>
  <c r="Q176" i="56"/>
  <c r="R176" i="56" s="1"/>
  <c r="AO35" i="55"/>
  <c r="AP35" i="55" s="1"/>
  <c r="AD51" i="29"/>
  <c r="S123" i="56"/>
  <c r="P149" i="56" s="1"/>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V88" i="56" s="1"/>
  <c r="AD88" i="56" s="1"/>
  <c r="T28" i="55"/>
  <c r="P127" i="47"/>
  <c r="R27" i="55"/>
  <c r="N135" i="47"/>
  <c r="J92" i="56"/>
  <c r="J76" i="56" s="1"/>
  <c r="L43" i="56"/>
  <c r="AC176" i="56" s="1"/>
  <c r="L51" i="56"/>
  <c r="L52" i="56"/>
  <c r="L55" i="56"/>
  <c r="L56" i="56"/>
  <c r="L54" i="56"/>
  <c r="L58" i="56"/>
  <c r="L53" i="56"/>
  <c r="L57" i="56"/>
  <c r="L59" i="56"/>
  <c r="M60" i="56"/>
  <c r="R36" i="55"/>
  <c r="N133" i="47"/>
  <c r="J54" i="56"/>
  <c r="J52" i="56"/>
  <c r="J55" i="56"/>
  <c r="J59" i="56"/>
  <c r="J51" i="56"/>
  <c r="J53" i="56"/>
  <c r="J57" i="56"/>
  <c r="J56" i="56"/>
  <c r="J58" i="56"/>
  <c r="W84" i="47"/>
  <c r="AA48" i="29"/>
  <c r="AH26" i="35"/>
  <c r="AD7" i="47"/>
  <c r="AH23" i="35"/>
  <c r="AD8" i="47"/>
  <c r="AI25" i="35"/>
  <c r="AE6" i="47"/>
  <c r="AD5" i="47"/>
  <c r="AH22" i="35"/>
  <c r="AH24" i="35"/>
  <c r="AD9" i="47"/>
  <c r="AM152" i="58" l="1"/>
  <c r="AM158" i="58"/>
  <c r="AM155" i="58"/>
  <c r="AM154" i="58"/>
  <c r="AM151" i="58"/>
  <c r="AM153" i="58"/>
  <c r="AM156" i="58"/>
  <c r="AM159" i="58"/>
  <c r="AM35" i="58"/>
  <c r="AM167" i="58" s="1"/>
  <c r="L93" i="57"/>
  <c r="K75" i="57"/>
  <c r="L75" i="57"/>
  <c r="K93" i="57"/>
  <c r="M75" i="57"/>
  <c r="M93" i="57"/>
  <c r="V109" i="57"/>
  <c r="R50" i="57"/>
  <c r="AA49" i="57"/>
  <c r="I49" i="57" s="1"/>
  <c r="S49" i="57" s="1"/>
  <c r="U43" i="56"/>
  <c r="T76" i="56"/>
  <c r="T92" i="56" s="1"/>
  <c r="V87" i="57"/>
  <c r="V56" i="5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J228" i="58"/>
  <c r="AJ266" i="58" s="1"/>
  <c r="AG123" i="47" s="1"/>
  <c r="AJ226" i="58"/>
  <c r="AJ264" i="58" s="1"/>
  <c r="AG119" i="47" s="1"/>
  <c r="T123" i="56"/>
  <c r="S179" i="56"/>
  <c r="T179" i="56" s="1"/>
  <c r="U179" i="56" s="1"/>
  <c r="V179" i="56" s="1"/>
  <c r="W179" i="56" s="1"/>
  <c r="X179" i="56" s="1"/>
  <c r="Y179" i="56" s="1"/>
  <c r="Z179" i="56" s="1"/>
  <c r="AA179" i="56" s="1"/>
  <c r="AB179" i="56" s="1"/>
  <c r="Q179" i="56"/>
  <c r="R179" i="56" s="1"/>
  <c r="S182" i="56"/>
  <c r="T182" i="56" s="1"/>
  <c r="U182" i="56" s="1"/>
  <c r="V182" i="56" s="1"/>
  <c r="W182" i="56" s="1"/>
  <c r="X182" i="56" s="1"/>
  <c r="Y182" i="56" s="1"/>
  <c r="Z182" i="56" s="1"/>
  <c r="AA182" i="56" s="1"/>
  <c r="AB182" i="56" s="1"/>
  <c r="Q182" i="56"/>
  <c r="R182" i="56" s="1"/>
  <c r="S181" i="56"/>
  <c r="T181" i="56" s="1"/>
  <c r="U181" i="56" s="1"/>
  <c r="V181" i="56" s="1"/>
  <c r="W181" i="56" s="1"/>
  <c r="X181" i="56" s="1"/>
  <c r="Y181" i="56" s="1"/>
  <c r="Z181" i="56" s="1"/>
  <c r="AA181" i="56" s="1"/>
  <c r="AB181" i="56" s="1"/>
  <c r="Q181" i="56"/>
  <c r="R181" i="56" s="1"/>
  <c r="S184" i="56"/>
  <c r="T184" i="56" s="1"/>
  <c r="U184" i="56" s="1"/>
  <c r="V184" i="56" s="1"/>
  <c r="W184" i="56" s="1"/>
  <c r="X184" i="56" s="1"/>
  <c r="Y184" i="56" s="1"/>
  <c r="Z184" i="56" s="1"/>
  <c r="AA184" i="56" s="1"/>
  <c r="AB184" i="56" s="1"/>
  <c r="Q184" i="56"/>
  <c r="R184" i="56" s="1"/>
  <c r="S180" i="56"/>
  <c r="T180" i="56" s="1"/>
  <c r="U180" i="56" s="1"/>
  <c r="V180" i="56" s="1"/>
  <c r="W180" i="56" s="1"/>
  <c r="X180" i="56" s="1"/>
  <c r="Y180" i="56" s="1"/>
  <c r="Z180" i="56" s="1"/>
  <c r="AA180" i="56" s="1"/>
  <c r="AB180" i="56" s="1"/>
  <c r="Q180" i="56"/>
  <c r="R180" i="56" s="1"/>
  <c r="S185" i="56"/>
  <c r="T185" i="56" s="1"/>
  <c r="U185" i="56" s="1"/>
  <c r="V185" i="56" s="1"/>
  <c r="W185" i="56" s="1"/>
  <c r="X185" i="56" s="1"/>
  <c r="Y185" i="56" s="1"/>
  <c r="Z185" i="56" s="1"/>
  <c r="AA185" i="56" s="1"/>
  <c r="AB185" i="56" s="1"/>
  <c r="Q185" i="56"/>
  <c r="R185" i="56" s="1"/>
  <c r="S178" i="56"/>
  <c r="T178" i="56" s="1"/>
  <c r="U178" i="56" s="1"/>
  <c r="V178" i="56" s="1"/>
  <c r="W178" i="56" s="1"/>
  <c r="X178" i="56" s="1"/>
  <c r="Y178" i="56" s="1"/>
  <c r="Z178" i="56" s="1"/>
  <c r="AA178" i="56" s="1"/>
  <c r="AB178" i="56" s="1"/>
  <c r="Q178" i="56"/>
  <c r="R178" i="56" s="1"/>
  <c r="S183" i="56"/>
  <c r="T183" i="56" s="1"/>
  <c r="U183" i="56" s="1"/>
  <c r="V183" i="56" s="1"/>
  <c r="W183" i="56" s="1"/>
  <c r="X183" i="56" s="1"/>
  <c r="Y183" i="56" s="1"/>
  <c r="Z183" i="56" s="1"/>
  <c r="AA183" i="56" s="1"/>
  <c r="AB183" i="56" s="1"/>
  <c r="Q183" i="56"/>
  <c r="R183" i="56" s="1"/>
  <c r="AA108" i="47"/>
  <c r="AE51" i="29"/>
  <c r="AL50" i="29"/>
  <c r="AI86" i="47" s="1"/>
  <c r="AC50" i="29"/>
  <c r="Z86" i="47" s="1"/>
  <c r="AC49" i="29"/>
  <c r="Z85" i="47" s="1"/>
  <c r="AL49" i="29"/>
  <c r="AI85" i="47" s="1"/>
  <c r="AL48" i="29"/>
  <c r="AC48" i="29"/>
  <c r="Z84" i="47" s="1"/>
  <c r="X84" i="47"/>
  <c r="Y84" i="47"/>
  <c r="T176" i="56"/>
  <c r="U176" i="56" s="1"/>
  <c r="V176" i="56" s="1"/>
  <c r="W176" i="56" s="1"/>
  <c r="X176" i="56" s="1"/>
  <c r="Y176" i="56" s="1"/>
  <c r="Z176" i="56" s="1"/>
  <c r="AA176" i="56" s="1"/>
  <c r="AB176" i="56" s="1"/>
  <c r="S111" i="56"/>
  <c r="P137" i="56" s="1"/>
  <c r="M87" i="47" s="1"/>
  <c r="Q188" i="56"/>
  <c r="J100" i="56"/>
  <c r="J84" i="56" s="1"/>
  <c r="AC184" i="56"/>
  <c r="L98" i="56"/>
  <c r="L82" i="56" s="1"/>
  <c r="M48" i="56"/>
  <c r="J94" i="56"/>
  <c r="J78" i="56" s="1"/>
  <c r="AC178" i="56"/>
  <c r="L94" i="56"/>
  <c r="L78" i="56" s="1"/>
  <c r="S31" i="55"/>
  <c r="O129" i="47"/>
  <c r="R59" i="56"/>
  <c r="R57" i="56"/>
  <c r="R56" i="56"/>
  <c r="R51" i="56"/>
  <c r="R53" i="56"/>
  <c r="R55" i="56"/>
  <c r="R52" i="56"/>
  <c r="R54" i="56"/>
  <c r="R58" i="56"/>
  <c r="AC180" i="56"/>
  <c r="J96" i="56"/>
  <c r="J80" i="56" s="1"/>
  <c r="L95" i="56"/>
  <c r="L79" i="56" s="1"/>
  <c r="J98" i="56"/>
  <c r="J82" i="56" s="1"/>
  <c r="AC182" i="56"/>
  <c r="S36" i="55"/>
  <c r="O133" i="47"/>
  <c r="J95" i="56"/>
  <c r="J79" i="56" s="1"/>
  <c r="AC179" i="56"/>
  <c r="M51" i="56"/>
  <c r="AM178" i="56" s="1"/>
  <c r="M57" i="56"/>
  <c r="AM184" i="56" s="1"/>
  <c r="M52" i="56"/>
  <c r="AM179" i="56" s="1"/>
  <c r="M55" i="56"/>
  <c r="AM182" i="56" s="1"/>
  <c r="M58" i="56"/>
  <c r="AM185" i="56" s="1"/>
  <c r="M53" i="56"/>
  <c r="AM180" i="56" s="1"/>
  <c r="M56" i="56"/>
  <c r="AM183" i="56" s="1"/>
  <c r="M54" i="56"/>
  <c r="AM181" i="56" s="1"/>
  <c r="M59" i="56"/>
  <c r="N60" i="56"/>
  <c r="U28" i="55"/>
  <c r="Q127" i="47"/>
  <c r="P130" i="47"/>
  <c r="T33" i="55"/>
  <c r="AC181" i="56"/>
  <c r="J97" i="56"/>
  <c r="J81" i="56" s="1"/>
  <c r="L102" i="56"/>
  <c r="L86" i="56"/>
  <c r="AR78" i="56" s="1"/>
  <c r="T32" i="55"/>
  <c r="P131" i="47"/>
  <c r="R57" i="57"/>
  <c r="J102" i="56"/>
  <c r="J86" i="56"/>
  <c r="AQ78" i="56" s="1"/>
  <c r="L88" i="56"/>
  <c r="M104" i="56"/>
  <c r="L96" i="56"/>
  <c r="L80" i="56" s="1"/>
  <c r="T34" i="55"/>
  <c r="P128" i="47"/>
  <c r="L92" i="56"/>
  <c r="L76" i="56" s="1"/>
  <c r="M43" i="56"/>
  <c r="AM176" i="56" s="1"/>
  <c r="L100" i="56"/>
  <c r="L84" i="56" s="1"/>
  <c r="L101" i="56"/>
  <c r="L85" i="56" s="1"/>
  <c r="O135" i="47"/>
  <c r="S27" i="55"/>
  <c r="AC185" i="56"/>
  <c r="J101" i="56"/>
  <c r="J85" i="56" s="1"/>
  <c r="L97" i="56"/>
  <c r="L81" i="56" s="1"/>
  <c r="J99" i="56"/>
  <c r="J83" i="56" s="1"/>
  <c r="AC183" i="56"/>
  <c r="L99" i="56"/>
  <c r="L83" i="56" s="1"/>
  <c r="T37" i="55"/>
  <c r="P134" i="47"/>
  <c r="AJ25" i="35"/>
  <c r="AF6" i="47"/>
  <c r="AE8" i="47"/>
  <c r="AI23" i="35"/>
  <c r="AE5" i="47"/>
  <c r="AI22" i="35"/>
  <c r="AI24" i="35"/>
  <c r="AE9" i="47"/>
  <c r="AE7" i="47"/>
  <c r="AI26" i="35"/>
  <c r="AM166" i="58" l="1"/>
  <c r="AM168" i="58"/>
  <c r="AM169" i="58"/>
  <c r="AM165" i="58"/>
  <c r="AM163" i="58"/>
  <c r="AM170" i="58"/>
  <c r="AM36" i="58"/>
  <c r="AM41" i="58" s="1"/>
  <c r="AM45" i="58" s="1"/>
  <c r="AM164" i="58"/>
  <c r="AM162" i="58"/>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U123" i="56"/>
  <c r="AJ245" i="58"/>
  <c r="AL45" i="58"/>
  <c r="AL51" i="58" s="1"/>
  <c r="AL203" i="58" s="1"/>
  <c r="AL44" i="58"/>
  <c r="AL50" i="58" s="1"/>
  <c r="AL194" i="58" s="1"/>
  <c r="AL43" i="58"/>
  <c r="AL49" i="58" s="1"/>
  <c r="AL180" i="58" s="1"/>
  <c r="AL239" i="58" s="1"/>
  <c r="AL254" i="58" s="1"/>
  <c r="AI110" i="47" s="1"/>
  <c r="AL46" i="58"/>
  <c r="AL52" i="58" s="1"/>
  <c r="AL210" i="58" s="1"/>
  <c r="AJ258" i="58"/>
  <c r="AG118" i="47" s="1"/>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K223" i="58"/>
  <c r="AK261" i="58" s="1"/>
  <c r="AH122" i="47" s="1"/>
  <c r="AK226" i="58"/>
  <c r="AK264" i="58" s="1"/>
  <c r="AH119" i="47" s="1"/>
  <c r="AK222" i="58"/>
  <c r="AK260" i="58" s="1"/>
  <c r="AH121" i="47" s="1"/>
  <c r="AP23" i="58"/>
  <c r="AK228" i="58"/>
  <c r="AK266" i="58" s="1"/>
  <c r="AH123" i="47" s="1"/>
  <c r="AO31" i="58"/>
  <c r="AO34" i="58" s="1"/>
  <c r="AQ77" i="56"/>
  <c r="AR77" i="56"/>
  <c r="AD183" i="56"/>
  <c r="AE183" i="56" s="1"/>
  <c r="AF183" i="56" s="1"/>
  <c r="AG183" i="56" s="1"/>
  <c r="AH183" i="56" s="1"/>
  <c r="AI183" i="56" s="1"/>
  <c r="AJ183" i="56" s="1"/>
  <c r="AK183" i="56" s="1"/>
  <c r="AL183" i="56" s="1"/>
  <c r="AD185" i="56"/>
  <c r="AE185" i="56" s="1"/>
  <c r="AF185" i="56" s="1"/>
  <c r="AG185" i="56" s="1"/>
  <c r="AH185" i="56" s="1"/>
  <c r="AI185" i="56" s="1"/>
  <c r="AJ185" i="56" s="1"/>
  <c r="AK185" i="56" s="1"/>
  <c r="AL185" i="56" s="1"/>
  <c r="AD180" i="56"/>
  <c r="AE180" i="56" s="1"/>
  <c r="AF180" i="56" s="1"/>
  <c r="AG180" i="56" s="1"/>
  <c r="AH180" i="56" s="1"/>
  <c r="AI180" i="56" s="1"/>
  <c r="AJ180" i="56" s="1"/>
  <c r="AK180" i="56" s="1"/>
  <c r="AL180" i="56" s="1"/>
  <c r="T111" i="56"/>
  <c r="AD184" i="56"/>
  <c r="AE184" i="56" s="1"/>
  <c r="AF184" i="56" s="1"/>
  <c r="AG184" i="56" s="1"/>
  <c r="AH184" i="56" s="1"/>
  <c r="AI184" i="56" s="1"/>
  <c r="AJ184" i="56" s="1"/>
  <c r="AK184" i="56" s="1"/>
  <c r="AL184" i="56" s="1"/>
  <c r="AD181" i="56"/>
  <c r="AE181" i="56" s="1"/>
  <c r="AF181" i="56" s="1"/>
  <c r="AG181" i="56" s="1"/>
  <c r="AH181" i="56" s="1"/>
  <c r="AI181" i="56" s="1"/>
  <c r="AJ181" i="56" s="1"/>
  <c r="AK181" i="56" s="1"/>
  <c r="AL181" i="56" s="1"/>
  <c r="AD48" i="29"/>
  <c r="AA84" i="47" s="1"/>
  <c r="AD50" i="29"/>
  <c r="AA86" i="47" s="1"/>
  <c r="AB108" i="47"/>
  <c r="AF51" i="29"/>
  <c r="AD49" i="29"/>
  <c r="AI84" i="47"/>
  <c r="AD179" i="56"/>
  <c r="AE179" i="56" s="1"/>
  <c r="AF179" i="56" s="1"/>
  <c r="AG179" i="56" s="1"/>
  <c r="AH179" i="56" s="1"/>
  <c r="AI179" i="56" s="1"/>
  <c r="AJ179" i="56" s="1"/>
  <c r="AK179" i="56" s="1"/>
  <c r="AL179" i="56" s="1"/>
  <c r="AD178" i="56"/>
  <c r="AE178" i="56" s="1"/>
  <c r="AF178" i="56" s="1"/>
  <c r="AG178" i="56" s="1"/>
  <c r="AH178" i="56" s="1"/>
  <c r="AI178" i="56" s="1"/>
  <c r="AJ178" i="56" s="1"/>
  <c r="AK178" i="56" s="1"/>
  <c r="AL178" i="56" s="1"/>
  <c r="AD176" i="56"/>
  <c r="AE176" i="56" s="1"/>
  <c r="AF176" i="56" s="1"/>
  <c r="AG176" i="56" s="1"/>
  <c r="AH176" i="56" s="1"/>
  <c r="AI176" i="56" s="1"/>
  <c r="AJ176" i="56" s="1"/>
  <c r="AK176" i="56" s="1"/>
  <c r="AL176" i="56" s="1"/>
  <c r="AD182" i="56"/>
  <c r="AE182" i="56" s="1"/>
  <c r="AF182" i="56" s="1"/>
  <c r="AG182" i="56" s="1"/>
  <c r="AH182" i="56" s="1"/>
  <c r="AI182" i="56" s="1"/>
  <c r="AJ182" i="56" s="1"/>
  <c r="AK182" i="56" s="1"/>
  <c r="AL182" i="56" s="1"/>
  <c r="S118" i="56"/>
  <c r="P144" i="56" s="1"/>
  <c r="M94" i="47" s="1"/>
  <c r="S115" i="56"/>
  <c r="P141" i="56" s="1"/>
  <c r="M91" i="47" s="1"/>
  <c r="S116" i="56"/>
  <c r="P142" i="56" s="1"/>
  <c r="M92" i="47" s="1"/>
  <c r="S114" i="56"/>
  <c r="P140" i="56" s="1"/>
  <c r="M90" i="47" s="1"/>
  <c r="S113" i="56"/>
  <c r="P139" i="56" s="1"/>
  <c r="M89" i="47" s="1"/>
  <c r="S120" i="56"/>
  <c r="P146" i="56" s="1"/>
  <c r="M96" i="47" s="1"/>
  <c r="S119" i="56"/>
  <c r="P145" i="56" s="1"/>
  <c r="M95" i="47" s="1"/>
  <c r="S121" i="56"/>
  <c r="P147" i="56" s="1"/>
  <c r="M97" i="47" s="1"/>
  <c r="S117" i="56"/>
  <c r="P143" i="56" s="1"/>
  <c r="M93" i="47" s="1"/>
  <c r="M98" i="56"/>
  <c r="R127" i="47"/>
  <c r="V28" i="55"/>
  <c r="M95" i="56"/>
  <c r="M100" i="56"/>
  <c r="M94" i="56"/>
  <c r="T31" i="55"/>
  <c r="P129" i="47"/>
  <c r="N48" i="56"/>
  <c r="N51" i="56"/>
  <c r="AN178" i="56" s="1"/>
  <c r="N59" i="56"/>
  <c r="N52" i="56"/>
  <c r="AN179" i="56" s="1"/>
  <c r="N53" i="56"/>
  <c r="N56" i="56"/>
  <c r="AN183" i="56" s="1"/>
  <c r="N58" i="56"/>
  <c r="AN185" i="56" s="1"/>
  <c r="AO185" i="56" s="1"/>
  <c r="AP185" i="56" s="1"/>
  <c r="AQ185" i="56" s="1"/>
  <c r="N54" i="56"/>
  <c r="N57" i="56"/>
  <c r="AN184" i="56" s="1"/>
  <c r="AO184" i="56" s="1"/>
  <c r="AP184" i="56" s="1"/>
  <c r="AQ184" i="56" s="1"/>
  <c r="N55" i="56"/>
  <c r="T36" i="55"/>
  <c r="P133" i="47"/>
  <c r="P135" i="47"/>
  <c r="T27" i="55"/>
  <c r="M92" i="56"/>
  <c r="N43" i="56"/>
  <c r="U32" i="55"/>
  <c r="Q131" i="47"/>
  <c r="U33" i="55"/>
  <c r="Q130" i="47"/>
  <c r="M102" i="56"/>
  <c r="M86" i="56"/>
  <c r="AS78" i="56" s="1"/>
  <c r="M88" i="56"/>
  <c r="N104" i="56"/>
  <c r="M97"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M99" i="56"/>
  <c r="AB60" i="56"/>
  <c r="M96" i="56"/>
  <c r="U37" i="55"/>
  <c r="Q134" i="47"/>
  <c r="AB43" i="56"/>
  <c r="AB76" i="56" s="1"/>
  <c r="AB92" i="56" s="1"/>
  <c r="M101" i="56"/>
  <c r="AF7" i="47"/>
  <c r="AJ26" i="35"/>
  <c r="AJ24" i="35"/>
  <c r="AF9" i="47"/>
  <c r="AK25" i="35"/>
  <c r="AG6" i="47"/>
  <c r="AJ22" i="35"/>
  <c r="AF5" i="47"/>
  <c r="AF8" i="47"/>
  <c r="AJ23" i="35"/>
  <c r="J49" i="57" l="1"/>
  <c r="T49" i="57" s="1"/>
  <c r="AC50" i="57"/>
  <c r="AC110" i="57" s="1"/>
  <c r="R111" i="57"/>
  <c r="AA111" i="57" s="1"/>
  <c r="I111" i="57" s="1"/>
  <c r="AA110" i="57"/>
  <c r="I110" i="57" s="1"/>
  <c r="K49" i="57"/>
  <c r="U49" i="57" s="1"/>
  <c r="U50" i="57" s="1"/>
  <c r="T57" i="57"/>
  <c r="T50" i="57"/>
  <c r="J57" i="57"/>
  <c r="S58" i="57"/>
  <c r="S61" i="57" s="1"/>
  <c r="S110" i="57"/>
  <c r="AB50" i="57"/>
  <c r="J50" i="57" s="1"/>
  <c r="S51" i="57"/>
  <c r="AB51" i="57" s="1"/>
  <c r="J51" i="57" s="1"/>
  <c r="AB58" i="57"/>
  <c r="AB59" i="57" s="1"/>
  <c r="AB60" i="57" s="1"/>
  <c r="AA58" i="57"/>
  <c r="AA59" i="57" s="1"/>
  <c r="AA60" i="57" s="1"/>
  <c r="AL205" i="58"/>
  <c r="V92" i="56"/>
  <c r="T86" i="56"/>
  <c r="AL78" i="56" s="1"/>
  <c r="R59" i="57"/>
  <c r="AM43" i="58"/>
  <c r="AM49" i="58" s="1"/>
  <c r="AD49" i="57"/>
  <c r="L49" i="57" s="1"/>
  <c r="R61" i="57"/>
  <c r="AM46" i="58"/>
  <c r="AM52" i="58" s="1"/>
  <c r="AM44" i="58"/>
  <c r="AM50" i="58" s="1"/>
  <c r="AM191" i="58" s="1"/>
  <c r="N99" i="47"/>
  <c r="Q137" i="56"/>
  <c r="N87" i="47" s="1"/>
  <c r="U111" i="56"/>
  <c r="R149" i="56"/>
  <c r="V123" i="56"/>
  <c r="AL190" i="58"/>
  <c r="AL186" i="58"/>
  <c r="AL187" i="58"/>
  <c r="AL193" i="58"/>
  <c r="AL189" i="58"/>
  <c r="AL200" i="58"/>
  <c r="AL204" i="58"/>
  <c r="AL198" i="58"/>
  <c r="AL202" i="58"/>
  <c r="AL197" i="58"/>
  <c r="AM51" i="58"/>
  <c r="AM202" i="58" s="1"/>
  <c r="AL181" i="58"/>
  <c r="AL240" i="58" s="1"/>
  <c r="AL255" i="58" s="1"/>
  <c r="AI116" i="47" s="1"/>
  <c r="AL201" i="58"/>
  <c r="AL188" i="58"/>
  <c r="AL199" i="58"/>
  <c r="AL209" i="58"/>
  <c r="AL213" i="58"/>
  <c r="AL182" i="58"/>
  <c r="AL241" i="58" s="1"/>
  <c r="AL256" i="58" s="1"/>
  <c r="AI114" i="47" s="1"/>
  <c r="AL192" i="58"/>
  <c r="AL175" i="58"/>
  <c r="AL234" i="58" s="1"/>
  <c r="AL249" i="58" s="1"/>
  <c r="AI111" i="47" s="1"/>
  <c r="AL191" i="58"/>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L53" i="58"/>
  <c r="AL212" i="58"/>
  <c r="AL214" i="58"/>
  <c r="AL215" i="58"/>
  <c r="AL211" i="58"/>
  <c r="AL216" i="58"/>
  <c r="AL208" i="58"/>
  <c r="AN163" i="58"/>
  <c r="AN167" i="58"/>
  <c r="AN168" i="58"/>
  <c r="AN170" i="58"/>
  <c r="AN162" i="58"/>
  <c r="AN165" i="58"/>
  <c r="AN169" i="58"/>
  <c r="AN164" i="58"/>
  <c r="AN166" i="58"/>
  <c r="AN36" i="58"/>
  <c r="AN41" i="58" s="1"/>
  <c r="AO35" i="58"/>
  <c r="AO156" i="58"/>
  <c r="AO155" i="58"/>
  <c r="AO159" i="58"/>
  <c r="AO153" i="58"/>
  <c r="AO151" i="58"/>
  <c r="AO154" i="58"/>
  <c r="AO152" i="58"/>
  <c r="AO158" i="58"/>
  <c r="AO157" i="58"/>
  <c r="AP24" i="58"/>
  <c r="AK245" i="58"/>
  <c r="AK258" i="58"/>
  <c r="AH118" i="47" s="1"/>
  <c r="AQ23" i="58"/>
  <c r="AP31" i="58"/>
  <c r="AP34" i="58" s="1"/>
  <c r="AK77" i="56"/>
  <c r="AK80" i="56" s="1"/>
  <c r="AK81" i="56" s="1"/>
  <c r="AN181" i="56"/>
  <c r="AO181" i="56" s="1"/>
  <c r="AP181" i="56" s="1"/>
  <c r="AQ181" i="56" s="1"/>
  <c r="M78" i="56"/>
  <c r="M83" i="56"/>
  <c r="M84" i="56"/>
  <c r="M80" i="56"/>
  <c r="M82" i="56"/>
  <c r="M85" i="56"/>
  <c r="M79" i="56"/>
  <c r="M81" i="56"/>
  <c r="M76" i="56"/>
  <c r="AO183" i="56"/>
  <c r="AP183" i="56" s="1"/>
  <c r="AQ183" i="56" s="1"/>
  <c r="AN180" i="56"/>
  <c r="AO180" i="56" s="1"/>
  <c r="AP180" i="56" s="1"/>
  <c r="AQ180" i="56" s="1"/>
  <c r="AO179" i="56"/>
  <c r="AP179" i="56" s="1"/>
  <c r="AQ179" i="56" s="1"/>
  <c r="T120" i="56"/>
  <c r="T117" i="56"/>
  <c r="AN176" i="56"/>
  <c r="AO176" i="56" s="1"/>
  <c r="AP176" i="56" s="1"/>
  <c r="AQ176" i="56" s="1"/>
  <c r="T119" i="56"/>
  <c r="AN182" i="56"/>
  <c r="AO182" i="56" s="1"/>
  <c r="AP182" i="56" s="1"/>
  <c r="AQ182" i="56" s="1"/>
  <c r="T118" i="56"/>
  <c r="AE48" i="29"/>
  <c r="AB84" i="47" s="1"/>
  <c r="AE50" i="29"/>
  <c r="AB86" i="47" s="1"/>
  <c r="AO178" i="56"/>
  <c r="AP178" i="56" s="1"/>
  <c r="AQ178" i="56" s="1"/>
  <c r="T121" i="56"/>
  <c r="AC108" i="47"/>
  <c r="AG51" i="29"/>
  <c r="AA85" i="47"/>
  <c r="AE49" i="29"/>
  <c r="T116" i="56"/>
  <c r="T115" i="56"/>
  <c r="T113" i="56"/>
  <c r="Q186" i="56"/>
  <c r="T114"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94" i="56"/>
  <c r="N88" i="56"/>
  <c r="N98" i="56"/>
  <c r="R131" i="47"/>
  <c r="V32" i="55"/>
  <c r="U27" i="55"/>
  <c r="Q135" i="47"/>
  <c r="N100" i="56"/>
  <c r="V37" i="55"/>
  <c r="R134" i="47"/>
  <c r="N97" i="56"/>
  <c r="V33" i="55"/>
  <c r="R130" i="47"/>
  <c r="N101" i="56"/>
  <c r="N85" i="56" s="1"/>
  <c r="W28" i="55"/>
  <c r="S127" i="47"/>
  <c r="N92" i="56"/>
  <c r="N99" i="56"/>
  <c r="R128" i="47"/>
  <c r="V34" i="55"/>
  <c r="N96" i="56"/>
  <c r="N95" i="56"/>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AL228" i="58" l="1"/>
  <c r="AL266" i="58" s="1"/>
  <c r="AI123" i="47" s="1"/>
  <c r="AM205" i="58"/>
  <c r="AC51" i="57"/>
  <c r="I58" i="57"/>
  <c r="AB61" i="57"/>
  <c r="AD57" i="57"/>
  <c r="AB110" i="57"/>
  <c r="J110" i="57" s="1"/>
  <c r="S111" i="57"/>
  <c r="AB111" i="57" s="1"/>
  <c r="J111" i="57" s="1"/>
  <c r="J58" i="57"/>
  <c r="S59" i="57"/>
  <c r="T51" i="57"/>
  <c r="K51" i="57" s="1"/>
  <c r="T110" i="57"/>
  <c r="T111" i="57" s="1"/>
  <c r="AA61" i="57"/>
  <c r="K57" i="57"/>
  <c r="T58" i="57"/>
  <c r="T59" i="57" s="1"/>
  <c r="T60" i="57" s="1"/>
  <c r="U110" i="57"/>
  <c r="U111" i="57" s="1"/>
  <c r="U51" i="57"/>
  <c r="K50" i="57"/>
  <c r="U57" i="57"/>
  <c r="U58" i="57" s="1"/>
  <c r="U59" i="57" s="1"/>
  <c r="U60" i="57" s="1"/>
  <c r="AD50" i="57"/>
  <c r="L50" i="57" s="1"/>
  <c r="AM174" i="58"/>
  <c r="AM233" i="58" s="1"/>
  <c r="AM181" i="58"/>
  <c r="AM240" i="58" s="1"/>
  <c r="AM194" i="58"/>
  <c r="AM186" i="58"/>
  <c r="AM189" i="58"/>
  <c r="AM193" i="58"/>
  <c r="AM188" i="58"/>
  <c r="AM190" i="58"/>
  <c r="U86" i="56"/>
  <c r="AM78" i="56" s="1"/>
  <c r="AL223" i="58"/>
  <c r="AL261" i="58" s="1"/>
  <c r="AI122" i="47" s="1"/>
  <c r="AD43" i="56"/>
  <c r="AD76" i="56" s="1"/>
  <c r="AC76" i="56"/>
  <c r="AC92" i="56" s="1"/>
  <c r="R60" i="57"/>
  <c r="I59" i="57"/>
  <c r="I60" i="57" s="1"/>
  <c r="AE49" i="57"/>
  <c r="V49" i="57"/>
  <c r="AL226" i="58"/>
  <c r="AL264" i="58" s="1"/>
  <c r="AI119" i="47" s="1"/>
  <c r="AL222" i="58"/>
  <c r="AL260" i="58" s="1"/>
  <c r="AI121" i="47" s="1"/>
  <c r="AM187" i="58"/>
  <c r="AM182" i="58"/>
  <c r="AM241" i="58" s="1"/>
  <c r="AM208" i="58"/>
  <c r="AM213" i="58"/>
  <c r="AM225" i="58" s="1"/>
  <c r="AM216" i="58"/>
  <c r="AM212" i="58"/>
  <c r="AM210" i="58"/>
  <c r="AM215" i="58"/>
  <c r="AM214" i="58"/>
  <c r="AM209" i="58"/>
  <c r="AM211" i="58"/>
  <c r="AM192" i="58"/>
  <c r="AL220" i="58"/>
  <c r="AL258" i="58" s="1"/>
  <c r="AI118" i="47" s="1"/>
  <c r="AM178" i="58"/>
  <c r="AM237" i="58" s="1"/>
  <c r="AL227" i="58"/>
  <c r="AL265" i="58" s="1"/>
  <c r="AI125" i="47" s="1"/>
  <c r="AM175" i="58"/>
  <c r="AM234" i="58" s="1"/>
  <c r="AM176" i="58"/>
  <c r="AM235" i="58" s="1"/>
  <c r="AL224" i="58"/>
  <c r="AL262" i="58" s="1"/>
  <c r="AI124" i="47" s="1"/>
  <c r="Q147" i="56"/>
  <c r="N97" i="47" s="1"/>
  <c r="U121" i="56"/>
  <c r="Q139" i="56"/>
  <c r="N89" i="47" s="1"/>
  <c r="U113" i="56"/>
  <c r="Q146" i="56"/>
  <c r="N96" i="47" s="1"/>
  <c r="U120" i="56"/>
  <c r="Q141" i="56"/>
  <c r="N91" i="47" s="1"/>
  <c r="U115" i="56"/>
  <c r="Q143" i="56"/>
  <c r="N93" i="47" s="1"/>
  <c r="U117" i="56"/>
  <c r="S149" i="56"/>
  <c r="W123" i="56"/>
  <c r="Q142" i="56"/>
  <c r="N92" i="47" s="1"/>
  <c r="U116" i="56"/>
  <c r="S188" i="56"/>
  <c r="O99" i="47"/>
  <c r="Q144" i="56"/>
  <c r="N94" i="47" s="1"/>
  <c r="U118" i="56"/>
  <c r="Q140" i="56"/>
  <c r="N90" i="47" s="1"/>
  <c r="U114" i="56"/>
  <c r="Q145" i="56"/>
  <c r="N95" i="47" s="1"/>
  <c r="U119" i="56"/>
  <c r="R137" i="56"/>
  <c r="O87" i="47" s="1"/>
  <c r="V111" i="56"/>
  <c r="AL221" i="58"/>
  <c r="AL259" i="58" s="1"/>
  <c r="AI120" i="47" s="1"/>
  <c r="AM177" i="58"/>
  <c r="AM236" i="58" s="1"/>
  <c r="AM204" i="58"/>
  <c r="AM203" i="58"/>
  <c r="AM200" i="58"/>
  <c r="AM198" i="58"/>
  <c r="AM199" i="58"/>
  <c r="AM201" i="58"/>
  <c r="AM53" i="58"/>
  <c r="AM197" i="58"/>
  <c r="AM180" i="58"/>
  <c r="AM239" i="58" s="1"/>
  <c r="AM179" i="58"/>
  <c r="AM238" i="58" s="1"/>
  <c r="AL225" i="58"/>
  <c r="AL263" i="58" s="1"/>
  <c r="AI126" i="47" s="1"/>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P35" i="58"/>
  <c r="AP155" i="58"/>
  <c r="AP159" i="58"/>
  <c r="AP156" i="58"/>
  <c r="AP157" i="58"/>
  <c r="AP152" i="58"/>
  <c r="AP151" i="58"/>
  <c r="AP153" i="58"/>
  <c r="AP154" i="58"/>
  <c r="AP158" i="58"/>
  <c r="AQ24" i="58"/>
  <c r="AS77" i="56"/>
  <c r="N83" i="56"/>
  <c r="N82" i="56"/>
  <c r="N81" i="56"/>
  <c r="N79" i="56"/>
  <c r="N78" i="56"/>
  <c r="N84" i="56"/>
  <c r="N76" i="56"/>
  <c r="N80" i="56"/>
  <c r="AF48" i="29"/>
  <c r="AG48" i="29" s="1"/>
  <c r="AF50" i="29"/>
  <c r="AC86" i="47" s="1"/>
  <c r="AD108" i="47"/>
  <c r="AH51" i="29"/>
  <c r="AB85" i="47"/>
  <c r="AF49" i="29"/>
  <c r="AL77" i="56"/>
  <c r="AL80" i="56" s="1"/>
  <c r="AL81" i="56" s="1"/>
  <c r="X28" i="55"/>
  <c r="T127" i="47"/>
  <c r="S128" i="47"/>
  <c r="W34" i="55"/>
  <c r="V27"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7" i="57" l="1"/>
  <c r="AD51" i="57"/>
  <c r="L51" i="57" s="1"/>
  <c r="AD110" i="57"/>
  <c r="L110" i="57" s="1"/>
  <c r="AM228" i="58"/>
  <c r="K110" i="57"/>
  <c r="S60" i="57"/>
  <c r="J59" i="57"/>
  <c r="J60" i="57" s="1"/>
  <c r="T61" i="57"/>
  <c r="AM223" i="58"/>
  <c r="AM220" i="58"/>
  <c r="AM222" i="58"/>
  <c r="AM224" i="58"/>
  <c r="V86" i="56"/>
  <c r="AN78" i="56" s="1"/>
  <c r="AD92" i="56"/>
  <c r="M49" i="57"/>
  <c r="V50" i="57"/>
  <c r="V110" i="57" s="1"/>
  <c r="V57" i="57"/>
  <c r="AE57" i="57"/>
  <c r="AE50" i="57"/>
  <c r="AM227" i="58"/>
  <c r="AM221" i="58"/>
  <c r="AM226" i="58"/>
  <c r="U61" i="57"/>
  <c r="R186" i="56"/>
  <c r="R144" i="56"/>
  <c r="O94" i="47" s="1"/>
  <c r="V118" i="56"/>
  <c r="R142" i="56"/>
  <c r="O92" i="47" s="1"/>
  <c r="V116" i="56"/>
  <c r="S137" i="56"/>
  <c r="P87" i="47" s="1"/>
  <c r="W111" i="56"/>
  <c r="T149" i="56"/>
  <c r="X123" i="56"/>
  <c r="R146" i="56"/>
  <c r="O96" i="47" s="1"/>
  <c r="V120" i="56"/>
  <c r="T188" i="56"/>
  <c r="P99" i="47"/>
  <c r="R145" i="56"/>
  <c r="O95" i="47" s="1"/>
  <c r="V119" i="56"/>
  <c r="R143" i="56"/>
  <c r="O93" i="47" s="1"/>
  <c r="V117" i="56"/>
  <c r="R139" i="56"/>
  <c r="O89" i="47" s="1"/>
  <c r="V113" i="56"/>
  <c r="R140" i="56"/>
  <c r="O90" i="47" s="1"/>
  <c r="V114" i="56"/>
  <c r="R147" i="56"/>
  <c r="V121" i="56"/>
  <c r="R141" i="56"/>
  <c r="O91" i="47" s="1"/>
  <c r="V115" i="56"/>
  <c r="AL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AC84" i="47"/>
  <c r="AT77" i="56"/>
  <c r="AG50" i="29"/>
  <c r="AD86" i="47" s="1"/>
  <c r="AE108" i="47"/>
  <c r="AI51" i="29"/>
  <c r="AD84" i="47"/>
  <c r="AH48" i="29"/>
  <c r="AC85" i="47"/>
  <c r="AG49" i="29"/>
  <c r="W27" i="55"/>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AM245" i="58" l="1"/>
  <c r="M57" i="57"/>
  <c r="V58" i="57"/>
  <c r="V59" i="57" s="1"/>
  <c r="V60" i="57" s="1"/>
  <c r="V162" i="57"/>
  <c r="V51" i="57"/>
  <c r="M50" i="57"/>
  <c r="AE110" i="57"/>
  <c r="M110" i="57" s="1"/>
  <c r="AE51" i="57"/>
  <c r="V111" i="57"/>
  <c r="Q99" i="47"/>
  <c r="U188" i="56"/>
  <c r="S139" i="56"/>
  <c r="P89" i="47" s="1"/>
  <c r="W113" i="56"/>
  <c r="T137" i="56"/>
  <c r="Q87" i="47" s="1"/>
  <c r="X111" i="56"/>
  <c r="S143" i="56"/>
  <c r="P93" i="47" s="1"/>
  <c r="W117" i="56"/>
  <c r="S142" i="56"/>
  <c r="P92" i="47" s="1"/>
  <c r="W116" i="56"/>
  <c r="S145" i="56"/>
  <c r="P95" i="47" s="1"/>
  <c r="W119" i="56"/>
  <c r="S140" i="56"/>
  <c r="P90" i="47" s="1"/>
  <c r="W114" i="56"/>
  <c r="S141" i="56"/>
  <c r="P91" i="47" s="1"/>
  <c r="W115" i="56"/>
  <c r="S144" i="56"/>
  <c r="P94" i="47" s="1"/>
  <c r="W118" i="56"/>
  <c r="U149" i="56"/>
  <c r="Y123" i="56"/>
  <c r="S147" i="56"/>
  <c r="W121" i="56"/>
  <c r="S146" i="56"/>
  <c r="P96" i="47" s="1"/>
  <c r="W120" i="56"/>
  <c r="S186" i="56"/>
  <c r="O97" i="47"/>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AH50" i="29"/>
  <c r="AI50" i="29" s="1"/>
  <c r="AF108" i="47"/>
  <c r="AJ51" i="29"/>
  <c r="AI108" i="47"/>
  <c r="AD85" i="47"/>
  <c r="AH49" i="29"/>
  <c r="AE84" i="47"/>
  <c r="AI48" i="29"/>
  <c r="AN77" i="56"/>
  <c r="AN80" i="56" s="1"/>
  <c r="AN81" i="56" s="1"/>
  <c r="X31" i="55"/>
  <c r="T129" i="47"/>
  <c r="Y33" i="55"/>
  <c r="U130" i="47"/>
  <c r="AS80" i="56"/>
  <c r="AS81" i="56" s="1"/>
  <c r="Z28" i="55"/>
  <c r="V127" i="47"/>
  <c r="T135" i="47"/>
  <c r="X27" i="55"/>
  <c r="X36" i="55"/>
  <c r="T133" i="47"/>
  <c r="Y32" i="55"/>
  <c r="U131" i="47"/>
  <c r="Y37" i="55"/>
  <c r="U134" i="47"/>
  <c r="Y34" i="55"/>
  <c r="U128" i="47"/>
  <c r="AN26" i="35"/>
  <c r="AJ7" i="47"/>
  <c r="AJ5" i="47"/>
  <c r="AN22" i="35"/>
  <c r="AN24" i="35"/>
  <c r="AJ9" i="47"/>
  <c r="AO25" i="35"/>
  <c r="AK6" i="47"/>
  <c r="AN23" i="35"/>
  <c r="AJ8" i="47"/>
  <c r="M51" i="57" l="1"/>
  <c r="V61" i="57"/>
  <c r="T147" i="56"/>
  <c r="X121" i="56"/>
  <c r="T145" i="56"/>
  <c r="Q95" i="47" s="1"/>
  <c r="X119" i="56"/>
  <c r="T186" i="56"/>
  <c r="P97" i="47"/>
  <c r="V149" i="56"/>
  <c r="Z123" i="56"/>
  <c r="T142" i="56"/>
  <c r="Q92" i="47" s="1"/>
  <c r="X116" i="56"/>
  <c r="R99" i="47"/>
  <c r="V188" i="56"/>
  <c r="T144" i="56"/>
  <c r="Q94" i="47" s="1"/>
  <c r="X118" i="56"/>
  <c r="T143" i="56"/>
  <c r="Q93" i="47" s="1"/>
  <c r="X117" i="56"/>
  <c r="T141" i="56"/>
  <c r="Q91" i="47" s="1"/>
  <c r="X115" i="56"/>
  <c r="U137" i="56"/>
  <c r="R87" i="47" s="1"/>
  <c r="Y111" i="56"/>
  <c r="T140" i="56"/>
  <c r="Q90" i="47" s="1"/>
  <c r="X114" i="56"/>
  <c r="X113" i="56"/>
  <c r="T139" i="56"/>
  <c r="Q89" i="47" s="1"/>
  <c r="T146" i="56"/>
  <c r="Q96" i="47" s="1"/>
  <c r="X120" i="56"/>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AE86" i="47"/>
  <c r="AG108" i="47"/>
  <c r="AK51" i="29"/>
  <c r="AH108" i="47" s="1"/>
  <c r="AF84" i="47"/>
  <c r="AJ48" i="29"/>
  <c r="AE85" i="47"/>
  <c r="AI49" i="29"/>
  <c r="AF86" i="47"/>
  <c r="AJ50" i="29"/>
  <c r="Z32" i="55"/>
  <c r="V131" i="47"/>
  <c r="Z33" i="55"/>
  <c r="V130" i="47"/>
  <c r="AT80" i="56"/>
  <c r="AT81" i="56" s="1"/>
  <c r="Y27" i="55"/>
  <c r="U135" i="47"/>
  <c r="V128" i="47"/>
  <c r="Z34" i="55"/>
  <c r="Y36" i="55"/>
  <c r="U133" i="47"/>
  <c r="Y31" i="55"/>
  <c r="U129" i="47"/>
  <c r="AA28" i="55"/>
  <c r="W127" i="47"/>
  <c r="V134" i="47"/>
  <c r="Z37" i="55"/>
  <c r="AO23" i="35"/>
  <c r="AK8" i="47"/>
  <c r="AP25" i="35"/>
  <c r="AM6" i="47" s="1"/>
  <c r="AL6" i="47"/>
  <c r="AK5" i="47"/>
  <c r="AO22" i="35"/>
  <c r="AK9" i="47"/>
  <c r="AO24" i="35"/>
  <c r="AO26" i="35"/>
  <c r="AK7" i="47"/>
  <c r="Y116" i="56" l="1"/>
  <c r="U142" i="56"/>
  <c r="R92" i="47" s="1"/>
  <c r="V137" i="56"/>
  <c r="S87" i="47" s="1"/>
  <c r="Z111" i="56"/>
  <c r="W149" i="56"/>
  <c r="AA123" i="56"/>
  <c r="S99" i="47"/>
  <c r="W188" i="56"/>
  <c r="Y120" i="56"/>
  <c r="U146" i="56"/>
  <c r="R96" i="47" s="1"/>
  <c r="U141" i="56"/>
  <c r="R91" i="47" s="1"/>
  <c r="Y115" i="56"/>
  <c r="U143" i="56"/>
  <c r="R93" i="47" s="1"/>
  <c r="Y117" i="56"/>
  <c r="Y119" i="56"/>
  <c r="U145" i="56"/>
  <c r="R95" i="47" s="1"/>
  <c r="U140" i="56"/>
  <c r="R90" i="47" s="1"/>
  <c r="Y114" i="56"/>
  <c r="U144" i="56"/>
  <c r="R94" i="47" s="1"/>
  <c r="Y118" i="56"/>
  <c r="U147" i="56"/>
  <c r="Y121" i="56"/>
  <c r="U139" i="56"/>
  <c r="R89" i="47" s="1"/>
  <c r="Y113" i="56"/>
  <c r="Q97" i="47"/>
  <c r="U186" i="56"/>
  <c r="AO245" i="58"/>
  <c r="AP224" i="58"/>
  <c r="AP226" i="58"/>
  <c r="AP221" i="58"/>
  <c r="AP220" i="58"/>
  <c r="AP223" i="58"/>
  <c r="AU24" i="58"/>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AG86" i="47"/>
  <c r="AK50" i="29"/>
  <c r="AH86" i="47" s="1"/>
  <c r="AF85" i="47"/>
  <c r="AJ49" i="29"/>
  <c r="AK48" i="29"/>
  <c r="AH84" i="47" s="1"/>
  <c r="AG84" i="47"/>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T99" i="47" l="1"/>
  <c r="X188" i="56"/>
  <c r="W137" i="56"/>
  <c r="T87" i="47" s="1"/>
  <c r="AA111" i="56"/>
  <c r="AB123" i="56"/>
  <c r="X149" i="56"/>
  <c r="V145" i="56"/>
  <c r="S95" i="47" s="1"/>
  <c r="Z119" i="56"/>
  <c r="V143" i="56"/>
  <c r="S93" i="47" s="1"/>
  <c r="Z117" i="56"/>
  <c r="V139" i="56"/>
  <c r="S89" i="47" s="1"/>
  <c r="Z113" i="56"/>
  <c r="V141" i="56"/>
  <c r="S91" i="47" s="1"/>
  <c r="Z115" i="56"/>
  <c r="V147" i="56"/>
  <c r="Z121" i="56"/>
  <c r="R97" i="47"/>
  <c r="V186" i="56"/>
  <c r="Z120" i="56"/>
  <c r="V146" i="56"/>
  <c r="S96" i="47" s="1"/>
  <c r="V142" i="56"/>
  <c r="S92" i="47" s="1"/>
  <c r="Z116" i="56"/>
  <c r="Z118" i="56"/>
  <c r="V144" i="56"/>
  <c r="S94" i="47" s="1"/>
  <c r="Z114" i="56"/>
  <c r="V140" i="56"/>
  <c r="S90" i="47" s="1"/>
  <c r="AP245" i="58"/>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AK49" i="29"/>
  <c r="AH85" i="47" s="1"/>
  <c r="AG85" i="47"/>
  <c r="AB33" i="55"/>
  <c r="X130" i="47"/>
  <c r="AB37" i="55"/>
  <c r="X134" i="47"/>
  <c r="AA27" i="55"/>
  <c r="W135" i="47"/>
  <c r="AA31" i="55"/>
  <c r="W129" i="47"/>
  <c r="AB34" i="55"/>
  <c r="X128" i="47"/>
  <c r="AB32" i="55"/>
  <c r="X131" i="47"/>
  <c r="AC28" i="55"/>
  <c r="Y127" i="47"/>
  <c r="AA36" i="55"/>
  <c r="W133" i="47"/>
  <c r="W143" i="56" l="1"/>
  <c r="T93" i="47" s="1"/>
  <c r="AA117" i="56"/>
  <c r="AA120" i="56"/>
  <c r="W146" i="56"/>
  <c r="T96" i="47" s="1"/>
  <c r="W145" i="56"/>
  <c r="T95" i="47" s="1"/>
  <c r="AA119" i="56"/>
  <c r="W147" i="56"/>
  <c r="AA121" i="56"/>
  <c r="W140" i="56"/>
  <c r="T90" i="47" s="1"/>
  <c r="AA114" i="56"/>
  <c r="W186" i="56"/>
  <c r="S97" i="47"/>
  <c r="U99" i="47"/>
  <c r="Y188" i="56"/>
  <c r="AA115" i="56"/>
  <c r="W141" i="56"/>
  <c r="T91" i="47" s="1"/>
  <c r="Y149" i="56"/>
  <c r="AC123" i="56"/>
  <c r="X137" i="56"/>
  <c r="U87" i="47" s="1"/>
  <c r="AB111" i="56"/>
  <c r="AA113" i="56"/>
  <c r="W139" i="56"/>
  <c r="T89" i="47" s="1"/>
  <c r="AA118" i="56"/>
  <c r="W144" i="56"/>
  <c r="T94" i="47" s="1"/>
  <c r="W142" i="56"/>
  <c r="T92" i="47" s="1"/>
  <c r="AA116" i="56"/>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S221" i="58" s="1"/>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AB36" i="55"/>
  <c r="X133" i="47"/>
  <c r="AB31" i="55"/>
  <c r="X129" i="47"/>
  <c r="AC37" i="55"/>
  <c r="Y134" i="47"/>
  <c r="AC32" i="55"/>
  <c r="Y131" i="47"/>
  <c r="AB27" i="55"/>
  <c r="X135" i="47"/>
  <c r="Y130" i="47"/>
  <c r="AC33" i="55"/>
  <c r="AD28" i="55"/>
  <c r="Z127" i="47"/>
  <c r="AC34" i="55"/>
  <c r="Y128" i="47"/>
  <c r="X140" i="56" l="1"/>
  <c r="U90" i="47" s="1"/>
  <c r="AB114" i="56"/>
  <c r="Z149" i="56"/>
  <c r="AD123" i="56"/>
  <c r="AB121" i="56"/>
  <c r="X147" i="56"/>
  <c r="V99" i="47"/>
  <c r="Z188" i="56"/>
  <c r="T97" i="47"/>
  <c r="X186" i="56"/>
  <c r="AB116" i="56"/>
  <c r="X142" i="56"/>
  <c r="U92" i="47" s="1"/>
  <c r="AB118" i="56"/>
  <c r="X144" i="56"/>
  <c r="U94" i="47" s="1"/>
  <c r="X145" i="56"/>
  <c r="U95" i="47" s="1"/>
  <c r="AB119" i="56"/>
  <c r="X141" i="56"/>
  <c r="U91" i="47" s="1"/>
  <c r="AB115" i="56"/>
  <c r="AB113" i="56"/>
  <c r="X139" i="56"/>
  <c r="U89" i="47" s="1"/>
  <c r="X146" i="56"/>
  <c r="U96" i="47" s="1"/>
  <c r="AB120" i="56"/>
  <c r="X143" i="56"/>
  <c r="U93" i="47" s="1"/>
  <c r="AB117" i="56"/>
  <c r="Y137" i="56"/>
  <c r="V87" i="47" s="1"/>
  <c r="AC111" i="56"/>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D34" i="55"/>
  <c r="Z128" i="47"/>
  <c r="AD32" i="55"/>
  <c r="Z131" i="47"/>
  <c r="AC31" i="55"/>
  <c r="Y129" i="47"/>
  <c r="AE28" i="55"/>
  <c r="AA127" i="47"/>
  <c r="AD33" i="55"/>
  <c r="Z130" i="47"/>
  <c r="AC27" i="55"/>
  <c r="Y135" i="47"/>
  <c r="AD37" i="55"/>
  <c r="Z134" i="47"/>
  <c r="AC36" i="55"/>
  <c r="Y133" i="47"/>
  <c r="AC116" i="56" l="1"/>
  <c r="Y142" i="56"/>
  <c r="V92" i="47" s="1"/>
  <c r="Z137" i="56"/>
  <c r="W87" i="47" s="1"/>
  <c r="AD111" i="56"/>
  <c r="Y139" i="56"/>
  <c r="V89" i="47" s="1"/>
  <c r="AC113" i="56"/>
  <c r="Y143" i="56"/>
  <c r="V93" i="47" s="1"/>
  <c r="AC117" i="56"/>
  <c r="AC115" i="56"/>
  <c r="Y141" i="56"/>
  <c r="V91" i="47" s="1"/>
  <c r="U97" i="47"/>
  <c r="Y186" i="56"/>
  <c r="Y147" i="56"/>
  <c r="AC121" i="56"/>
  <c r="Y146" i="56"/>
  <c r="V96" i="47" s="1"/>
  <c r="AC120" i="56"/>
  <c r="Y145" i="56"/>
  <c r="V95" i="47" s="1"/>
  <c r="AC119" i="56"/>
  <c r="AA149" i="56"/>
  <c r="AE123" i="56"/>
  <c r="W99" i="47"/>
  <c r="AA188" i="56"/>
  <c r="Y140" i="56"/>
  <c r="V90" i="47" s="1"/>
  <c r="AC114" i="56"/>
  <c r="Y144" i="56"/>
  <c r="V94" i="47" s="1"/>
  <c r="AC118" i="56"/>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E37" i="55"/>
  <c r="AA134" i="47"/>
  <c r="AD27" i="55"/>
  <c r="Z135" i="47"/>
  <c r="AF28" i="55"/>
  <c r="AB127" i="47"/>
  <c r="AD31" i="55"/>
  <c r="Z129" i="47"/>
  <c r="AE33" i="55"/>
  <c r="AA130" i="47"/>
  <c r="AE32" i="55"/>
  <c r="AA131" i="47"/>
  <c r="AD36" i="55"/>
  <c r="Z133" i="47"/>
  <c r="AA128" i="47"/>
  <c r="AE34" i="55"/>
  <c r="AD115" i="56" l="1"/>
  <c r="Z141" i="56"/>
  <c r="W91" i="47" s="1"/>
  <c r="AB149" i="56"/>
  <c r="AF123" i="56"/>
  <c r="AD117" i="56"/>
  <c r="Z143" i="56"/>
  <c r="W93" i="47" s="1"/>
  <c r="AD118" i="56"/>
  <c r="Z144" i="56"/>
  <c r="W94" i="47" s="1"/>
  <c r="Z145" i="56"/>
  <c r="W95" i="47" s="1"/>
  <c r="AD119" i="56"/>
  <c r="Z139" i="56"/>
  <c r="W89" i="47" s="1"/>
  <c r="AD113" i="56"/>
  <c r="Z146" i="56"/>
  <c r="W96" i="47" s="1"/>
  <c r="AD120" i="56"/>
  <c r="AA137" i="56"/>
  <c r="X87" i="47" s="1"/>
  <c r="AE111" i="56"/>
  <c r="AD114" i="56"/>
  <c r="Z140" i="56"/>
  <c r="W90" i="47" s="1"/>
  <c r="Z147" i="56"/>
  <c r="AD121" i="56"/>
  <c r="V97" i="47"/>
  <c r="Z186" i="56"/>
  <c r="Z142" i="56"/>
  <c r="W92" i="47" s="1"/>
  <c r="AD116" i="56"/>
  <c r="X99" i="47"/>
  <c r="AB188" i="56"/>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F32" i="55"/>
  <c r="AB131" i="47"/>
  <c r="AF34" i="55"/>
  <c r="AB128" i="47"/>
  <c r="AG28" i="55"/>
  <c r="AC127" i="47"/>
  <c r="AE27" i="55"/>
  <c r="AA135" i="47"/>
  <c r="AE31" i="55"/>
  <c r="AA129" i="47"/>
  <c r="AF33" i="55"/>
  <c r="AB130" i="47"/>
  <c r="AE36" i="55"/>
  <c r="AA133" i="47"/>
  <c r="AF37" i="55"/>
  <c r="AB134" i="47"/>
  <c r="AA145" i="56" l="1"/>
  <c r="X95" i="47" s="1"/>
  <c r="AE119" i="56"/>
  <c r="AA147" i="56"/>
  <c r="AE121" i="56"/>
  <c r="W97" i="47"/>
  <c r="AA186" i="56"/>
  <c r="AA144" i="56"/>
  <c r="X94" i="47" s="1"/>
  <c r="AE118" i="56"/>
  <c r="AA142" i="56"/>
  <c r="X92" i="47" s="1"/>
  <c r="AE116" i="56"/>
  <c r="AA140" i="56"/>
  <c r="X90" i="47" s="1"/>
  <c r="AE114" i="56"/>
  <c r="AA143" i="56"/>
  <c r="X93" i="47" s="1"/>
  <c r="AE117" i="56"/>
  <c r="AB137" i="56"/>
  <c r="Y87" i="47" s="1"/>
  <c r="AF111" i="56"/>
  <c r="AC149" i="56"/>
  <c r="AG123" i="56"/>
  <c r="AA139" i="56"/>
  <c r="X89" i="47" s="1"/>
  <c r="AE113" i="56"/>
  <c r="AC188" i="56"/>
  <c r="Y99" i="47"/>
  <c r="AA146" i="56"/>
  <c r="X96" i="47" s="1"/>
  <c r="AE120" i="56"/>
  <c r="AA141" i="56"/>
  <c r="X91" i="47" s="1"/>
  <c r="AE115" i="56"/>
  <c r="AV220" i="58"/>
  <c r="AN258" i="58" s="1"/>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O248" i="58"/>
  <c r="AK109" i="47"/>
  <c r="AK117" i="47"/>
  <c r="AO253" i="58"/>
  <c r="AO255" i="58"/>
  <c r="AK116" i="47"/>
  <c r="AO251" i="58"/>
  <c r="AK113" i="47"/>
  <c r="AV228" i="58"/>
  <c r="AN266" i="58" s="1"/>
  <c r="AO254" i="58"/>
  <c r="AK110" i="47"/>
  <c r="AF31" i="55"/>
  <c r="AB129" i="47"/>
  <c r="AG32" i="55"/>
  <c r="AC131" i="47"/>
  <c r="AD127" i="47"/>
  <c r="AH28" i="55"/>
  <c r="AF27" i="55"/>
  <c r="AB135" i="47"/>
  <c r="AC128" i="47"/>
  <c r="AG34" i="55"/>
  <c r="AF36" i="55"/>
  <c r="AB133" i="47"/>
  <c r="AG33" i="55"/>
  <c r="AC130" i="47"/>
  <c r="AC134" i="47"/>
  <c r="AG37" i="55"/>
  <c r="AB144" i="56" l="1"/>
  <c r="Y94" i="47" s="1"/>
  <c r="AF118" i="56"/>
  <c r="AB139" i="56"/>
  <c r="Y89" i="47" s="1"/>
  <c r="AF113" i="56"/>
  <c r="AB141" i="56"/>
  <c r="Y91" i="47" s="1"/>
  <c r="AF115" i="56"/>
  <c r="AC137" i="56"/>
  <c r="Z87" i="47" s="1"/>
  <c r="AG111" i="56"/>
  <c r="AB146" i="56"/>
  <c r="Y96" i="47" s="1"/>
  <c r="AF120" i="56"/>
  <c r="AB143" i="56"/>
  <c r="Y93" i="47" s="1"/>
  <c r="AF117" i="56"/>
  <c r="AB147" i="56"/>
  <c r="AF121" i="56"/>
  <c r="AD188" i="56"/>
  <c r="Z99" i="47"/>
  <c r="X97" i="47"/>
  <c r="AB186" i="56"/>
  <c r="AB142" i="56"/>
  <c r="Y92" i="47" s="1"/>
  <c r="AF116" i="56"/>
  <c r="AD149" i="56"/>
  <c r="AH123" i="56"/>
  <c r="AB140" i="56"/>
  <c r="Y90" i="47" s="1"/>
  <c r="AF114" i="56"/>
  <c r="AB145" i="56"/>
  <c r="Y95" i="47" s="1"/>
  <c r="AF119" i="56"/>
  <c r="AK125"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C146" i="56" l="1"/>
  <c r="Z96" i="47" s="1"/>
  <c r="AG120" i="56"/>
  <c r="AC145" i="56"/>
  <c r="Z95" i="47" s="1"/>
  <c r="AG119" i="56"/>
  <c r="AC147" i="56"/>
  <c r="AG121" i="56"/>
  <c r="AD137" i="56"/>
  <c r="AA87" i="47" s="1"/>
  <c r="AH111" i="56"/>
  <c r="Y97" i="47"/>
  <c r="AC186" i="56"/>
  <c r="AC140" i="56"/>
  <c r="Z90" i="47" s="1"/>
  <c r="AG114" i="56"/>
  <c r="AC143" i="56"/>
  <c r="Z93" i="47" s="1"/>
  <c r="AG117" i="56"/>
  <c r="AC141" i="56"/>
  <c r="Z91" i="47" s="1"/>
  <c r="AG115" i="56"/>
  <c r="AE149" i="56"/>
  <c r="AI123" i="56"/>
  <c r="AC139" i="56"/>
  <c r="Z89" i="47" s="1"/>
  <c r="AG113" i="56"/>
  <c r="AE188" i="56"/>
  <c r="AA99" i="47"/>
  <c r="AC142" i="56"/>
  <c r="Z92" i="47" s="1"/>
  <c r="AG116" i="56"/>
  <c r="AC144" i="56"/>
  <c r="Z94" i="47" s="1"/>
  <c r="AG118" i="56"/>
  <c r="AL118" i="47"/>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111" i="56" l="1"/>
  <c r="AE137" i="56"/>
  <c r="AB87" i="47" s="1"/>
  <c r="AD147" i="56"/>
  <c r="AH121" i="56"/>
  <c r="Z97" i="47"/>
  <c r="AD186" i="56"/>
  <c r="AD144" i="56"/>
  <c r="AA94" i="47" s="1"/>
  <c r="AH118" i="56"/>
  <c r="AH115" i="56"/>
  <c r="AD141" i="56"/>
  <c r="AA91" i="47" s="1"/>
  <c r="AD145" i="56"/>
  <c r="AA95" i="47" s="1"/>
  <c r="AH119" i="56"/>
  <c r="AF149" i="56"/>
  <c r="AJ123" i="56"/>
  <c r="AD142" i="56"/>
  <c r="AA92" i="47" s="1"/>
  <c r="AH116" i="56"/>
  <c r="AD143" i="56"/>
  <c r="AA93" i="47" s="1"/>
  <c r="AH117" i="56"/>
  <c r="AH120" i="56"/>
  <c r="AD146" i="56"/>
  <c r="AA96" i="47" s="1"/>
  <c r="AD140" i="56"/>
  <c r="AA90" i="47" s="1"/>
  <c r="AH114" i="56"/>
  <c r="AD139" i="56"/>
  <c r="AA89" i="47" s="1"/>
  <c r="AH113" i="56"/>
  <c r="AB99" i="47"/>
  <c r="AF188" i="56"/>
  <c r="AI31" i="55"/>
  <c r="AE129" i="47"/>
  <c r="AF134" i="47"/>
  <c r="AJ37" i="55"/>
  <c r="AJ34" i="55"/>
  <c r="AF128" i="47"/>
  <c r="AE135" i="47"/>
  <c r="AI27" i="55"/>
  <c r="AF131" i="47"/>
  <c r="AJ32" i="55"/>
  <c r="AK28" i="55"/>
  <c r="AG127" i="47"/>
  <c r="AE133" i="47"/>
  <c r="AI36" i="55"/>
  <c r="AF130" i="47"/>
  <c r="AJ33" i="55"/>
  <c r="AE144" i="56" l="1"/>
  <c r="AB94" i="47" s="1"/>
  <c r="AI118" i="56"/>
  <c r="AK123" i="56"/>
  <c r="AG149" i="56"/>
  <c r="AC99" i="47"/>
  <c r="AG188" i="56"/>
  <c r="AE143" i="56"/>
  <c r="AB93" i="47" s="1"/>
  <c r="AI117" i="56"/>
  <c r="AE139" i="56"/>
  <c r="AB89" i="47" s="1"/>
  <c r="AI113" i="56"/>
  <c r="AE145" i="56"/>
  <c r="AB95" i="47" s="1"/>
  <c r="AI119" i="56"/>
  <c r="AE147" i="56"/>
  <c r="AI121" i="56"/>
  <c r="AA97" i="47"/>
  <c r="AE186" i="56"/>
  <c r="AE142" i="56"/>
  <c r="AB92" i="47" s="1"/>
  <c r="AI116" i="56"/>
  <c r="AI115" i="56"/>
  <c r="AE141" i="56"/>
  <c r="AB91" i="47" s="1"/>
  <c r="AE140" i="56"/>
  <c r="AB90" i="47" s="1"/>
  <c r="AI114" i="56"/>
  <c r="AE146" i="56"/>
  <c r="AB96" i="47" s="1"/>
  <c r="AI120" i="56"/>
  <c r="AJ111" i="56"/>
  <c r="AF137" i="56"/>
  <c r="AC87" i="47" s="1"/>
  <c r="AK32" i="55"/>
  <c r="AG131" i="47"/>
  <c r="AF135" i="47"/>
  <c r="AJ27" i="55"/>
  <c r="AK37" i="55"/>
  <c r="AG134" i="47"/>
  <c r="AJ36" i="55"/>
  <c r="AF133" i="47"/>
  <c r="AL28" i="55"/>
  <c r="AH127" i="47"/>
  <c r="AJ31" i="55"/>
  <c r="AF129" i="47"/>
  <c r="AK33" i="55"/>
  <c r="AG130" i="47"/>
  <c r="AG128" i="47"/>
  <c r="AK34" i="55"/>
  <c r="AF142" i="56" l="1"/>
  <c r="AC92" i="47" s="1"/>
  <c r="AJ116" i="56"/>
  <c r="AF143" i="56"/>
  <c r="AC93" i="47" s="1"/>
  <c r="AJ117" i="56"/>
  <c r="AJ120" i="56"/>
  <c r="AF146" i="56"/>
  <c r="AC96" i="47" s="1"/>
  <c r="AG137" i="56"/>
  <c r="AD87" i="47" s="1"/>
  <c r="AK111" i="56"/>
  <c r="AD99" i="47"/>
  <c r="AH188" i="56"/>
  <c r="AJ115" i="56"/>
  <c r="AF141" i="56"/>
  <c r="AC91" i="47" s="1"/>
  <c r="AJ114" i="56"/>
  <c r="AF140" i="56"/>
  <c r="AC90" i="47" s="1"/>
  <c r="AH149" i="56"/>
  <c r="AL123" i="56"/>
  <c r="AJ119" i="56"/>
  <c r="AF145" i="56"/>
  <c r="AC95" i="47" s="1"/>
  <c r="AJ113" i="56"/>
  <c r="AF139" i="56"/>
  <c r="AC89" i="47" s="1"/>
  <c r="AF147" i="56"/>
  <c r="AJ121" i="56"/>
  <c r="AF144" i="56"/>
  <c r="AC94" i="47" s="1"/>
  <c r="AJ118" i="56"/>
  <c r="AB97" i="47"/>
  <c r="AF186" i="56"/>
  <c r="AG135" i="47"/>
  <c r="AK27" i="55"/>
  <c r="AM28" i="55"/>
  <c r="AI127" i="47"/>
  <c r="AK36" i="55"/>
  <c r="AG133" i="47"/>
  <c r="AL32" i="55"/>
  <c r="AH131" i="47"/>
  <c r="AL33" i="55"/>
  <c r="AH130" i="47"/>
  <c r="AK31" i="55"/>
  <c r="AG129" i="47"/>
  <c r="AL37" i="55"/>
  <c r="AH134" i="47"/>
  <c r="AH128" i="47"/>
  <c r="AL34" i="55"/>
  <c r="AM123" i="56" l="1"/>
  <c r="AI149" i="56"/>
  <c r="AE99" i="47"/>
  <c r="AI188" i="56"/>
  <c r="AK114" i="56"/>
  <c r="AG140" i="56"/>
  <c r="AD90" i="47" s="1"/>
  <c r="AG146" i="56"/>
  <c r="AD96" i="47" s="1"/>
  <c r="AK120" i="56"/>
  <c r="AK121" i="56"/>
  <c r="AG147" i="56"/>
  <c r="AG143" i="56"/>
  <c r="AD93" i="47" s="1"/>
  <c r="AK117" i="56"/>
  <c r="AG144" i="56"/>
  <c r="AD94" i="47" s="1"/>
  <c r="AK118" i="56"/>
  <c r="AC97" i="47"/>
  <c r="AG186" i="56"/>
  <c r="AL111" i="56"/>
  <c r="AH137" i="56"/>
  <c r="AE87" i="47" s="1"/>
  <c r="AK116" i="56"/>
  <c r="AG142" i="56"/>
  <c r="AD92" i="47" s="1"/>
  <c r="AG139" i="56"/>
  <c r="AD89" i="47" s="1"/>
  <c r="AK113" i="56"/>
  <c r="AG145" i="56"/>
  <c r="AD95" i="47" s="1"/>
  <c r="AK119" i="56"/>
  <c r="AG141" i="56"/>
  <c r="AD91" i="47" s="1"/>
  <c r="AK115" i="56"/>
  <c r="AM32" i="55"/>
  <c r="AI131" i="47"/>
  <c r="AL31" i="55"/>
  <c r="AH129" i="47"/>
  <c r="AL36" i="55"/>
  <c r="AH133" i="47"/>
  <c r="AH135" i="47"/>
  <c r="AL27" i="55"/>
  <c r="AI134" i="47"/>
  <c r="AM37" i="55"/>
  <c r="AI130" i="47"/>
  <c r="AM33" i="55"/>
  <c r="AN28" i="55"/>
  <c r="AJ127" i="47"/>
  <c r="AM34" i="55"/>
  <c r="AI128" i="47"/>
  <c r="AM111" i="56" l="1"/>
  <c r="AI137" i="56"/>
  <c r="AF87" i="47" s="1"/>
  <c r="AL114" i="56"/>
  <c r="AH140" i="56"/>
  <c r="AE90" i="47" s="1"/>
  <c r="AH141" i="56"/>
  <c r="AE91" i="47" s="1"/>
  <c r="AL115" i="56"/>
  <c r="AH146" i="56"/>
  <c r="AE96" i="47" s="1"/>
  <c r="AL120" i="56"/>
  <c r="AH144" i="56"/>
  <c r="AE94" i="47" s="1"/>
  <c r="AL118" i="56"/>
  <c r="AH142" i="56"/>
  <c r="AE92" i="47" s="1"/>
  <c r="AL116" i="56"/>
  <c r="AH145" i="56"/>
  <c r="AE95" i="47" s="1"/>
  <c r="AL119" i="56"/>
  <c r="AL117" i="56"/>
  <c r="AH143" i="56"/>
  <c r="AE93" i="47" s="1"/>
  <c r="AH139" i="56"/>
  <c r="AE89" i="47" s="1"/>
  <c r="AL113" i="56"/>
  <c r="AD97" i="47"/>
  <c r="AH186" i="56"/>
  <c r="AF99" i="47"/>
  <c r="AJ188" i="56"/>
  <c r="AL121" i="56"/>
  <c r="AH147" i="56"/>
  <c r="AN123" i="56"/>
  <c r="AJ149" i="56"/>
  <c r="AI129" i="47"/>
  <c r="AM31" i="55"/>
  <c r="AN32" i="55"/>
  <c r="AJ131" i="47"/>
  <c r="AO28" i="55"/>
  <c r="AK127" i="47"/>
  <c r="AN37" i="55"/>
  <c r="AJ134" i="47"/>
  <c r="AI135" i="47"/>
  <c r="AM27" i="55"/>
  <c r="AN34" i="55"/>
  <c r="AJ128" i="47"/>
  <c r="AN33" i="55"/>
  <c r="AJ130" i="47"/>
  <c r="AM36" i="55"/>
  <c r="AI133" i="47"/>
  <c r="AM117" i="56" l="1"/>
  <c r="AI143" i="56"/>
  <c r="AF93" i="47" s="1"/>
  <c r="AG99" i="47"/>
  <c r="AK188" i="56"/>
  <c r="AM119" i="56"/>
  <c r="AI145" i="56"/>
  <c r="AF95" i="47" s="1"/>
  <c r="AM113" i="56"/>
  <c r="AI139" i="56"/>
  <c r="AF89" i="47" s="1"/>
  <c r="AK149" i="56"/>
  <c r="AO123" i="56"/>
  <c r="AM120" i="56"/>
  <c r="AI146" i="56"/>
  <c r="AF96" i="47" s="1"/>
  <c r="AE97" i="47"/>
  <c r="AI186" i="56"/>
  <c r="AM116" i="56"/>
  <c r="AI142" i="56"/>
  <c r="AF92" i="47" s="1"/>
  <c r="AM115" i="56"/>
  <c r="AI141" i="56"/>
  <c r="AF91" i="47" s="1"/>
  <c r="AM114" i="56"/>
  <c r="AI140" i="56"/>
  <c r="AF90" i="47" s="1"/>
  <c r="AM121" i="56"/>
  <c r="AI147" i="56"/>
  <c r="AI144" i="56"/>
  <c r="AF94" i="47" s="1"/>
  <c r="AM118" i="56"/>
  <c r="AJ137" i="56"/>
  <c r="AG87" i="47" s="1"/>
  <c r="AN111" i="56"/>
  <c r="AJ129" i="47"/>
  <c r="AN31" i="55"/>
  <c r="AK128" i="47"/>
  <c r="AO34" i="55"/>
  <c r="AP28" i="55"/>
  <c r="AM127" i="47" s="1"/>
  <c r="AL127" i="47"/>
  <c r="AJ135" i="47"/>
  <c r="AN27" i="55"/>
  <c r="AO32" i="55"/>
  <c r="AK131" i="47"/>
  <c r="AJ133" i="47"/>
  <c r="AN36" i="55"/>
  <c r="AO33" i="55"/>
  <c r="AK130" i="47"/>
  <c r="AO37" i="55"/>
  <c r="AK134" i="47"/>
  <c r="AH99" i="47" l="1"/>
  <c r="AL188" i="56"/>
  <c r="AL149" i="56"/>
  <c r="AP123" i="56"/>
  <c r="AQ123" i="56" s="1"/>
  <c r="AR123" i="56" s="1"/>
  <c r="AS123" i="56" s="1"/>
  <c r="AT123" i="56" s="1"/>
  <c r="AJ139" i="56"/>
  <c r="AG89" i="47" s="1"/>
  <c r="AN113" i="56"/>
  <c r="AJ142" i="56"/>
  <c r="AG92" i="47" s="1"/>
  <c r="AN116" i="56"/>
  <c r="AJ145" i="56"/>
  <c r="AG95" i="47" s="1"/>
  <c r="AN119" i="56"/>
  <c r="AN115" i="56"/>
  <c r="AJ141" i="56"/>
  <c r="AG91" i="47" s="1"/>
  <c r="AJ144" i="56"/>
  <c r="AG94" i="47" s="1"/>
  <c r="AN118" i="56"/>
  <c r="AF97" i="47"/>
  <c r="AJ186" i="56"/>
  <c r="AJ147" i="56"/>
  <c r="AN121" i="56"/>
  <c r="AJ146" i="56"/>
  <c r="AG96" i="47" s="1"/>
  <c r="AN120" i="56"/>
  <c r="AK137" i="56"/>
  <c r="AH87" i="47" s="1"/>
  <c r="AO111" i="56"/>
  <c r="AJ140" i="56"/>
  <c r="AG90" i="47" s="1"/>
  <c r="AN114" i="56"/>
  <c r="AN117" i="56"/>
  <c r="AJ143" i="56"/>
  <c r="AG93" i="47" s="1"/>
  <c r="AO27" i="55"/>
  <c r="AK135" i="47"/>
  <c r="AO36" i="55"/>
  <c r="AK133" i="47"/>
  <c r="AP37" i="55"/>
  <c r="AM134" i="47" s="1"/>
  <c r="AL134" i="47"/>
  <c r="AK129" i="47"/>
  <c r="AO31" i="55"/>
  <c r="AP33" i="55"/>
  <c r="AM130" i="47" s="1"/>
  <c r="AL130" i="47"/>
  <c r="AP32" i="55"/>
  <c r="AM131" i="47" s="1"/>
  <c r="AL131" i="47"/>
  <c r="AP34" i="55"/>
  <c r="AM128" i="47" s="1"/>
  <c r="AL128" i="47"/>
  <c r="AK142" i="56" l="1"/>
  <c r="AH92" i="47" s="1"/>
  <c r="AO116" i="56"/>
  <c r="AK147" i="56"/>
  <c r="AO121" i="56"/>
  <c r="AK143" i="56"/>
  <c r="AH93" i="47" s="1"/>
  <c r="AO117" i="56"/>
  <c r="AK140" i="56"/>
  <c r="AH90" i="47" s="1"/>
  <c r="AO114" i="56"/>
  <c r="AK144" i="56"/>
  <c r="AH94" i="47" s="1"/>
  <c r="AO118" i="56"/>
  <c r="AK139" i="56"/>
  <c r="AH89" i="47" s="1"/>
  <c r="AO113" i="56"/>
  <c r="AM149" i="56"/>
  <c r="AU123" i="56"/>
  <c r="AV123" i="56" s="1"/>
  <c r="AW123" i="56" s="1"/>
  <c r="AX123" i="56" s="1"/>
  <c r="AY123" i="56" s="1"/>
  <c r="AG97" i="47"/>
  <c r="AK186" i="56"/>
  <c r="AK141" i="56"/>
  <c r="AH91" i="47" s="1"/>
  <c r="AO115" i="56"/>
  <c r="AM188" i="56"/>
  <c r="AI99" i="47"/>
  <c r="AL137" i="56"/>
  <c r="AI87" i="47" s="1"/>
  <c r="AP111" i="56"/>
  <c r="AQ111" i="56" s="1"/>
  <c r="AR111" i="56" s="1"/>
  <c r="AS111" i="56" s="1"/>
  <c r="AT111" i="56" s="1"/>
  <c r="AK145" i="56"/>
  <c r="AH95" i="47" s="1"/>
  <c r="AO119" i="56"/>
  <c r="AK146" i="56"/>
  <c r="AH96" i="47" s="1"/>
  <c r="AO120" i="56"/>
  <c r="AP31" i="55"/>
  <c r="AM129" i="47" s="1"/>
  <c r="AL129" i="47"/>
  <c r="AP27" i="55"/>
  <c r="AM135" i="47" s="1"/>
  <c r="AL135" i="47"/>
  <c r="AL133" i="47"/>
  <c r="AP36" i="55"/>
  <c r="AM133" i="47" s="1"/>
  <c r="AL147" i="56" l="1"/>
  <c r="AP121" i="56"/>
  <c r="AQ121" i="56" s="1"/>
  <c r="AR121" i="56" s="1"/>
  <c r="AS121" i="56" s="1"/>
  <c r="AT121" i="56" s="1"/>
  <c r="AH97" i="47"/>
  <c r="AL186" i="56"/>
  <c r="AZ123" i="56"/>
  <c r="AN149" i="56"/>
  <c r="AL143" i="56"/>
  <c r="AI93" i="47" s="1"/>
  <c r="AP117" i="56"/>
  <c r="AQ117" i="56" s="1"/>
  <c r="AR117" i="56" s="1"/>
  <c r="AS117" i="56" s="1"/>
  <c r="AT117" i="56" s="1"/>
  <c r="AN188" i="56"/>
  <c r="AJ99" i="47"/>
  <c r="AL145" i="56"/>
  <c r="AI95" i="47" s="1"/>
  <c r="AP119" i="56"/>
  <c r="AQ119" i="56" s="1"/>
  <c r="AR119" i="56" s="1"/>
  <c r="AS119" i="56" s="1"/>
  <c r="AT119" i="56" s="1"/>
  <c r="AL139" i="56"/>
  <c r="AI89" i="47" s="1"/>
  <c r="AP113" i="56"/>
  <c r="AQ113" i="56" s="1"/>
  <c r="AR113" i="56" s="1"/>
  <c r="AS113" i="56" s="1"/>
  <c r="AT113" i="56" s="1"/>
  <c r="AL140" i="56"/>
  <c r="AI90" i="47" s="1"/>
  <c r="AP114" i="56"/>
  <c r="AQ114" i="56" s="1"/>
  <c r="AR114" i="56" s="1"/>
  <c r="AS114" i="56" s="1"/>
  <c r="AT114" i="56" s="1"/>
  <c r="AL141" i="56"/>
  <c r="AI91" i="47" s="1"/>
  <c r="AP115" i="56"/>
  <c r="AQ115" i="56" s="1"/>
  <c r="AR115" i="56" s="1"/>
  <c r="AS115" i="56" s="1"/>
  <c r="AT115" i="56" s="1"/>
  <c r="AM137" i="56"/>
  <c r="AJ87" i="47" s="1"/>
  <c r="AU111" i="56"/>
  <c r="AV111" i="56" s="1"/>
  <c r="AW111" i="56" s="1"/>
  <c r="AX111" i="56" s="1"/>
  <c r="AY111" i="56" s="1"/>
  <c r="AL144" i="56"/>
  <c r="AI94" i="47" s="1"/>
  <c r="AP118" i="56"/>
  <c r="AQ118" i="56" s="1"/>
  <c r="AR118" i="56" s="1"/>
  <c r="AS118" i="56" s="1"/>
  <c r="AT118" i="56" s="1"/>
  <c r="AL142" i="56"/>
  <c r="AI92" i="47" s="1"/>
  <c r="AP116" i="56"/>
  <c r="AQ116" i="56" s="1"/>
  <c r="AR116" i="56" s="1"/>
  <c r="AS116" i="56" s="1"/>
  <c r="AT116" i="56" s="1"/>
  <c r="AL146" i="56"/>
  <c r="AI96" i="47" s="1"/>
  <c r="AP120" i="56"/>
  <c r="AQ120" i="56" s="1"/>
  <c r="AR120" i="56" s="1"/>
  <c r="AS120" i="56" s="1"/>
  <c r="AT120" i="56" s="1"/>
  <c r="AM143" i="56" l="1"/>
  <c r="AJ93" i="47" s="1"/>
  <c r="AU117" i="56"/>
  <c r="AV117" i="56" s="1"/>
  <c r="AW117" i="56" s="1"/>
  <c r="AX117" i="56" s="1"/>
  <c r="AY117" i="56" s="1"/>
  <c r="AM139" i="56"/>
  <c r="AJ89" i="47" s="1"/>
  <c r="AU113" i="56"/>
  <c r="AV113" i="56" s="1"/>
  <c r="AW113" i="56" s="1"/>
  <c r="AX113" i="56" s="1"/>
  <c r="AY113" i="56" s="1"/>
  <c r="AO188" i="56"/>
  <c r="AK99" i="47"/>
  <c r="AO149" i="56"/>
  <c r="BA123" i="56"/>
  <c r="AP149" i="56" s="1"/>
  <c r="AM140" i="56"/>
  <c r="AJ90" i="47" s="1"/>
  <c r="AU114" i="56"/>
  <c r="AV114" i="56" s="1"/>
  <c r="AW114" i="56" s="1"/>
  <c r="AX114" i="56" s="1"/>
  <c r="AY114" i="56" s="1"/>
  <c r="AM146" i="56"/>
  <c r="AJ96" i="47" s="1"/>
  <c r="AU120" i="56"/>
  <c r="AV120" i="56" s="1"/>
  <c r="AW120" i="56" s="1"/>
  <c r="AX120" i="56" s="1"/>
  <c r="AY120" i="56" s="1"/>
  <c r="AM145" i="56"/>
  <c r="AJ95" i="47" s="1"/>
  <c r="AU119" i="56"/>
  <c r="AV119" i="56" s="1"/>
  <c r="AW119" i="56" s="1"/>
  <c r="AX119" i="56" s="1"/>
  <c r="AY119" i="56" s="1"/>
  <c r="AM142" i="56"/>
  <c r="AJ92" i="47" s="1"/>
  <c r="AU116" i="56"/>
  <c r="AV116" i="56" s="1"/>
  <c r="AW116" i="56" s="1"/>
  <c r="AX116" i="56" s="1"/>
  <c r="AY116" i="56" s="1"/>
  <c r="AM147" i="56"/>
  <c r="AU121" i="56"/>
  <c r="AV121" i="56" s="1"/>
  <c r="AW121" i="56" s="1"/>
  <c r="AX121" i="56" s="1"/>
  <c r="AY121" i="56" s="1"/>
  <c r="AM144" i="56"/>
  <c r="AJ94" i="47" s="1"/>
  <c r="AU118" i="56"/>
  <c r="AV118" i="56" s="1"/>
  <c r="AW118" i="56" s="1"/>
  <c r="AX118" i="56" s="1"/>
  <c r="AY118" i="56" s="1"/>
  <c r="AI97" i="47"/>
  <c r="AM186" i="56"/>
  <c r="AM141" i="56"/>
  <c r="AJ91" i="47" s="1"/>
  <c r="AU115" i="56"/>
  <c r="AV115" i="56" s="1"/>
  <c r="AW115" i="56" s="1"/>
  <c r="AX115" i="56" s="1"/>
  <c r="AY115" i="56" s="1"/>
  <c r="AZ111" i="56"/>
  <c r="AN137" i="56"/>
  <c r="AK87" i="47" s="1"/>
  <c r="AL99" i="47" l="1"/>
  <c r="AP188" i="56"/>
  <c r="AZ118" i="56"/>
  <c r="AN144" i="56"/>
  <c r="AK94" i="47" s="1"/>
  <c r="AN147" i="56"/>
  <c r="AZ121" i="56"/>
  <c r="AM99" i="47"/>
  <c r="AQ188" i="56"/>
  <c r="AJ97" i="47"/>
  <c r="AN186" i="56"/>
  <c r="AN142" i="56"/>
  <c r="AK92" i="47" s="1"/>
  <c r="AZ116" i="56"/>
  <c r="AZ113" i="56"/>
  <c r="AN139" i="56"/>
  <c r="AK89" i="47" s="1"/>
  <c r="AO137" i="56"/>
  <c r="AL87" i="47" s="1"/>
  <c r="BA111" i="56"/>
  <c r="AP137" i="56" s="1"/>
  <c r="AM87" i="47" s="1"/>
  <c r="AN145" i="56"/>
  <c r="AK95" i="47" s="1"/>
  <c r="AZ119" i="56"/>
  <c r="AN143" i="56"/>
  <c r="AK93" i="47" s="1"/>
  <c r="AZ117" i="56"/>
  <c r="AZ115" i="56"/>
  <c r="AN141" i="56"/>
  <c r="AK91" i="47" s="1"/>
  <c r="AZ120" i="56"/>
  <c r="AN146" i="56"/>
  <c r="AK96" i="47" s="1"/>
  <c r="AZ114" i="56"/>
  <c r="AN140" i="56"/>
  <c r="AK90" i="47" s="1"/>
  <c r="AO145" i="56" l="1"/>
  <c r="AL95" i="47" s="1"/>
  <c r="BA119" i="56"/>
  <c r="AP145" i="56" s="1"/>
  <c r="AM95" i="47" s="1"/>
  <c r="AO147" i="56"/>
  <c r="BA121" i="56"/>
  <c r="AP147" i="56" s="1"/>
  <c r="BA114" i="56"/>
  <c r="AP140" i="56" s="1"/>
  <c r="AM90" i="47" s="1"/>
  <c r="AO140" i="56"/>
  <c r="AL90" i="47" s="1"/>
  <c r="BA120" i="56"/>
  <c r="AP146" i="56" s="1"/>
  <c r="AM96" i="47" s="1"/>
  <c r="AO146" i="56"/>
  <c r="AL96" i="47" s="1"/>
  <c r="AK97" i="47"/>
  <c r="AO186" i="56"/>
  <c r="AO144" i="56"/>
  <c r="AL94" i="47" s="1"/>
  <c r="BA118" i="56"/>
  <c r="AP144" i="56" s="1"/>
  <c r="AM94" i="47" s="1"/>
  <c r="BA116" i="56"/>
  <c r="AP142" i="56" s="1"/>
  <c r="AM92" i="47" s="1"/>
  <c r="AO142" i="56"/>
  <c r="AL92" i="47" s="1"/>
  <c r="AO141" i="56"/>
  <c r="AL91" i="47" s="1"/>
  <c r="BA115" i="56"/>
  <c r="AP141" i="56" s="1"/>
  <c r="AM91" i="47" s="1"/>
  <c r="AO143" i="56"/>
  <c r="AL93" i="47" s="1"/>
  <c r="BA117" i="56"/>
  <c r="AP143" i="56" s="1"/>
  <c r="AM93" i="47" s="1"/>
  <c r="BA113" i="56"/>
  <c r="AP139" i="56" s="1"/>
  <c r="AM89" i="47" s="1"/>
  <c r="AO139" i="56"/>
  <c r="AL89" i="47" s="1"/>
  <c r="AN48" i="29"/>
  <c r="AO48" i="29" s="1"/>
  <c r="AN49" i="29"/>
  <c r="AK85" i="47" s="1"/>
  <c r="AN50" i="29"/>
  <c r="AM50" i="29" s="1"/>
  <c r="AJ86" i="47" s="1"/>
  <c r="AN51" i="29"/>
  <c r="AK108" i="47" s="1"/>
  <c r="AN47" i="29"/>
  <c r="AK83" i="47" s="1"/>
  <c r="AM97" i="47" l="1"/>
  <c r="AQ186" i="56"/>
  <c r="AL97" i="47"/>
  <c r="AP186" i="56"/>
  <c r="AM49" i="29"/>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T137" i="57" l="1"/>
  <c r="K137" i="57" s="1"/>
  <c r="U137" i="57" l="1"/>
  <c r="L137" i="57" s="1"/>
  <c r="V137" i="57" l="1"/>
  <c r="M137" i="57" s="1"/>
  <c r="C9" i="15" l="1"/>
  <c r="D9" i="15"/>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4" i="55"/>
  <c r="N15" i="47" s="1"/>
  <c r="Q139" i="55"/>
  <c r="N18" i="47" s="1"/>
  <c r="Q142" i="55"/>
  <c r="N12" i="47" s="1"/>
  <c r="Q140" i="55"/>
  <c r="N13"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Y230" i="55"/>
  <c r="Z53" i="55"/>
  <c r="W91" i="55"/>
  <c r="X42" i="55"/>
  <c r="R134" i="55" l="1"/>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AG192" i="55"/>
  <c r="AH50" i="55"/>
  <c r="AG230" i="55"/>
  <c r="AH53" i="55"/>
  <c r="Z230" i="55"/>
  <c r="AA53" i="55"/>
  <c r="AA230" i="55" s="1"/>
  <c r="W70" i="55"/>
  <c r="X4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5" i="47" l="1"/>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AH211" i="55"/>
  <c r="AI5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l="1"/>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AL91" i="55"/>
  <c r="AM42" i="55"/>
  <c r="AM91" i="55" s="1"/>
  <c r="Q203"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9" i="55" l="1"/>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AK44"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L46" i="55"/>
  <c r="AK70" i="55"/>
  <c r="AL41"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V139" i="55" l="1"/>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46" i="55"/>
  <c r="AM173" i="55" s="1"/>
  <c r="AK133" i="55"/>
  <c r="AL44"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W139" i="55" l="1"/>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X139" i="55" l="1"/>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Y139" i="55" l="1"/>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Y77" i="55" l="1"/>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V34" i="47" l="1"/>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X18" i="47" l="1"/>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Y16" i="47" l="1"/>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Z16" i="47" l="1"/>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264" i="5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261" i="57" l="1"/>
  <c r="O262" i="57"/>
  <c r="O263" i="57"/>
  <c r="O265" i="57"/>
  <c r="O260" i="57"/>
  <c r="O107" i="57"/>
  <c r="X107" i="57" s="1"/>
  <c r="O54" i="57"/>
  <c r="O162" i="57" s="1"/>
  <c r="X162" i="57" l="1"/>
  <c r="F162" i="57" s="1"/>
  <c r="X54" i="57"/>
  <c r="X58" i="57" s="1"/>
  <c r="X59" i="57" s="1"/>
  <c r="X60" i="57" s="1"/>
  <c r="O111" i="57"/>
  <c r="F107" i="57"/>
  <c r="O58" i="57"/>
  <c r="O161" i="57"/>
  <c r="AC30" i="57"/>
  <c r="K30" i="57" s="1"/>
  <c r="O163" i="57"/>
  <c r="F54" i="57" l="1"/>
  <c r="F45" i="57" s="1"/>
  <c r="F58" i="57"/>
  <c r="O61" i="57"/>
  <c r="O59" i="57"/>
  <c r="F59" i="57" s="1"/>
  <c r="F60" i="57" s="1"/>
  <c r="AC54" i="57"/>
  <c r="X161" i="57"/>
  <c r="X183" i="57" s="1"/>
  <c r="O150" i="57"/>
  <c r="X111" i="57"/>
  <c r="F111" i="57" s="1"/>
  <c r="X163" i="57"/>
  <c r="F163" i="57" s="1"/>
  <c r="M235" i="57" s="1"/>
  <c r="X61" i="57"/>
  <c r="O151" i="57"/>
  <c r="O149" i="57"/>
  <c r="M234" i="57"/>
  <c r="K234" i="57"/>
  <c r="L234" i="57" s="1"/>
  <c r="G45" i="57"/>
  <c r="F161" i="57" l="1"/>
  <c r="K233" i="57" s="1"/>
  <c r="L233" i="57" s="1"/>
  <c r="F61" i="57"/>
  <c r="M233" i="57"/>
  <c r="O60" i="57"/>
  <c r="AC58" i="57"/>
  <c r="K54" i="57"/>
  <c r="K45" i="57" s="1"/>
  <c r="K235" i="57"/>
  <c r="L235" i="57" s="1"/>
  <c r="X149" i="57"/>
  <c r="F149" i="57" s="1"/>
  <c r="X151" i="57"/>
  <c r="F151" i="57" s="1"/>
  <c r="F188" i="57" s="1"/>
  <c r="X150" i="57"/>
  <c r="F150" i="57" s="1"/>
  <c r="F187" i="57" s="1"/>
  <c r="G61" i="57"/>
  <c r="H45" i="57"/>
  <c r="E255" i="57"/>
  <c r="E254" i="57"/>
  <c r="E253" i="57"/>
  <c r="AC107" i="57"/>
  <c r="K107" i="57" s="1"/>
  <c r="AD30" i="57"/>
  <c r="L30" i="57" s="1"/>
  <c r="F112" i="57" l="1"/>
  <c r="K58" i="57"/>
  <c r="AC59" i="57"/>
  <c r="AC61" i="57"/>
  <c r="AC111" i="57"/>
  <c r="K111" i="57" s="1"/>
  <c r="K262" i="57"/>
  <c r="L262" i="57" s="1"/>
  <c r="M262" i="57"/>
  <c r="N262" i="57" s="1"/>
  <c r="M260" i="57"/>
  <c r="N260" i="57" s="1"/>
  <c r="K260" i="57"/>
  <c r="L260" i="57" s="1"/>
  <c r="AD54" i="57"/>
  <c r="AE30" i="57"/>
  <c r="M30" i="57" s="1"/>
  <c r="AD107" i="57"/>
  <c r="L107" i="57" s="1"/>
  <c r="M261" i="57"/>
  <c r="N261" i="57" s="1"/>
  <c r="K261" i="57"/>
  <c r="L261" i="57" s="1"/>
  <c r="P201" i="57"/>
  <c r="M220" i="57"/>
  <c r="J102" i="47" s="1"/>
  <c r="N201" i="57"/>
  <c r="O201" i="57" s="1"/>
  <c r="K220" i="57"/>
  <c r="H102" i="47" s="1"/>
  <c r="K221" i="57"/>
  <c r="H101" i="47" s="1"/>
  <c r="P202" i="57"/>
  <c r="N202" i="57"/>
  <c r="O202" i="57" s="1"/>
  <c r="M221" i="57"/>
  <c r="J101" i="47" s="1"/>
  <c r="F186" i="57"/>
  <c r="AD58" i="57" l="1"/>
  <c r="L58" i="57" s="1"/>
  <c r="L54" i="57"/>
  <c r="AC60" i="57"/>
  <c r="K59" i="57"/>
  <c r="K60" i="57" s="1"/>
  <c r="I45" i="57"/>
  <c r="L45" i="57"/>
  <c r="AD111" i="57"/>
  <c r="L111" i="57" s="1"/>
  <c r="L220" i="57"/>
  <c r="I102" i="47" s="1"/>
  <c r="N200" i="57"/>
  <c r="O200" i="57" s="1"/>
  <c r="P200" i="57"/>
  <c r="M219" i="57"/>
  <c r="J100" i="47" s="1"/>
  <c r="K219" i="57"/>
  <c r="K61" i="57"/>
  <c r="H61" i="57"/>
  <c r="H255" i="57"/>
  <c r="H254" i="57"/>
  <c r="H253" i="57"/>
  <c r="L221" i="57"/>
  <c r="I101" i="47" s="1"/>
  <c r="AE107" i="57"/>
  <c r="M107" i="57" s="1"/>
  <c r="AE54" i="57"/>
  <c r="AD61" i="57"/>
  <c r="L61" i="57" s="1"/>
  <c r="AD59" i="57"/>
  <c r="AD60" i="57" l="1"/>
  <c r="L59" i="57"/>
  <c r="L60" i="57" s="1"/>
  <c r="AE58" i="57"/>
  <c r="M58" i="57" s="1"/>
  <c r="M54" i="57"/>
  <c r="M45" i="57" s="1"/>
  <c r="I253" i="57"/>
  <c r="AE111" i="57"/>
  <c r="M111" i="57" s="1"/>
  <c r="K253" i="57" s="1"/>
  <c r="J45" i="57"/>
  <c r="H100" i="47"/>
  <c r="L219" i="57"/>
  <c r="I100" i="47" s="1"/>
  <c r="AB261" i="57"/>
  <c r="I61" i="57"/>
  <c r="AB262" i="57"/>
  <c r="G255" i="57"/>
  <c r="G254" i="57"/>
  <c r="G253" i="57"/>
  <c r="AB260" i="57"/>
  <c r="AC260" i="57" s="1"/>
  <c r="AD260" i="57" s="1"/>
  <c r="AE260" i="57" s="1"/>
  <c r="AF260" i="57" s="1"/>
  <c r="AG260" i="57" s="1"/>
  <c r="AH260" i="57" s="1"/>
  <c r="AI260" i="57" s="1"/>
  <c r="AJ260" i="57" s="1"/>
  <c r="AK260" i="57" s="1"/>
  <c r="AE61" i="57"/>
  <c r="AE59" i="57"/>
  <c r="AL260" i="57"/>
  <c r="I255" i="57"/>
  <c r="I254" i="57"/>
  <c r="AE60" i="57" l="1"/>
  <c r="M59" i="57"/>
  <c r="M60" i="57" s="1"/>
  <c r="J253" i="57"/>
  <c r="AM260" i="57" s="1"/>
  <c r="AN260" i="57" s="1"/>
  <c r="AO260" i="57" s="1"/>
  <c r="AP260" i="57" s="1"/>
  <c r="AQ260" i="57" s="1"/>
  <c r="AR260" i="57" s="1"/>
  <c r="AS260" i="57" s="1"/>
  <c r="AT260" i="57" s="1"/>
  <c r="AU260" i="57" s="1"/>
  <c r="AC262" i="57"/>
  <c r="AD262" i="57" s="1"/>
  <c r="AE262" i="57" s="1"/>
  <c r="AF262" i="57" s="1"/>
  <c r="AG262" i="57" s="1"/>
  <c r="AH262" i="57" s="1"/>
  <c r="AI262" i="57" s="1"/>
  <c r="AJ262" i="57" s="1"/>
  <c r="AK262" i="57" s="1"/>
  <c r="AL262" i="57"/>
  <c r="J61" i="57"/>
  <c r="M61" i="57"/>
  <c r="P261" i="57"/>
  <c r="Q261" i="57" s="1"/>
  <c r="R261" i="57"/>
  <c r="S261" i="57" s="1"/>
  <c r="T261" i="57" s="1"/>
  <c r="U261" i="57" s="1"/>
  <c r="V261" i="57" s="1"/>
  <c r="W261" i="57" s="1"/>
  <c r="X261" i="57" s="1"/>
  <c r="Y261" i="57" s="1"/>
  <c r="Z261" i="57" s="1"/>
  <c r="AA261" i="57" s="1"/>
  <c r="R262" i="57"/>
  <c r="S262" i="57" s="1"/>
  <c r="T262" i="57" s="1"/>
  <c r="U262" i="57" s="1"/>
  <c r="V262" i="57" s="1"/>
  <c r="W262" i="57" s="1"/>
  <c r="X262" i="57" s="1"/>
  <c r="Y262" i="57" s="1"/>
  <c r="Z262" i="57" s="1"/>
  <c r="AA262" i="57" s="1"/>
  <c r="P262" i="57"/>
  <c r="Q262" i="57" s="1"/>
  <c r="P260" i="57"/>
  <c r="Q260" i="57" s="1"/>
  <c r="R260" i="57"/>
  <c r="S260" i="57" s="1"/>
  <c r="T260" i="57" s="1"/>
  <c r="U260" i="57" s="1"/>
  <c r="V260" i="57" s="1"/>
  <c r="W260" i="57" s="1"/>
  <c r="X260" i="57" s="1"/>
  <c r="Y260" i="57" s="1"/>
  <c r="Z260" i="57" s="1"/>
  <c r="AA260" i="57" s="1"/>
  <c r="AC261" i="57"/>
  <c r="AD261" i="57" s="1"/>
  <c r="AE261" i="57" s="1"/>
  <c r="AF261" i="57" s="1"/>
  <c r="AG261" i="57" s="1"/>
  <c r="AH261" i="57" s="1"/>
  <c r="AI261" i="57" s="1"/>
  <c r="AJ261" i="57" s="1"/>
  <c r="AK261" i="57" s="1"/>
  <c r="AL261" i="57"/>
  <c r="K255" i="57"/>
  <c r="J255" i="57"/>
  <c r="K254" i="57"/>
  <c r="J254" i="57"/>
  <c r="AV260" i="57" l="1"/>
  <c r="AW260" i="57" s="1"/>
  <c r="AX260" i="57" s="1"/>
  <c r="AY260" i="57" s="1"/>
  <c r="AZ260" i="57"/>
  <c r="BA260" i="57" s="1"/>
  <c r="BB260" i="57" s="1"/>
  <c r="BC260" i="57" s="1"/>
  <c r="BD260" i="57" s="1"/>
  <c r="AZ261" i="57"/>
  <c r="BA261" i="57" s="1"/>
  <c r="BB261" i="57" s="1"/>
  <c r="BC261" i="57" s="1"/>
  <c r="BD261" i="57" s="1"/>
  <c r="AM261" i="57"/>
  <c r="AN261" i="57" s="1"/>
  <c r="AO261" i="57" s="1"/>
  <c r="AP261" i="57" s="1"/>
  <c r="AQ261" i="57" s="1"/>
  <c r="AR261" i="57" s="1"/>
  <c r="AS261" i="57" s="1"/>
  <c r="AT261" i="57" s="1"/>
  <c r="AU261" i="57" s="1"/>
  <c r="AV261" i="57"/>
  <c r="AW261" i="57" s="1"/>
  <c r="AX261" i="57" s="1"/>
  <c r="AY261" i="57" s="1"/>
  <c r="AZ262" i="57"/>
  <c r="BA262" i="57" s="1"/>
  <c r="BB262" i="57" s="1"/>
  <c r="BC262" i="57" s="1"/>
  <c r="BD262" i="57" s="1"/>
  <c r="AM262" i="57"/>
  <c r="AN262" i="57" s="1"/>
  <c r="AO262" i="57" s="1"/>
  <c r="AP262" i="57" s="1"/>
  <c r="AQ262" i="57" s="1"/>
  <c r="AR262" i="57" s="1"/>
  <c r="AS262" i="57" s="1"/>
  <c r="AT262" i="57" s="1"/>
  <c r="AU262" i="57" s="1"/>
  <c r="AV262" i="57"/>
  <c r="AW262" i="57" s="1"/>
  <c r="AX262" i="57" s="1"/>
  <c r="AY262" i="57" s="1"/>
  <c r="O87" i="57" l="1"/>
  <c r="F64" i="57"/>
  <c r="O82" i="57"/>
  <c r="F82" i="57" l="1"/>
  <c r="F85" i="57" s="1"/>
  <c r="X82" i="57"/>
  <c r="F87" i="57"/>
  <c r="F90" i="57" s="1"/>
  <c r="X87" i="57"/>
  <c r="AC64" i="57"/>
  <c r="AD64" i="57" l="1"/>
  <c r="AE64" i="57" l="1"/>
  <c r="F73" i="57" l="1"/>
  <c r="P73" i="57" l="1"/>
  <c r="Y73" i="57" s="1"/>
  <c r="G73" i="57" s="1"/>
  <c r="Q73" i="57" l="1"/>
  <c r="P115" i="57"/>
  <c r="Y115" i="57" s="1"/>
  <c r="P123" i="57"/>
  <c r="Y123" i="57" s="1"/>
  <c r="P116" i="57"/>
  <c r="Y116" i="57" s="1"/>
  <c r="P120" i="57"/>
  <c r="Y120" i="57" s="1"/>
  <c r="P124" i="57"/>
  <c r="Y124" i="57" s="1"/>
  <c r="P119" i="57"/>
  <c r="Y119" i="57" s="1"/>
  <c r="Z73" i="57" l="1"/>
  <c r="H73" i="57"/>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P168" i="57"/>
  <c r="Y168" i="57" s="1"/>
  <c r="G168" i="57" s="1"/>
  <c r="AA73" i="57"/>
  <c r="I73" i="57" s="1"/>
  <c r="Y166" i="57"/>
  <c r="G166" i="57" s="1"/>
  <c r="Q156" i="57"/>
  <c r="Z128" i="57"/>
  <c r="Q154" i="57"/>
  <c r="Z154" i="57" s="1"/>
  <c r="H154" i="57" s="1"/>
  <c r="H191" i="57" s="1"/>
  <c r="Z127" i="57"/>
  <c r="R119" i="57"/>
  <c r="AA119" i="57" s="1"/>
  <c r="R123" i="57"/>
  <c r="AA123" i="57" s="1"/>
  <c r="R120" i="57"/>
  <c r="AA120" i="57" s="1"/>
  <c r="R124" i="57"/>
  <c r="AA124" i="57" s="1"/>
  <c r="R116" i="57"/>
  <c r="AA116" i="57" s="1"/>
  <c r="AC73" i="57" l="1"/>
  <c r="Q166" i="57"/>
  <c r="Z166" i="57" s="1"/>
  <c r="Z156" i="57"/>
  <c r="H156" i="57" s="1"/>
  <c r="H193" i="57" s="1"/>
  <c r="Q168" i="57"/>
  <c r="AD73" i="57"/>
  <c r="R128" i="57"/>
  <c r="S73" i="57"/>
  <c r="H166" i="57" l="1"/>
  <c r="R238" i="57" s="1"/>
  <c r="AB73" i="57"/>
  <c r="J73" i="57"/>
  <c r="R156" i="57"/>
  <c r="AA128" i="57"/>
  <c r="Z168" i="57"/>
  <c r="AE73" i="57"/>
  <c r="S119" i="57"/>
  <c r="AB119" i="57" s="1"/>
  <c r="S123" i="57"/>
  <c r="AB123" i="57" s="1"/>
  <c r="S120" i="57"/>
  <c r="AB120" i="57" s="1"/>
  <c r="S124" i="57"/>
  <c r="AB124" i="57" s="1"/>
  <c r="S116" i="57"/>
  <c r="AB116" i="57" s="1"/>
  <c r="H168" i="57" l="1"/>
  <c r="R240" i="57" s="1"/>
  <c r="R168" i="57"/>
  <c r="AA156" i="57"/>
  <c r="I156" i="57" s="1"/>
  <c r="I193" i="57" s="1"/>
  <c r="S128" i="57"/>
  <c r="T73" i="57"/>
  <c r="K73" i="57" s="1"/>
  <c r="U73" i="57" l="1"/>
  <c r="L73" i="57" s="1"/>
  <c r="S156" i="57"/>
  <c r="AB128" i="57"/>
  <c r="R226" i="57"/>
  <c r="O105" i="47" s="1"/>
  <c r="AA168" i="57"/>
  <c r="I168" i="57" s="1"/>
  <c r="T124" i="57"/>
  <c r="R90" i="57"/>
  <c r="T123" i="57"/>
  <c r="P90" i="57"/>
  <c r="S90" i="57"/>
  <c r="Q90" i="57"/>
  <c r="O124" i="57"/>
  <c r="X124" i="57" s="1"/>
  <c r="O123" i="57"/>
  <c r="X123" i="57" s="1"/>
  <c r="V73" i="57" l="1"/>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U85" i="57" l="1"/>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O240" i="57"/>
  <c r="P240" i="57" s="1"/>
  <c r="Q240" i="57" s="1"/>
  <c r="G193" i="57"/>
  <c r="R207" i="57" s="1"/>
  <c r="S207" i="57" s="1"/>
  <c r="T207" i="57" s="1"/>
  <c r="O238" i="57"/>
  <c r="P238" i="57" s="1"/>
  <c r="Q238" i="57" s="1"/>
  <c r="T166" i="57"/>
  <c r="T168" i="57"/>
  <c r="V116" i="57"/>
  <c r="V128" i="57" s="1"/>
  <c r="V156" i="57" s="1"/>
  <c r="V80" i="57"/>
  <c r="G191" i="57"/>
  <c r="O80" i="57"/>
  <c r="X80" i="57" s="1"/>
  <c r="U115" i="57"/>
  <c r="U127" i="57" s="1"/>
  <c r="U154" i="57" s="1"/>
  <c r="V115" i="57"/>
  <c r="V127" i="57" s="1"/>
  <c r="U116" i="57"/>
  <c r="U128" i="57" s="1"/>
  <c r="U156" i="57" s="1"/>
  <c r="U80" i="57"/>
  <c r="P129" i="57" l="1"/>
  <c r="P153" i="57" s="1"/>
  <c r="Y153" i="57" s="1"/>
  <c r="G153" i="57" s="1"/>
  <c r="Y117" i="57"/>
  <c r="Y129" i="57" s="1"/>
  <c r="O154" i="57"/>
  <c r="X127" i="57"/>
  <c r="O156" i="57"/>
  <c r="X128" i="57"/>
  <c r="O117" i="57"/>
  <c r="U117" i="57"/>
  <c r="U129" i="57" s="1"/>
  <c r="U153" i="57" s="1"/>
  <c r="V117" i="57"/>
  <c r="V129" i="57" s="1"/>
  <c r="V155" i="57" s="1"/>
  <c r="T152" i="57"/>
  <c r="T155" i="57"/>
  <c r="O226" i="57"/>
  <c r="L105" i="47" s="1"/>
  <c r="AB240" i="57"/>
  <c r="S240" i="57"/>
  <c r="T240" i="57" s="1"/>
  <c r="U240" i="57" s="1"/>
  <c r="V240" i="57" s="1"/>
  <c r="W240" i="57" s="1"/>
  <c r="X240" i="57" s="1"/>
  <c r="Y240" i="57" s="1"/>
  <c r="Z240" i="57" s="1"/>
  <c r="AA240" i="57" s="1"/>
  <c r="T165" i="57"/>
  <c r="R205" i="57"/>
  <c r="S205" i="57" s="1"/>
  <c r="T205" i="57" s="1"/>
  <c r="O224" i="57"/>
  <c r="L103" i="47" s="1"/>
  <c r="U207" i="57"/>
  <c r="U166" i="57"/>
  <c r="U168" i="57"/>
  <c r="V168" i="57"/>
  <c r="X154" i="57" l="1"/>
  <c r="F154" i="57"/>
  <c r="P155" i="57"/>
  <c r="Y155" i="57" s="1"/>
  <c r="G155" i="57" s="1"/>
  <c r="P152" i="57"/>
  <c r="Y152" i="57" s="1"/>
  <c r="O129" i="57"/>
  <c r="X117" i="57"/>
  <c r="X129" i="57" s="1"/>
  <c r="X156" i="57"/>
  <c r="F156" i="57" s="1"/>
  <c r="F193" i="57" s="1"/>
  <c r="O168" i="57"/>
  <c r="T164" i="57"/>
  <c r="O166" i="57"/>
  <c r="U152" i="57"/>
  <c r="U155" i="57"/>
  <c r="P165" i="57"/>
  <c r="G190" i="57"/>
  <c r="T167" i="57"/>
  <c r="P224" i="57"/>
  <c r="M103" i="47" s="1"/>
  <c r="P226" i="57"/>
  <c r="M105" i="47" s="1"/>
  <c r="F191" i="57"/>
  <c r="U165" i="57"/>
  <c r="V167" i="57"/>
  <c r="G152" i="57" l="1"/>
  <c r="G189" i="57" s="1"/>
  <c r="P167" i="57"/>
  <c r="Y167" i="57" s="1"/>
  <c r="G167" i="57" s="1"/>
  <c r="P164" i="57"/>
  <c r="Y164" i="57" s="1"/>
  <c r="Y165" i="57"/>
  <c r="X166" i="57"/>
  <c r="F166" i="57" s="1"/>
  <c r="U167" i="57"/>
  <c r="X168" i="57"/>
  <c r="F168" i="57" s="1"/>
  <c r="X193" i="57"/>
  <c r="Y193" i="57" s="1"/>
  <c r="Z193" i="57" s="1"/>
  <c r="AA193" i="57" s="1"/>
  <c r="K226" i="57"/>
  <c r="M226" i="57"/>
  <c r="N207" i="57"/>
  <c r="O207" i="57" s="1"/>
  <c r="P207" i="57"/>
  <c r="Q207" i="57" s="1"/>
  <c r="O193" i="57"/>
  <c r="P193" i="57" s="1"/>
  <c r="Q193" i="57" s="1"/>
  <c r="R193" i="57" s="1"/>
  <c r="U164" i="57"/>
  <c r="O152" i="57"/>
  <c r="O155" i="57"/>
  <c r="O153" i="57"/>
  <c r="O223" i="57"/>
  <c r="L106" i="47" s="1"/>
  <c r="R204" i="57"/>
  <c r="Q224" i="57"/>
  <c r="N103" i="47" s="1"/>
  <c r="Q226" i="57"/>
  <c r="N105" i="47" s="1"/>
  <c r="M224" i="57"/>
  <c r="J103" i="47" s="1"/>
  <c r="K224" i="57"/>
  <c r="H103" i="47" s="1"/>
  <c r="P205" i="57"/>
  <c r="Q205" i="57" s="1"/>
  <c r="N205" i="57"/>
  <c r="O205" i="57" s="1"/>
  <c r="M238" i="57" l="1"/>
  <c r="N238" i="57" s="1"/>
  <c r="K238" i="57"/>
  <c r="L238" i="57" s="1"/>
  <c r="R203" i="57"/>
  <c r="O222" i="57"/>
  <c r="L104" i="47" s="1"/>
  <c r="G165" i="57"/>
  <c r="O237" i="57" s="1"/>
  <c r="G164" i="57"/>
  <c r="O236" i="57" s="1"/>
  <c r="H105" i="47"/>
  <c r="L226" i="57"/>
  <c r="I105" i="47" s="1"/>
  <c r="X153" i="57"/>
  <c r="F153" i="57" s="1"/>
  <c r="F190" i="57" s="1"/>
  <c r="O165" i="57"/>
  <c r="J105" i="47"/>
  <c r="N226" i="57"/>
  <c r="K105" i="47" s="1"/>
  <c r="X152" i="57"/>
  <c r="F152" i="57" s="1"/>
  <c r="F189" i="57" s="1"/>
  <c r="O164" i="57"/>
  <c r="K240" i="57"/>
  <c r="L240" i="57" s="1"/>
  <c r="M240" i="57"/>
  <c r="N240" i="57" s="1"/>
  <c r="X155" i="57"/>
  <c r="F155" i="57" s="1"/>
  <c r="O167" i="57"/>
  <c r="N224" i="57"/>
  <c r="K103" i="47" s="1"/>
  <c r="L224" i="57"/>
  <c r="I103" i="47" s="1"/>
  <c r="X164" i="57" l="1"/>
  <c r="F164" i="57" s="1"/>
  <c r="O169" i="57"/>
  <c r="O178" i="57" s="1"/>
  <c r="X178" i="57" s="1"/>
  <c r="M223" i="57"/>
  <c r="P204" i="57"/>
  <c r="Q204" i="57" s="1"/>
  <c r="N204" i="57"/>
  <c r="O204" i="57" s="1"/>
  <c r="K223" i="57"/>
  <c r="X165" i="57"/>
  <c r="F165" i="57" s="1"/>
  <c r="N203" i="57"/>
  <c r="O203" i="57" s="1"/>
  <c r="P203" i="57"/>
  <c r="Q203" i="57" s="1"/>
  <c r="K222" i="57"/>
  <c r="H104" i="47" s="1"/>
  <c r="M222" i="57"/>
  <c r="J104" i="47" s="1"/>
  <c r="X167" i="57"/>
  <c r="F167" i="57" s="1"/>
  <c r="N222" i="57" l="1"/>
  <c r="K104" i="47" s="1"/>
  <c r="H106" i="47"/>
  <c r="L223" i="57"/>
  <c r="I106" i="47" s="1"/>
  <c r="J106" i="47"/>
  <c r="N223" i="57"/>
  <c r="K106" i="47" s="1"/>
  <c r="O176" i="57"/>
  <c r="X176" i="57" s="1"/>
  <c r="O173" i="57"/>
  <c r="X173" i="57" s="1"/>
  <c r="O174" i="57"/>
  <c r="X174" i="57" s="1"/>
  <c r="O177" i="57"/>
  <c r="X177" i="57" s="1"/>
  <c r="O179" i="57"/>
  <c r="X179" i="57" s="1"/>
  <c r="O172" i="57"/>
  <c r="M237" i="57"/>
  <c r="N237" i="57" s="1"/>
  <c r="K237" i="57"/>
  <c r="L237" i="57" s="1"/>
  <c r="O175" i="57"/>
  <c r="X175" i="57" s="1"/>
  <c r="F169" i="57"/>
  <c r="F172" i="57" s="1"/>
  <c r="M236" i="57"/>
  <c r="N236" i="57" s="1"/>
  <c r="K236" i="57"/>
  <c r="L236" i="57" s="1"/>
  <c r="L222" i="57"/>
  <c r="I104" i="4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H152" i="57" l="1"/>
  <c r="H189" i="57" s="1"/>
  <c r="Q167" i="57"/>
  <c r="Z167" i="57"/>
  <c r="Z164" i="57"/>
  <c r="H164" i="57" s="1"/>
  <c r="AA154" i="57"/>
  <c r="I154" i="57" s="1"/>
  <c r="I191" i="57" s="1"/>
  <c r="R166" i="57"/>
  <c r="AB154" i="57"/>
  <c r="J154" i="57" s="1"/>
  <c r="S166" i="57"/>
  <c r="Z165" i="57"/>
  <c r="H165" i="57" s="1"/>
  <c r="R237" i="57" s="1"/>
  <c r="H192" i="57"/>
  <c r="S129" i="57"/>
  <c r="AB117" i="57"/>
  <c r="AB129" i="57" s="1"/>
  <c r="R155" i="57"/>
  <c r="R153" i="57"/>
  <c r="R152" i="57"/>
  <c r="S204" i="57"/>
  <c r="T204" i="57" s="1"/>
  <c r="P223" i="57"/>
  <c r="M106" i="47" s="1"/>
  <c r="S203" i="57" l="1"/>
  <c r="T203" i="57" s="1"/>
  <c r="P222" i="57"/>
  <c r="M104" i="47" s="1"/>
  <c r="H167" i="57"/>
  <c r="R239" i="57" s="1"/>
  <c r="P236" i="57"/>
  <c r="Q236" i="57" s="1"/>
  <c r="R236" i="57"/>
  <c r="R224" i="57"/>
  <c r="O103" i="47" s="1"/>
  <c r="X191" i="57"/>
  <c r="Y191" i="57" s="1"/>
  <c r="Z191" i="57" s="1"/>
  <c r="AA191" i="57" s="1"/>
  <c r="O191" i="57"/>
  <c r="P191" i="57" s="1"/>
  <c r="Q191" i="57" s="1"/>
  <c r="R191" i="57" s="1"/>
  <c r="AB166" i="57"/>
  <c r="J166" i="57" s="1"/>
  <c r="P237" i="57"/>
  <c r="Q237" i="57" s="1"/>
  <c r="AA166" i="57"/>
  <c r="I166" i="57" s="1"/>
  <c r="AB238" i="57" s="1"/>
  <c r="S153" i="57"/>
  <c r="S152" i="57"/>
  <c r="S155" i="57"/>
  <c r="AA152" i="57"/>
  <c r="I152" i="57" s="1"/>
  <c r="I189" i="57" s="1"/>
  <c r="R164" i="57"/>
  <c r="AA153" i="57"/>
  <c r="R165" i="57"/>
  <c r="AA155" i="57"/>
  <c r="I155" i="57" s="1"/>
  <c r="I192" i="57" s="1"/>
  <c r="R167" i="57"/>
  <c r="Q222" i="57"/>
  <c r="N104" i="47" s="1"/>
  <c r="Q223" i="57"/>
  <c r="N106" i="47" s="1"/>
  <c r="U205" i="57"/>
  <c r="I153" i="57" l="1"/>
  <c r="I190" i="57" s="1"/>
  <c r="AB153" i="57"/>
  <c r="J153" i="57" s="1"/>
  <c r="S165" i="57"/>
  <c r="S238" i="57"/>
  <c r="T238" i="57" s="1"/>
  <c r="U238" i="57" s="1"/>
  <c r="V238" i="57" s="1"/>
  <c r="W238" i="57" s="1"/>
  <c r="X238" i="57" s="1"/>
  <c r="Y238" i="57" s="1"/>
  <c r="Z238" i="57" s="1"/>
  <c r="AA238" i="57" s="1"/>
  <c r="AB152" i="57"/>
  <c r="J152" i="57" s="1"/>
  <c r="S164" i="57"/>
  <c r="AB155" i="57"/>
  <c r="J155" i="57" s="1"/>
  <c r="S167" i="57"/>
  <c r="AA167" i="57"/>
  <c r="I167" i="57" s="1"/>
  <c r="R225" i="57"/>
  <c r="O107" i="47" s="1"/>
  <c r="AA165" i="57"/>
  <c r="I165" i="57" s="1"/>
  <c r="O189" i="57"/>
  <c r="P189" i="57" s="1"/>
  <c r="Q189" i="57" s="1"/>
  <c r="R189" i="57" s="1"/>
  <c r="X189" i="57"/>
  <c r="Y189" i="57" s="1"/>
  <c r="Z189" i="57" s="1"/>
  <c r="AA189" i="57" s="1"/>
  <c r="R222" i="57"/>
  <c r="O104" i="47" s="1"/>
  <c r="AA164" i="57"/>
  <c r="I164" i="57" s="1"/>
  <c r="O190" i="57" l="1"/>
  <c r="P190" i="57" s="1"/>
  <c r="Q190" i="57" s="1"/>
  <c r="R190" i="57" s="1"/>
  <c r="X190" i="57"/>
  <c r="Y190" i="57" s="1"/>
  <c r="Z190" i="57" s="1"/>
  <c r="AA190" i="57" s="1"/>
  <c r="R223" i="57"/>
  <c r="O106" i="47" s="1"/>
  <c r="AB164" i="57"/>
  <c r="J164" i="57" s="1"/>
  <c r="AB165" i="57"/>
  <c r="J165" i="57" s="1"/>
  <c r="AB167" i="57"/>
  <c r="J167" i="57" s="1"/>
  <c r="V153" i="57" l="1"/>
  <c r="V152" i="57"/>
  <c r="V154" i="57"/>
  <c r="V166" i="57" l="1"/>
  <c r="V165" i="57"/>
  <c r="V164" i="57"/>
  <c r="S237" i="57" l="1"/>
  <c r="T237" i="57" s="1"/>
  <c r="U237" i="57" s="1"/>
  <c r="V237" i="57" s="1"/>
  <c r="W237" i="57" s="1"/>
  <c r="X237" i="57" s="1"/>
  <c r="Y237" i="57" s="1"/>
  <c r="Z237" i="57" s="1"/>
  <c r="AA237" i="57" s="1"/>
  <c r="AB237" i="57"/>
  <c r="O239" i="57"/>
  <c r="P239" i="57" s="1"/>
  <c r="Q239" i="57" s="1"/>
  <c r="S236" i="57"/>
  <c r="T236" i="57" s="1"/>
  <c r="U236" i="57" s="1"/>
  <c r="V236" i="57" s="1"/>
  <c r="W236" i="57" s="1"/>
  <c r="X236" i="57" s="1"/>
  <c r="Y236" i="57" s="1"/>
  <c r="Z236" i="57" s="1"/>
  <c r="AA236" i="57" s="1"/>
  <c r="AB236" i="57"/>
  <c r="S239" i="57"/>
  <c r="T239" i="57" s="1"/>
  <c r="U239" i="57" s="1"/>
  <c r="V239" i="57" s="1"/>
  <c r="W239" i="57" s="1"/>
  <c r="X239" i="57" s="1"/>
  <c r="Y239" i="57" s="1"/>
  <c r="Z239" i="57" s="1"/>
  <c r="AA239" i="57" s="1"/>
  <c r="AB239" i="57"/>
  <c r="F192" i="57"/>
  <c r="G192" i="57"/>
  <c r="U203" i="57"/>
  <c r="O192" i="57" l="1"/>
  <c r="P192" i="57" s="1"/>
  <c r="Q192" i="57" s="1"/>
  <c r="R192" i="57" s="1"/>
  <c r="X192" i="57"/>
  <c r="Y192" i="57" s="1"/>
  <c r="Z192" i="57" s="1"/>
  <c r="AA192" i="57" s="1"/>
  <c r="N206" i="57"/>
  <c r="O206" i="57" s="1"/>
  <c r="K225" i="57"/>
  <c r="H107" i="47" s="1"/>
  <c r="M225" i="57"/>
  <c r="J107" i="47" s="1"/>
  <c r="P206" i="57"/>
  <c r="Q206" i="57" s="1"/>
  <c r="AC138" i="57"/>
  <c r="X169" i="57"/>
  <c r="U204" i="57"/>
  <c r="U206" i="57"/>
  <c r="R206" i="57"/>
  <c r="S206" i="57" s="1"/>
  <c r="T206" i="57" s="1"/>
  <c r="O225" i="57"/>
  <c r="L107" i="47" s="1"/>
  <c r="M239" i="57"/>
  <c r="N239" i="57" s="1"/>
  <c r="K239" i="57"/>
  <c r="L239" i="57" s="1"/>
  <c r="F178" i="57"/>
  <c r="N225" i="57" l="1"/>
  <c r="K107" i="47" s="1"/>
  <c r="P225" i="57"/>
  <c r="M107" i="47" s="1"/>
  <c r="AC137" i="57"/>
  <c r="AD138" i="57"/>
  <c r="F174" i="57"/>
  <c r="F175" i="57"/>
  <c r="F176" i="57"/>
  <c r="F179" i="57"/>
  <c r="F173" i="57"/>
  <c r="F177" i="57"/>
  <c r="L225" i="57"/>
  <c r="I107" i="47" s="1"/>
  <c r="Q225" i="57" l="1"/>
  <c r="N107" i="47" s="1"/>
  <c r="F181" i="57"/>
  <c r="F182" i="57" s="1"/>
  <c r="AE138" i="57"/>
  <c r="AE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I132" i="57" s="1"/>
  <c r="P162" i="57"/>
  <c r="S163" i="57"/>
  <c r="AB163" i="57" s="1"/>
  <c r="J163" i="57" s="1"/>
  <c r="V163" i="57"/>
  <c r="AE163" i="57" s="1" a="1"/>
  <c r="AE163" i="57" s="1"/>
  <c r="M163" i="57" s="1"/>
  <c r="Q150" i="57"/>
  <c r="T161" i="57" l="1"/>
  <c r="AC161" i="57" s="1" a="1"/>
  <c r="AC161" i="57" s="1"/>
  <c r="AC149" i="57" s="1"/>
  <c r="K132" i="57"/>
  <c r="V161" i="57"/>
  <c r="V169" i="57" s="1"/>
  <c r="V172" i="57" s="1"/>
  <c r="M132" i="57"/>
  <c r="U149" i="57"/>
  <c r="L132" i="57"/>
  <c r="AC150" i="57"/>
  <c r="K150" i="57" s="1"/>
  <c r="K187" i="57" s="1"/>
  <c r="K162" i="57"/>
  <c r="AV234" i="57" s="1"/>
  <c r="AW234" i="57" s="1"/>
  <c r="AX234" i="57" s="1"/>
  <c r="AC151" i="57"/>
  <c r="K151" i="57" s="1"/>
  <c r="K188" i="57" s="1"/>
  <c r="K163" i="57"/>
  <c r="Z150" i="57"/>
  <c r="Y162" i="57"/>
  <c r="G162" i="57" s="1"/>
  <c r="R149" i="57"/>
  <c r="AA149" i="57" s="1"/>
  <c r="AA132" i="57"/>
  <c r="AA151" i="57"/>
  <c r="AA150" i="57"/>
  <c r="AB235" i="57"/>
  <c r="U161" i="57"/>
  <c r="AD161" i="57" s="1" a="1"/>
  <c r="AD161" i="57" s="1"/>
  <c r="L161" i="57" s="1"/>
  <c r="R161" i="57"/>
  <c r="AA161" i="57" s="1"/>
  <c r="I161" i="57" s="1"/>
  <c r="AE150" i="57"/>
  <c r="T169" i="57"/>
  <c r="T173" i="57" s="1"/>
  <c r="AD150" i="57"/>
  <c r="AE151" i="57"/>
  <c r="T149" i="57"/>
  <c r="S162" i="57"/>
  <c r="AB162" i="57" s="1"/>
  <c r="J162" i="57" s="1"/>
  <c r="S132" i="57"/>
  <c r="AD163" i="57" a="1"/>
  <c r="AD163" i="57" s="1"/>
  <c r="L163" i="57" s="1"/>
  <c r="P150" i="57"/>
  <c r="P151" i="57"/>
  <c r="S150" i="57"/>
  <c r="P163" i="57"/>
  <c r="Y163" i="57" s="1"/>
  <c r="G163" i="57" s="1"/>
  <c r="S151" i="57"/>
  <c r="V149" i="57"/>
  <c r="P132" i="57"/>
  <c r="Q132" i="57"/>
  <c r="K161" i="57" l="1"/>
  <c r="AE161" i="57" a="1"/>
  <c r="AE161" i="57" s="1"/>
  <c r="AE183" i="57" s="1"/>
  <c r="AB132" i="57"/>
  <c r="J132" i="57"/>
  <c r="Z132" i="57"/>
  <c r="H132" i="57"/>
  <c r="Y132" i="57"/>
  <c r="G132" i="57"/>
  <c r="AB220" i="57"/>
  <c r="Y102" i="47" s="1"/>
  <c r="AE201" i="57"/>
  <c r="K149" i="57"/>
  <c r="K186" i="57" s="1"/>
  <c r="AB219" i="57" s="1"/>
  <c r="Y100" i="47" s="1"/>
  <c r="AE202" i="57"/>
  <c r="AB221" i="57"/>
  <c r="Y101" i="47" s="1"/>
  <c r="M150" i="57"/>
  <c r="M187" i="57" s="1"/>
  <c r="AN220" i="57" s="1"/>
  <c r="H150" i="57"/>
  <c r="H187" i="57" s="1"/>
  <c r="T201" i="57" s="1"/>
  <c r="L150" i="57"/>
  <c r="L187" i="57" s="1"/>
  <c r="I149" i="57"/>
  <c r="M151" i="57"/>
  <c r="M188" i="57" s="1"/>
  <c r="AN221" i="57" s="1"/>
  <c r="I150" i="57"/>
  <c r="I187" i="57" s="1"/>
  <c r="I151" i="57"/>
  <c r="I188" i="57" s="1"/>
  <c r="U169" i="57"/>
  <c r="U174" i="57" s="1"/>
  <c r="O234" i="57"/>
  <c r="P234" i="57" s="1"/>
  <c r="Q234" i="57" s="1"/>
  <c r="N234" i="57"/>
  <c r="AB150" i="57"/>
  <c r="J150" i="57" s="1"/>
  <c r="J187" i="57" s="1"/>
  <c r="Y150" i="57"/>
  <c r="AA169" i="57"/>
  <c r="AA183" i="57"/>
  <c r="Y151" i="57"/>
  <c r="AB151" i="57"/>
  <c r="J151" i="57" s="1"/>
  <c r="J188" i="57" s="1"/>
  <c r="V202" i="57" s="1"/>
  <c r="W202" i="57" s="1"/>
  <c r="X202" i="57" s="1"/>
  <c r="Y202" i="57" s="1"/>
  <c r="Z202" i="57" s="1"/>
  <c r="AA202" i="57" s="1"/>
  <c r="AB202" i="57" s="1"/>
  <c r="AC202" i="57" s="1"/>
  <c r="AD202" i="57" s="1"/>
  <c r="V173" i="57"/>
  <c r="T174" i="57"/>
  <c r="R169" i="57"/>
  <c r="Q161" i="57"/>
  <c r="Z161" i="57" s="1"/>
  <c r="H161" i="57" s="1"/>
  <c r="Q149" i="57"/>
  <c r="P161" i="57"/>
  <c r="Y161" i="57" s="1"/>
  <c r="G161" i="57" s="1"/>
  <c r="P149" i="57"/>
  <c r="AB234" i="57"/>
  <c r="AL235" i="57"/>
  <c r="AM235" i="57" s="1"/>
  <c r="AN235" i="57" s="1"/>
  <c r="AO235" i="57" s="1"/>
  <c r="AP235" i="57" s="1"/>
  <c r="AQ235" i="57" s="1"/>
  <c r="AR235" i="57" s="1"/>
  <c r="AS235" i="57" s="1"/>
  <c r="AT235" i="57" s="1"/>
  <c r="AU235" i="57" s="1"/>
  <c r="AC235" i="57"/>
  <c r="AD235" i="57" s="1"/>
  <c r="AE235" i="57" s="1"/>
  <c r="AF235" i="57" s="1"/>
  <c r="AG235" i="57" s="1"/>
  <c r="AH235" i="57" s="1"/>
  <c r="AI235" i="57" s="1"/>
  <c r="AJ235" i="57" s="1"/>
  <c r="AK235" i="57" s="1"/>
  <c r="V178" i="57"/>
  <c r="V179" i="57"/>
  <c r="V175" i="57"/>
  <c r="V176" i="57"/>
  <c r="V174" i="57"/>
  <c r="V177" i="57"/>
  <c r="AV235" i="57"/>
  <c r="AW235" i="57" s="1"/>
  <c r="AX235" i="57" s="1"/>
  <c r="T175" i="57"/>
  <c r="AG175" i="57" s="1"/>
  <c r="T176" i="57"/>
  <c r="AG176" i="57" s="1"/>
  <c r="T177" i="57"/>
  <c r="AG177" i="57" s="1"/>
  <c r="T179" i="57"/>
  <c r="AG179" i="57" s="1"/>
  <c r="T178" i="57"/>
  <c r="AG178" i="57" s="1"/>
  <c r="Q163" i="57"/>
  <c r="Z163" i="57" s="1"/>
  <c r="H163" i="57" s="1"/>
  <c r="Q151" i="57"/>
  <c r="AD151" i="57"/>
  <c r="AC183" i="57"/>
  <c r="AV233" i="57"/>
  <c r="AW233" i="57" s="1"/>
  <c r="AX233" i="57" s="1"/>
  <c r="AD149" i="57"/>
  <c r="AD183" i="57"/>
  <c r="S161" i="57"/>
  <c r="AB161" i="57" s="1"/>
  <c r="J161" i="57" s="1"/>
  <c r="S149" i="57"/>
  <c r="R234" i="57"/>
  <c r="S234" i="57" s="1"/>
  <c r="T234" i="57" s="1"/>
  <c r="U234" i="57" s="1"/>
  <c r="V234" i="57" s="1"/>
  <c r="W234" i="57" s="1"/>
  <c r="X234" i="57" s="1"/>
  <c r="Y234" i="57" s="1"/>
  <c r="Z234" i="57" s="1"/>
  <c r="AA234" i="57" s="1"/>
  <c r="T172" i="57"/>
  <c r="AE149" i="57" l="1"/>
  <c r="M161" i="57"/>
  <c r="K112" i="57"/>
  <c r="U177" i="57"/>
  <c r="U176" i="57"/>
  <c r="U178" i="57"/>
  <c r="U172" i="57"/>
  <c r="U175" i="57"/>
  <c r="U201" i="57"/>
  <c r="R220" i="57"/>
  <c r="O102" i="47" s="1"/>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U202" i="57"/>
  <c r="AL220" i="57"/>
  <c r="AM220" i="57" s="1"/>
  <c r="AC220" i="57"/>
  <c r="Z102" i="47" s="1"/>
  <c r="AO201" i="57"/>
  <c r="AP201" i="57" s="1"/>
  <c r="AQ201" i="57" s="1"/>
  <c r="AR201" i="57" s="1"/>
  <c r="AS201" i="57" s="1"/>
  <c r="AF201" i="57"/>
  <c r="AG201" i="57" s="1"/>
  <c r="AH201" i="57" s="1"/>
  <c r="AI201" i="57" s="1"/>
  <c r="AJ201" i="57" s="1"/>
  <c r="AK201" i="57" s="1"/>
  <c r="AL201" i="57" s="1"/>
  <c r="AM201" i="57" s="1"/>
  <c r="AN201" i="57" s="1"/>
  <c r="S220" i="57"/>
  <c r="T220" i="57" s="1"/>
  <c r="V201" i="57"/>
  <c r="W201" i="57" s="1"/>
  <c r="X201" i="57" s="1"/>
  <c r="Y201" i="57" s="1"/>
  <c r="Z201" i="57" s="1"/>
  <c r="AA201" i="57" s="1"/>
  <c r="AB201" i="57" s="1"/>
  <c r="AC201" i="57" s="1"/>
  <c r="AD201" i="57" s="1"/>
  <c r="I186" i="57"/>
  <c r="L151" i="57"/>
  <c r="L188" i="57" s="1"/>
  <c r="G151" i="57"/>
  <c r="G188" i="57" s="1"/>
  <c r="U173" i="57"/>
  <c r="G150" i="57"/>
  <c r="G187" i="57" s="1"/>
  <c r="L149" i="57"/>
  <c r="L186" i="57" s="1"/>
  <c r="AO200" i="57" s="1"/>
  <c r="M149" i="57"/>
  <c r="M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AB233" i="57"/>
  <c r="I169" i="57"/>
  <c r="R172" i="57"/>
  <c r="AA172" i="57" s="1"/>
  <c r="R179" i="57"/>
  <c r="AA179" i="57" s="1"/>
  <c r="R178" i="57"/>
  <c r="AA178" i="57" s="1"/>
  <c r="R175" i="57"/>
  <c r="AA175" i="57" s="1"/>
  <c r="R174" i="57"/>
  <c r="AA174" i="57" s="1"/>
  <c r="R177" i="57"/>
  <c r="AA177" i="57" s="1"/>
  <c r="R173" i="57"/>
  <c r="AA173" i="57" s="1"/>
  <c r="R176" i="57"/>
  <c r="AA176" i="57" s="1"/>
  <c r="AC234" i="57"/>
  <c r="AD234" i="57" s="1"/>
  <c r="AE234" i="57" s="1"/>
  <c r="AF234" i="57" s="1"/>
  <c r="AG234" i="57" s="1"/>
  <c r="AH234" i="57" s="1"/>
  <c r="AI234" i="57" s="1"/>
  <c r="AJ234" i="57" s="1"/>
  <c r="AK234" i="57" s="1"/>
  <c r="AL234" i="57"/>
  <c r="AM234" i="57" s="1"/>
  <c r="AN234" i="57" s="1"/>
  <c r="AO234" i="57" s="1"/>
  <c r="AP234" i="57" s="1"/>
  <c r="AQ234" i="57" s="1"/>
  <c r="AR234" i="57" s="1"/>
  <c r="AS234" i="57" s="1"/>
  <c r="AT234" i="57" s="1"/>
  <c r="AU234" i="57" s="1"/>
  <c r="AE200" i="57"/>
  <c r="AG180" i="57"/>
  <c r="AI177" i="57" s="1"/>
  <c r="S169" i="57"/>
  <c r="S172" i="57" s="1"/>
  <c r="AB172" i="57" s="1"/>
  <c r="R221" i="57"/>
  <c r="O101" i="47" s="1"/>
  <c r="AD220" i="57"/>
  <c r="P169" i="57"/>
  <c r="P172" i="57" s="1"/>
  <c r="Y172" i="57" s="1"/>
  <c r="O235" i="57"/>
  <c r="N235" i="57"/>
  <c r="Q169" i="57"/>
  <c r="Q172" i="57" s="1"/>
  <c r="Z172" i="57" s="1"/>
  <c r="U181" i="57" l="1"/>
  <c r="U182" i="57" s="1"/>
  <c r="AI102" i="47"/>
  <c r="P102" i="47"/>
  <c r="G112" i="57"/>
  <c r="AO202" i="57"/>
  <c r="AP202" i="57" s="1"/>
  <c r="AQ202" i="57" s="1"/>
  <c r="AR202" i="57" s="1"/>
  <c r="AS202" i="57" s="1"/>
  <c r="AF202" i="57"/>
  <c r="AG202" i="57" s="1"/>
  <c r="AH202" i="57" s="1"/>
  <c r="AI202" i="57" s="1"/>
  <c r="AJ202" i="57" s="1"/>
  <c r="AK202" i="57" s="1"/>
  <c r="AL202" i="57" s="1"/>
  <c r="AM202" i="57" s="1"/>
  <c r="AN202" i="57" s="1"/>
  <c r="AP200" i="57"/>
  <c r="AQ200" i="57" s="1"/>
  <c r="AR200" i="57" s="1"/>
  <c r="AS200" i="57" s="1"/>
  <c r="L112" i="57"/>
  <c r="AF200" i="57"/>
  <c r="AG200" i="57" s="1"/>
  <c r="AH200" i="57" s="1"/>
  <c r="AI200" i="57" s="1"/>
  <c r="AJ200" i="57" s="1"/>
  <c r="AK200" i="57" s="1"/>
  <c r="AL200" i="57" s="1"/>
  <c r="AM200" i="57" s="1"/>
  <c r="AN200" i="57" s="1"/>
  <c r="N220" i="57"/>
  <c r="K102" i="47" s="1"/>
  <c r="O220" i="57"/>
  <c r="L102" i="47" s="1"/>
  <c r="R201" i="57"/>
  <c r="S201" i="57" s="1"/>
  <c r="Q201" i="57"/>
  <c r="N221" i="57"/>
  <c r="K101" i="47" s="1"/>
  <c r="Q202" i="57"/>
  <c r="R202" i="57"/>
  <c r="O221" i="57"/>
  <c r="L101" i="47" s="1"/>
  <c r="AL221" i="57"/>
  <c r="AM221" i="57" s="1"/>
  <c r="U200"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C221" i="57"/>
  <c r="Z101" i="4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T200" i="57" s="1"/>
  <c r="G186" i="57"/>
  <c r="O219" i="57" s="1"/>
  <c r="L100" i="47" s="1"/>
  <c r="AI175" i="57"/>
  <c r="AM175" i="57" s="1"/>
  <c r="AI178" i="57"/>
  <c r="AM178" i="57" s="1"/>
  <c r="R181" i="57"/>
  <c r="AI179" i="57"/>
  <c r="AJ179" i="57" s="1"/>
  <c r="I174" i="57"/>
  <c r="I176" i="57"/>
  <c r="I175" i="57"/>
  <c r="I177" i="57"/>
  <c r="I172" i="57"/>
  <c r="I179" i="57"/>
  <c r="I173" i="57"/>
  <c r="I178" i="57"/>
  <c r="S221" i="57"/>
  <c r="P101" i="47" s="1"/>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AE220" i="57"/>
  <c r="AC233" i="57"/>
  <c r="AD233" i="57" s="1"/>
  <c r="AE233" i="57" s="1"/>
  <c r="AF233" i="57" s="1"/>
  <c r="AG233" i="57" s="1"/>
  <c r="AH233" i="57" s="1"/>
  <c r="AI233" i="57" s="1"/>
  <c r="AJ233" i="57" s="1"/>
  <c r="AK233" i="57" s="1"/>
  <c r="AL233" i="57"/>
  <c r="AM233" i="57" s="1"/>
  <c r="AN233" i="57" s="1"/>
  <c r="AO233" i="57" s="1"/>
  <c r="AP233" i="57" s="1"/>
  <c r="AQ233" i="57" s="1"/>
  <c r="AR233" i="57" s="1"/>
  <c r="AS233" i="57" s="1"/>
  <c r="AT233" i="57" s="1"/>
  <c r="AU233" i="57" s="1"/>
  <c r="R233" i="57"/>
  <c r="S233" i="57" s="1"/>
  <c r="T233" i="57" s="1"/>
  <c r="U233" i="57" s="1"/>
  <c r="V233" i="57" s="1"/>
  <c r="W233" i="57" s="1"/>
  <c r="X233" i="57" s="1"/>
  <c r="Y233" i="57" s="1"/>
  <c r="Z233" i="57" s="1"/>
  <c r="AA233" i="57" s="1"/>
  <c r="H169" i="57"/>
  <c r="H172" i="57" s="1"/>
  <c r="R219" i="57"/>
  <c r="O100" i="47" s="1"/>
  <c r="G169" i="57"/>
  <c r="G172" i="57" s="1"/>
  <c r="O233" i="57"/>
  <c r="P233" i="57" s="1"/>
  <c r="Q233" i="57" s="1"/>
  <c r="N233" i="57"/>
  <c r="Q102" i="47"/>
  <c r="U220" i="57"/>
  <c r="P235" i="57"/>
  <c r="Q235" i="57" s="1"/>
  <c r="R235" i="57"/>
  <c r="S235" i="57" s="1"/>
  <c r="T235" i="57" s="1"/>
  <c r="U235" i="57" s="1"/>
  <c r="V235" i="57" s="1"/>
  <c r="W235" i="57" s="1"/>
  <c r="X235" i="57" s="1"/>
  <c r="Y235" i="57" s="1"/>
  <c r="Z235" i="57" s="1"/>
  <c r="AA235" i="57" s="1"/>
  <c r="P175" i="57"/>
  <c r="Y175" i="57" s="1"/>
  <c r="P178" i="57"/>
  <c r="Y178" i="57" s="1"/>
  <c r="P177" i="57"/>
  <c r="Y177" i="57" s="1"/>
  <c r="P176" i="57"/>
  <c r="Y176" i="57" s="1"/>
  <c r="P173" i="57"/>
  <c r="Y173" i="57" s="1"/>
  <c r="P179" i="57"/>
  <c r="Y179" i="57" s="1"/>
  <c r="P174" i="57"/>
  <c r="Y174" i="57" s="1"/>
  <c r="V200" i="57"/>
  <c r="W200" i="57" s="1"/>
  <c r="X200" i="57" s="1"/>
  <c r="Y200" i="57" s="1"/>
  <c r="Z200" i="57" s="1"/>
  <c r="AA200" i="57" s="1"/>
  <c r="AB200" i="57" s="1"/>
  <c r="AC200" i="57" s="1"/>
  <c r="AD200" i="57" s="1"/>
  <c r="AC219" i="57"/>
  <c r="Z100" i="47" s="1"/>
  <c r="AL219" i="57"/>
  <c r="Q174" i="57"/>
  <c r="Q220" i="57"/>
  <c r="N102" i="47" s="1"/>
  <c r="AJ177" i="57"/>
  <c r="AM177" i="57"/>
  <c r="AI166" i="57"/>
  <c r="H112" i="57" l="1"/>
  <c r="AI168" i="57"/>
  <c r="AM179" i="57"/>
  <c r="AM168" i="57" s="1"/>
  <c r="Q200" i="57"/>
  <c r="AD221" i="57"/>
  <c r="R200" i="57"/>
  <c r="S200" i="57" s="1"/>
  <c r="N219" i="57"/>
  <c r="K100" i="47" s="1"/>
  <c r="AI101" i="47"/>
  <c r="S202" i="57"/>
  <c r="P221" i="57"/>
  <c r="M101" i="47" s="1"/>
  <c r="T202" i="57"/>
  <c r="Q221" i="57"/>
  <c r="N101" i="47" s="1"/>
  <c r="P220" i="57"/>
  <c r="M102" i="47" s="1"/>
  <c r="AI176" i="57"/>
  <c r="AM176" i="57" s="1"/>
  <c r="T221" i="57"/>
  <c r="Q101" i="47" s="1"/>
  <c r="AI167" i="57"/>
  <c r="AJ178" i="57"/>
  <c r="AJ167" i="57" s="1"/>
  <c r="Q181" i="57"/>
  <c r="Z174" i="57"/>
  <c r="R182" i="57"/>
  <c r="AA182" i="57" s="1"/>
  <c r="AA181" i="57"/>
  <c r="S181" i="57"/>
  <c r="AN219" i="57"/>
  <c r="AM219" i="57" s="1"/>
  <c r="AI164" i="57"/>
  <c r="AJ175" i="57"/>
  <c r="AJ164" i="57" s="1"/>
  <c r="I181" i="57"/>
  <c r="I182" i="57" s="1"/>
  <c r="AD219" i="57"/>
  <c r="AA100" i="47" s="1"/>
  <c r="H174" i="57"/>
  <c r="S219" i="57"/>
  <c r="P100" i="47" s="1"/>
  <c r="P181" i="57"/>
  <c r="AB102" i="47"/>
  <c r="AF220" i="57"/>
  <c r="AN177" i="57"/>
  <c r="AK177" i="57"/>
  <c r="AJ166" i="57"/>
  <c r="AQ179" i="57"/>
  <c r="AQ168" i="57" s="1"/>
  <c r="AI100" i="47"/>
  <c r="G178" i="57"/>
  <c r="G179" i="57"/>
  <c r="G175" i="57"/>
  <c r="G176" i="57"/>
  <c r="G177" i="57"/>
  <c r="G173" i="57"/>
  <c r="G174" i="57"/>
  <c r="P219" i="57"/>
  <c r="AQ175" i="57"/>
  <c r="AQ164" i="57" s="1"/>
  <c r="AM164" i="57"/>
  <c r="AK179" i="57"/>
  <c r="AN179" i="57"/>
  <c r="AJ168" i="57"/>
  <c r="AQ177" i="57"/>
  <c r="AQ166" i="57" s="1"/>
  <c r="AM166" i="57"/>
  <c r="AC166" i="57" s="1" a="1"/>
  <c r="AC166" i="57" s="1"/>
  <c r="H176" i="57"/>
  <c r="H175" i="57"/>
  <c r="H179" i="57"/>
  <c r="H178" i="57"/>
  <c r="H177" i="57"/>
  <c r="H173" i="57"/>
  <c r="AQ178" i="57"/>
  <c r="AQ167" i="57" s="1"/>
  <c r="AM167" i="57"/>
  <c r="R102" i="47"/>
  <c r="V220" i="57"/>
  <c r="AC167" i="57" l="1" a="1"/>
  <c r="AC167" i="57" s="1"/>
  <c r="K167" i="57" s="1"/>
  <c r="AC168" i="57" a="1"/>
  <c r="AC168" i="57" s="1"/>
  <c r="AC156" i="57" s="1"/>
  <c r="K156" i="57" s="1"/>
  <c r="K193" i="57" s="1"/>
  <c r="AN178" i="57"/>
  <c r="AK178" i="57"/>
  <c r="AK167" i="57" s="1"/>
  <c r="H181" i="57"/>
  <c r="H182" i="57" s="1"/>
  <c r="U221" i="57"/>
  <c r="R101" i="47" s="1"/>
  <c r="K166" i="57"/>
  <c r="AV238" i="57" s="1"/>
  <c r="AW238" i="57" s="1"/>
  <c r="AX238" i="57" s="1"/>
  <c r="AC154" i="57"/>
  <c r="K154" i="57" s="1"/>
  <c r="K191" i="57" s="1"/>
  <c r="AC164" i="57" a="1"/>
  <c r="AC164" i="57" s="1"/>
  <c r="K164" i="57" s="1"/>
  <c r="AV236" i="57" s="1"/>
  <c r="AW236" i="57" s="1"/>
  <c r="AX236" i="57" s="1"/>
  <c r="AI165" i="57"/>
  <c r="AC165" i="57" s="1" a="1"/>
  <c r="AC165" i="57" s="1"/>
  <c r="K165" i="57" s="1"/>
  <c r="AV237" i="57" s="1"/>
  <c r="AW237" i="57" s="1"/>
  <c r="AX237" i="57" s="1"/>
  <c r="AA101" i="47"/>
  <c r="AE221" i="57"/>
  <c r="AC155" i="57"/>
  <c r="J193" i="57"/>
  <c r="S226" i="57" s="1"/>
  <c r="P105" i="47" s="1"/>
  <c r="J191" i="57"/>
  <c r="S224" i="57" s="1"/>
  <c r="P103" i="47" s="1"/>
  <c r="AJ176" i="57"/>
  <c r="AN176" i="57" s="1"/>
  <c r="AL240" i="57"/>
  <c r="AC240" i="57"/>
  <c r="AD240" i="57" s="1"/>
  <c r="AE240" i="57" s="1"/>
  <c r="AF240" i="57" s="1"/>
  <c r="AG240" i="57" s="1"/>
  <c r="AH240" i="57" s="1"/>
  <c r="AI240" i="57" s="1"/>
  <c r="AJ240" i="57" s="1"/>
  <c r="AK240" i="57" s="1"/>
  <c r="AC238" i="57"/>
  <c r="AD238" i="57" s="1"/>
  <c r="AE238" i="57" s="1"/>
  <c r="AF238" i="57" s="1"/>
  <c r="AG238" i="57" s="1"/>
  <c r="AH238" i="57" s="1"/>
  <c r="AI238" i="57" s="1"/>
  <c r="AJ238" i="57" s="1"/>
  <c r="AK238" i="57" s="1"/>
  <c r="AL238" i="57"/>
  <c r="AM238" i="57" s="1"/>
  <c r="AN238" i="57" s="1"/>
  <c r="AO238" i="57" s="1"/>
  <c r="AP238" i="57" s="1"/>
  <c r="AQ238" i="57" s="1"/>
  <c r="AR238" i="57" s="1"/>
  <c r="AS238" i="57" s="1"/>
  <c r="AT238" i="57" s="1"/>
  <c r="AU238" i="57" s="1"/>
  <c r="AL239" i="57"/>
  <c r="AC239" i="57"/>
  <c r="AD239" i="57" s="1"/>
  <c r="AE239" i="57" s="1"/>
  <c r="AF239" i="57" s="1"/>
  <c r="AG239" i="57" s="1"/>
  <c r="AH239" i="57" s="1"/>
  <c r="AI239" i="57" s="1"/>
  <c r="AJ239" i="57" s="1"/>
  <c r="AK239" i="57" s="1"/>
  <c r="AK175" i="57"/>
  <c r="AO175" i="57" s="1"/>
  <c r="AN175" i="57"/>
  <c r="AN164" i="57" s="1"/>
  <c r="S182" i="57"/>
  <c r="AB182" i="57" s="1"/>
  <c r="AB181" i="57"/>
  <c r="P182" i="57"/>
  <c r="Y182" i="57" s="1"/>
  <c r="Y181" i="57"/>
  <c r="Q182" i="57"/>
  <c r="Z182" i="57" s="1"/>
  <c r="Z181" i="57"/>
  <c r="T219" i="57"/>
  <c r="Q100" i="47" s="1"/>
  <c r="AE219" i="57"/>
  <c r="AF219" i="57" s="1"/>
  <c r="G181" i="57"/>
  <c r="G182" i="57" s="1"/>
  <c r="AR178" i="57"/>
  <c r="AR167" i="57" s="1"/>
  <c r="AN167" i="57"/>
  <c r="AQ176" i="57"/>
  <c r="AQ165" i="57" s="1"/>
  <c r="AM165" i="57"/>
  <c r="M100" i="47"/>
  <c r="Q219" i="57"/>
  <c r="N100" i="47" s="1"/>
  <c r="AO177" i="57"/>
  <c r="AK166" i="57"/>
  <c r="AR177" i="57"/>
  <c r="AR166" i="57" s="1"/>
  <c r="AN166" i="57"/>
  <c r="AD166" i="57" s="1" a="1"/>
  <c r="AD166" i="57" s="1"/>
  <c r="AR179" i="57"/>
  <c r="AR168" i="57" s="1"/>
  <c r="AN168" i="57"/>
  <c r="AO179" i="57"/>
  <c r="AK168" i="57"/>
  <c r="AC102" i="47"/>
  <c r="AG220" i="57"/>
  <c r="AO178" i="57"/>
  <c r="S102" i="47"/>
  <c r="W220" i="57"/>
  <c r="K168" i="57" l="1"/>
  <c r="AV240" i="57" s="1"/>
  <c r="AW240" i="57" s="1"/>
  <c r="AX240" i="57" s="1"/>
  <c r="AD168" i="57" a="1"/>
  <c r="AD168" i="57" s="1"/>
  <c r="L168" i="57" s="1"/>
  <c r="AM239" i="57"/>
  <c r="AN239" i="57" s="1"/>
  <c r="AO239" i="57" s="1"/>
  <c r="AP239" i="57" s="1"/>
  <c r="AQ239" i="57" s="1"/>
  <c r="AR239" i="57" s="1"/>
  <c r="AS239" i="57" s="1"/>
  <c r="AT239" i="57" s="1"/>
  <c r="AU239" i="57" s="1"/>
  <c r="AM240" i="57"/>
  <c r="AN240" i="57" s="1"/>
  <c r="AO240" i="57" s="1"/>
  <c r="AP240" i="57" s="1"/>
  <c r="AQ240" i="57" s="1"/>
  <c r="AR240" i="57" s="1"/>
  <c r="AS240" i="57" s="1"/>
  <c r="AT240" i="57" s="1"/>
  <c r="AU240" i="57" s="1"/>
  <c r="V221" i="57"/>
  <c r="S101" i="47" s="1"/>
  <c r="AD167" i="57" a="1"/>
  <c r="AD167" i="57" s="1"/>
  <c r="L167" i="57" s="1"/>
  <c r="AC152" i="57"/>
  <c r="K152" i="57" s="1"/>
  <c r="K189" i="57" s="1"/>
  <c r="L166" i="57"/>
  <c r="AD154" i="57"/>
  <c r="L154" i="57" s="1"/>
  <c r="L191" i="57" s="1"/>
  <c r="AC169" i="57"/>
  <c r="AC175" i="57" s="1"/>
  <c r="AJ165" i="57"/>
  <c r="V207" i="57"/>
  <c r="W207" i="57" s="1"/>
  <c r="X207" i="57" s="1"/>
  <c r="Y207" i="57" s="1"/>
  <c r="Z207" i="57" s="1"/>
  <c r="AA207" i="57" s="1"/>
  <c r="AB207" i="57" s="1"/>
  <c r="AC207" i="57" s="1"/>
  <c r="AD207" i="57" s="1"/>
  <c r="AC153" i="57"/>
  <c r="K153" i="57" s="1"/>
  <c r="K190" i="57" s="1"/>
  <c r="AB101" i="47"/>
  <c r="AF221" i="57"/>
  <c r="AE207" i="57"/>
  <c r="AB226" i="57"/>
  <c r="Y105" i="47" s="1"/>
  <c r="S193" i="57"/>
  <c r="T193" i="57" s="1"/>
  <c r="AB193" i="57"/>
  <c r="AC193" i="57" s="1"/>
  <c r="AV239" i="57"/>
  <c r="AW239" i="57" s="1"/>
  <c r="AX239" i="57" s="1"/>
  <c r="J192" i="57"/>
  <c r="K155" i="57"/>
  <c r="K192" i="57" s="1"/>
  <c r="J189" i="57"/>
  <c r="S222" i="57" s="1"/>
  <c r="P104" i="47" s="1"/>
  <c r="T224" i="57"/>
  <c r="Q103" i="47" s="1"/>
  <c r="J190" i="57"/>
  <c r="V204" i="57" s="1"/>
  <c r="V205" i="57"/>
  <c r="W205" i="57" s="1"/>
  <c r="X205" i="57" s="1"/>
  <c r="Y205" i="57" s="1"/>
  <c r="Z205" i="57" s="1"/>
  <c r="AA205" i="57" s="1"/>
  <c r="AB205" i="57" s="1"/>
  <c r="AC205" i="57" s="1"/>
  <c r="AD205" i="57" s="1"/>
  <c r="K169" i="57"/>
  <c r="K178" i="57" s="1"/>
  <c r="AE205" i="57"/>
  <c r="AB224" i="57"/>
  <c r="Y103" i="47" s="1"/>
  <c r="S191" i="57"/>
  <c r="T191" i="57" s="1"/>
  <c r="AB191" i="57"/>
  <c r="AC191" i="57" s="1"/>
  <c r="AR175" i="57"/>
  <c r="AR164" i="57" s="1"/>
  <c r="AD164" i="57" s="1" a="1"/>
  <c r="AD164" i="57" s="1"/>
  <c r="T226" i="57"/>
  <c r="Q105" i="47" s="1"/>
  <c r="AK176" i="57"/>
  <c r="AO176" i="57" s="1"/>
  <c r="AK164" i="57"/>
  <c r="AC172" i="57"/>
  <c r="AL236" i="57"/>
  <c r="AM236" i="57" s="1"/>
  <c r="AN236" i="57" s="1"/>
  <c r="AO236" i="57" s="1"/>
  <c r="AP236" i="57" s="1"/>
  <c r="AQ236" i="57" s="1"/>
  <c r="AR236" i="57" s="1"/>
  <c r="AS236" i="57" s="1"/>
  <c r="AT236" i="57" s="1"/>
  <c r="AU236" i="57" s="1"/>
  <c r="AC236" i="57"/>
  <c r="AD236" i="57" s="1"/>
  <c r="AE236" i="57" s="1"/>
  <c r="AF236" i="57" s="1"/>
  <c r="AG236" i="57" s="1"/>
  <c r="AH236" i="57" s="1"/>
  <c r="AI236" i="57" s="1"/>
  <c r="AJ236" i="57" s="1"/>
  <c r="AK236" i="57" s="1"/>
  <c r="J169" i="57"/>
  <c r="J175" i="57" s="1"/>
  <c r="AL237" i="57"/>
  <c r="AM237" i="57" s="1"/>
  <c r="AN237" i="57" s="1"/>
  <c r="AO237" i="57" s="1"/>
  <c r="AP237" i="57" s="1"/>
  <c r="AQ237" i="57" s="1"/>
  <c r="AR237" i="57" s="1"/>
  <c r="AS237" i="57" s="1"/>
  <c r="AT237" i="57" s="1"/>
  <c r="AU237" i="57" s="1"/>
  <c r="AC237" i="57"/>
  <c r="AD237" i="57" s="1"/>
  <c r="AE237" i="57" s="1"/>
  <c r="AF237" i="57" s="1"/>
  <c r="AG237" i="57" s="1"/>
  <c r="AH237" i="57" s="1"/>
  <c r="AI237" i="57" s="1"/>
  <c r="AJ237" i="57" s="1"/>
  <c r="AK237" i="57" s="1"/>
  <c r="U219" i="57"/>
  <c r="R100" i="47" s="1"/>
  <c r="AB100" i="47"/>
  <c r="AS177" i="57"/>
  <c r="AS166" i="57" s="1"/>
  <c r="AO166" i="57"/>
  <c r="AS179" i="57"/>
  <c r="AS168" i="57" s="1"/>
  <c r="AO168" i="57"/>
  <c r="AE168" i="57" s="1" a="1"/>
  <c r="AE168" i="57" s="1"/>
  <c r="AC100" i="47"/>
  <c r="AG219" i="57"/>
  <c r="T102" i="47"/>
  <c r="X220" i="57"/>
  <c r="AR176" i="57"/>
  <c r="AR165" i="57" s="1"/>
  <c r="AN165" i="57"/>
  <c r="AS175" i="57"/>
  <c r="AS164" i="57" s="1"/>
  <c r="AO164" i="57"/>
  <c r="AS178" i="57"/>
  <c r="AS167" i="57" s="1"/>
  <c r="AO167" i="57"/>
  <c r="AE167" i="57" s="1" a="1"/>
  <c r="AE167" i="57" s="1"/>
  <c r="AD102" i="47"/>
  <c r="AH220" i="57"/>
  <c r="W221" i="57" l="1"/>
  <c r="AC174" i="57"/>
  <c r="AD156" i="57"/>
  <c r="L156" i="57" s="1"/>
  <c r="L193" i="57" s="1"/>
  <c r="U193" i="57" s="1"/>
  <c r="AD155" i="57"/>
  <c r="L155" i="57" s="1"/>
  <c r="L192" i="57" s="1"/>
  <c r="AO206" i="57" s="1"/>
  <c r="AE166" i="57" a="1"/>
  <c r="AE166" i="57" s="1"/>
  <c r="M166" i="57" s="1"/>
  <c r="AC179" i="57"/>
  <c r="AC176" i="57"/>
  <c r="S223" i="57"/>
  <c r="P106" i="47" s="1"/>
  <c r="AC177" i="57"/>
  <c r="AC178" i="57"/>
  <c r="L164" i="57"/>
  <c r="AD152" i="57"/>
  <c r="L152" i="57" s="1"/>
  <c r="L189" i="57" s="1"/>
  <c r="AL222" i="57" s="1"/>
  <c r="AI104" i="47" s="1"/>
  <c r="V203" i="57"/>
  <c r="W203" i="57" s="1"/>
  <c r="X203" i="57" s="1"/>
  <c r="Y203" i="57" s="1"/>
  <c r="Z203" i="57" s="1"/>
  <c r="AA203" i="57" s="1"/>
  <c r="AB203" i="57" s="1"/>
  <c r="AC203" i="57" s="1"/>
  <c r="AD203" i="57" s="1"/>
  <c r="AC173" i="57"/>
  <c r="AC181" i="57" s="1"/>
  <c r="AC182" i="57" s="1"/>
  <c r="M168" i="57"/>
  <c r="AE156" i="57"/>
  <c r="M156" i="57" s="1"/>
  <c r="M193" i="57" s="1"/>
  <c r="M167" i="57"/>
  <c r="AE155" i="57"/>
  <c r="M155" i="57" s="1"/>
  <c r="M192" i="57" s="1"/>
  <c r="AN225" i="57" s="1"/>
  <c r="AD165" i="57" a="1"/>
  <c r="AD165" i="57" s="1"/>
  <c r="AE164" i="57" a="1"/>
  <c r="AE164" i="57" s="1"/>
  <c r="U224" i="57"/>
  <c r="R103" i="47" s="1"/>
  <c r="AK165" i="57"/>
  <c r="AC101" i="47"/>
  <c r="AG221" i="57"/>
  <c r="W204" i="57"/>
  <c r="X204" i="57" s="1"/>
  <c r="Y204" i="57" s="1"/>
  <c r="Z204" i="57" s="1"/>
  <c r="AA204" i="57" s="1"/>
  <c r="AB204" i="57" s="1"/>
  <c r="AC204" i="57" s="1"/>
  <c r="AD204" i="57" s="1"/>
  <c r="AD193" i="57"/>
  <c r="AL225" i="57"/>
  <c r="AI107" i="47" s="1"/>
  <c r="AO205" i="57"/>
  <c r="U191" i="57"/>
  <c r="AD191" i="57"/>
  <c r="AC224" i="57"/>
  <c r="Z103" i="47" s="1"/>
  <c r="AF205" i="57"/>
  <c r="AG205" i="57" s="1"/>
  <c r="AH205" i="57" s="1"/>
  <c r="AI205" i="57" s="1"/>
  <c r="AJ205" i="57" s="1"/>
  <c r="AK205" i="57" s="1"/>
  <c r="AL205" i="57" s="1"/>
  <c r="AM205" i="57" s="1"/>
  <c r="AN205" i="57" s="1"/>
  <c r="AL224" i="57"/>
  <c r="AI103" i="47" s="1"/>
  <c r="AE206" i="57"/>
  <c r="AF206" i="57" s="1"/>
  <c r="AG206" i="57" s="1"/>
  <c r="AH206" i="57" s="1"/>
  <c r="AI206" i="57" s="1"/>
  <c r="AJ206" i="57" s="1"/>
  <c r="AK206" i="57" s="1"/>
  <c r="AL206" i="57" s="1"/>
  <c r="AM206" i="57" s="1"/>
  <c r="AN206" i="57" s="1"/>
  <c r="AB225" i="57"/>
  <c r="Y107" i="47" s="1"/>
  <c r="AB192" i="57"/>
  <c r="AC192" i="57" s="1"/>
  <c r="AD192" i="57" s="1"/>
  <c r="S192" i="57"/>
  <c r="T192" i="57" s="1"/>
  <c r="S225" i="57"/>
  <c r="P107" i="47" s="1"/>
  <c r="V206" i="57"/>
  <c r="W206" i="57" s="1"/>
  <c r="X206" i="57" s="1"/>
  <c r="Y206" i="57" s="1"/>
  <c r="Z206" i="57" s="1"/>
  <c r="AA206" i="57" s="1"/>
  <c r="AB206" i="57" s="1"/>
  <c r="AC206" i="57" s="1"/>
  <c r="AD206" i="57" s="1"/>
  <c r="K172" i="57"/>
  <c r="K173" i="57"/>
  <c r="K174" i="57"/>
  <c r="K177" i="57"/>
  <c r="K179" i="57"/>
  <c r="K175" i="57"/>
  <c r="K176" i="57"/>
  <c r="AE204" i="57"/>
  <c r="AB190" i="57"/>
  <c r="AC190" i="57" s="1"/>
  <c r="S190" i="57"/>
  <c r="T190" i="57" s="1"/>
  <c r="AB223" i="57"/>
  <c r="Y106" i="47" s="1"/>
  <c r="U226" i="57"/>
  <c r="V226" i="57" s="1"/>
  <c r="AE203" i="57"/>
  <c r="S189" i="57"/>
  <c r="T189" i="57" s="1"/>
  <c r="AB189" i="57"/>
  <c r="AC189" i="57" s="1"/>
  <c r="AB222" i="57"/>
  <c r="Y104" i="47" s="1"/>
  <c r="T222" i="57"/>
  <c r="J176" i="57"/>
  <c r="V219" i="57"/>
  <c r="S100" i="47" s="1"/>
  <c r="J172" i="57"/>
  <c r="J174" i="57"/>
  <c r="J173" i="57"/>
  <c r="J177" i="57"/>
  <c r="J178" i="57"/>
  <c r="J179" i="57"/>
  <c r="AE102" i="47"/>
  <c r="AI220" i="57"/>
  <c r="AD100" i="47"/>
  <c r="AH219" i="57"/>
  <c r="U102" i="47"/>
  <c r="Y220" i="57"/>
  <c r="AS176" i="57"/>
  <c r="AS165" i="57" s="1"/>
  <c r="AO165" i="57"/>
  <c r="T101" i="47"/>
  <c r="X221" i="57"/>
  <c r="AD189" i="57" l="1"/>
  <c r="U192" i="57"/>
  <c r="V192" i="57" s="1"/>
  <c r="AC226" i="57"/>
  <c r="Z105" i="47" s="1"/>
  <c r="AL226" i="57"/>
  <c r="AI105" i="47" s="1"/>
  <c r="AO207" i="57"/>
  <c r="AF207" i="57"/>
  <c r="AG207" i="57" s="1"/>
  <c r="AH207" i="57" s="1"/>
  <c r="AI207" i="57" s="1"/>
  <c r="AJ207" i="57" s="1"/>
  <c r="AK207" i="57" s="1"/>
  <c r="AL207" i="57" s="1"/>
  <c r="AM207" i="57" s="1"/>
  <c r="AN207" i="57" s="1"/>
  <c r="T223" i="57"/>
  <c r="Q106" i="47" s="1"/>
  <c r="U189" i="57"/>
  <c r="AF203" i="57"/>
  <c r="AG203" i="57" s="1"/>
  <c r="AH203" i="57" s="1"/>
  <c r="AI203" i="57" s="1"/>
  <c r="AJ203" i="57" s="1"/>
  <c r="AK203" i="57" s="1"/>
  <c r="AL203" i="57" s="1"/>
  <c r="AM203" i="57" s="1"/>
  <c r="AN203" i="57" s="1"/>
  <c r="AO203" i="57"/>
  <c r="AE154" i="57"/>
  <c r="M154" i="57" s="1"/>
  <c r="M191" i="57" s="1"/>
  <c r="V191" i="57" s="1"/>
  <c r="AE165" i="57" a="1"/>
  <c r="AE165" i="57" s="1"/>
  <c r="L165" i="57"/>
  <c r="AD169" i="57"/>
  <c r="AD176" i="57" s="1"/>
  <c r="AD153" i="57"/>
  <c r="L153" i="57" s="1"/>
  <c r="L190" i="57" s="1"/>
  <c r="AD190" i="57" s="1"/>
  <c r="M164" i="57"/>
  <c r="AE152" i="57"/>
  <c r="M152" i="57" s="1"/>
  <c r="M189" i="57" s="1"/>
  <c r="V224" i="57"/>
  <c r="S103" i="47" s="1"/>
  <c r="AQ207" i="57"/>
  <c r="AR207" i="57" s="1"/>
  <c r="AS207" i="57" s="1"/>
  <c r="AP207" i="57"/>
  <c r="AN226" i="57"/>
  <c r="AM226" i="57" s="1"/>
  <c r="AE193" i="57"/>
  <c r="AF193" i="57" s="1"/>
  <c r="AG193" i="57" s="1"/>
  <c r="AH193" i="57" s="1"/>
  <c r="AI193" i="57" s="1"/>
  <c r="AJ193" i="57" s="1"/>
  <c r="AK193" i="57" s="1"/>
  <c r="AL193" i="57" s="1"/>
  <c r="AM193" i="57" s="1"/>
  <c r="AN193" i="57" s="1"/>
  <c r="AO193" i="57" s="1"/>
  <c r="AP193" i="57" s="1"/>
  <c r="AQ193" i="57" s="1"/>
  <c r="AR193" i="57" s="1"/>
  <c r="R105" i="47"/>
  <c r="AD224" i="57"/>
  <c r="AA103" i="47" s="1"/>
  <c r="K181" i="57"/>
  <c r="K182" i="57" s="1"/>
  <c r="AD101" i="47"/>
  <c r="AH221" i="57"/>
  <c r="AM225" i="57"/>
  <c r="AE192" i="57"/>
  <c r="AF192" i="57" s="1"/>
  <c r="AG192" i="57" s="1"/>
  <c r="AH192" i="57" s="1"/>
  <c r="AI192" i="57" s="1"/>
  <c r="AJ192" i="57" s="1"/>
  <c r="AK192" i="57" s="1"/>
  <c r="AL192" i="57" s="1"/>
  <c r="AM192" i="57" s="1"/>
  <c r="AN192" i="57" s="1"/>
  <c r="AO192" i="57" s="1"/>
  <c r="AP192" i="57" s="1"/>
  <c r="AQ192" i="57" s="1"/>
  <c r="AR192" i="57" s="1"/>
  <c r="V193" i="57"/>
  <c r="AC222" i="57"/>
  <c r="AP206" i="57"/>
  <c r="AQ206" i="57" s="1"/>
  <c r="AR206" i="57" s="1"/>
  <c r="AS206" i="57" s="1"/>
  <c r="T225" i="57"/>
  <c r="AC225" i="57"/>
  <c r="W219" i="57"/>
  <c r="T100" i="47" s="1"/>
  <c r="Q104" i="47"/>
  <c r="U222" i="57"/>
  <c r="J181" i="57"/>
  <c r="J182" i="57" s="1"/>
  <c r="S105" i="47"/>
  <c r="W226" i="57"/>
  <c r="U101" i="47"/>
  <c r="Y221" i="57"/>
  <c r="AE100" i="47"/>
  <c r="AI219" i="57"/>
  <c r="AF102" i="47"/>
  <c r="AJ220" i="57"/>
  <c r="V102" i="47"/>
  <c r="Z220" i="57"/>
  <c r="AD226" i="57" l="1"/>
  <c r="AA105" i="47" s="1"/>
  <c r="U223" i="57"/>
  <c r="R106" i="47" s="1"/>
  <c r="AE226" i="57"/>
  <c r="AB105" i="47" s="1"/>
  <c r="AO204" i="57"/>
  <c r="AL223" i="57"/>
  <c r="AI106" i="47" s="1"/>
  <c r="AC223" i="57"/>
  <c r="U190" i="57"/>
  <c r="AF204" i="57"/>
  <c r="AG204" i="57" s="1"/>
  <c r="AH204" i="57" s="1"/>
  <c r="AI204" i="57" s="1"/>
  <c r="AJ204" i="57" s="1"/>
  <c r="AK204" i="57" s="1"/>
  <c r="AL204" i="57" s="1"/>
  <c r="AM204" i="57" s="1"/>
  <c r="AN204" i="57" s="1"/>
  <c r="AN224" i="57"/>
  <c r="AM224" i="57" s="1"/>
  <c r="AE191" i="57"/>
  <c r="AF191" i="57" s="1"/>
  <c r="AG191" i="57" s="1"/>
  <c r="AH191" i="57" s="1"/>
  <c r="AI191" i="57" s="1"/>
  <c r="AJ191" i="57" s="1"/>
  <c r="AK191" i="57" s="1"/>
  <c r="AL191" i="57" s="1"/>
  <c r="AM191" i="57" s="1"/>
  <c r="AN191" i="57" s="1"/>
  <c r="AO191" i="57" s="1"/>
  <c r="AP191" i="57" s="1"/>
  <c r="AQ191" i="57" s="1"/>
  <c r="AR191" i="57" s="1"/>
  <c r="AP205" i="57"/>
  <c r="AQ205" i="57" s="1"/>
  <c r="AR205" i="57" s="1"/>
  <c r="AS205" i="57" s="1"/>
  <c r="W224" i="57"/>
  <c r="X224" i="57" s="1"/>
  <c r="U103" i="47" s="1"/>
  <c r="M165" i="57"/>
  <c r="M169" i="57" s="1"/>
  <c r="M174" i="57" s="1"/>
  <c r="AE153" i="57"/>
  <c r="M153" i="57" s="1"/>
  <c r="M190" i="57" s="1"/>
  <c r="AE190" i="57" s="1"/>
  <c r="AF190" i="57" s="1"/>
  <c r="AG190" i="57" s="1"/>
  <c r="AH190" i="57" s="1"/>
  <c r="AI190" i="57" s="1"/>
  <c r="AJ190" i="57" s="1"/>
  <c r="AK190" i="57" s="1"/>
  <c r="AL190" i="57" s="1"/>
  <c r="AM190" i="57" s="1"/>
  <c r="AN190" i="57" s="1"/>
  <c r="AO190" i="57" s="1"/>
  <c r="AP190" i="57" s="1"/>
  <c r="AQ190" i="57" s="1"/>
  <c r="AR190" i="57" s="1"/>
  <c r="AE224" i="57"/>
  <c r="AB103" i="47" s="1"/>
  <c r="AE169" i="57"/>
  <c r="AD174" i="57"/>
  <c r="AD173" i="57"/>
  <c r="AD175" i="57"/>
  <c r="AD172" i="57"/>
  <c r="AD177" i="57"/>
  <c r="AD179" i="57"/>
  <c r="AD178" i="57"/>
  <c r="L169" i="57"/>
  <c r="L176" i="57" s="1"/>
  <c r="X219" i="57"/>
  <c r="U100" i="47" s="1"/>
  <c r="AI221" i="57"/>
  <c r="AE101" i="47"/>
  <c r="AE189" i="57"/>
  <c r="AF189" i="57" s="1"/>
  <c r="AG189" i="57" s="1"/>
  <c r="AH189" i="57" s="1"/>
  <c r="AI189" i="57" s="1"/>
  <c r="AJ189" i="57" s="1"/>
  <c r="AK189" i="57" s="1"/>
  <c r="AL189" i="57" s="1"/>
  <c r="AM189" i="57" s="1"/>
  <c r="AN189" i="57" s="1"/>
  <c r="AO189" i="57" s="1"/>
  <c r="AP189" i="57" s="1"/>
  <c r="AQ189" i="57" s="1"/>
  <c r="AR189" i="57" s="1"/>
  <c r="AP203" i="57"/>
  <c r="AQ203" i="57" s="1"/>
  <c r="AR203" i="57" s="1"/>
  <c r="AS203" i="57" s="1"/>
  <c r="V189" i="57"/>
  <c r="AN222" i="57"/>
  <c r="AM222" i="57" s="1"/>
  <c r="Z104" i="47"/>
  <c r="AD222" i="57"/>
  <c r="Z107" i="47"/>
  <c r="AD225" i="57"/>
  <c r="Q107" i="47"/>
  <c r="U225" i="57"/>
  <c r="V223" i="57"/>
  <c r="S106" i="47" s="1"/>
  <c r="R104" i="47"/>
  <c r="V222" i="57"/>
  <c r="T105" i="47"/>
  <c r="X226" i="57"/>
  <c r="W102" i="47"/>
  <c r="AA220" i="57"/>
  <c r="X102" i="47" s="1"/>
  <c r="AG102" i="47"/>
  <c r="AK220" i="57"/>
  <c r="AH102" i="47" s="1"/>
  <c r="V101" i="47"/>
  <c r="Z221" i="57"/>
  <c r="AF100" i="47"/>
  <c r="AJ219" i="57"/>
  <c r="AF226" i="57" l="1"/>
  <c r="AC105" i="47" s="1"/>
  <c r="AN223" i="57"/>
  <c r="AM223" i="57" s="1"/>
  <c r="M176" i="57"/>
  <c r="M177" i="57"/>
  <c r="M175" i="57"/>
  <c r="M178" i="57"/>
  <c r="M179" i="57"/>
  <c r="AD181" i="57"/>
  <c r="AD182" i="57" s="1"/>
  <c r="M172" i="57"/>
  <c r="Z106" i="47"/>
  <c r="AD223" i="57"/>
  <c r="AP204" i="57"/>
  <c r="AQ204" i="57" s="1"/>
  <c r="AR204" i="57" s="1"/>
  <c r="AS204" i="57" s="1"/>
  <c r="M173" i="57"/>
  <c r="AF224" i="57"/>
  <c r="AG224" i="57" s="1"/>
  <c r="AD103" i="47" s="1"/>
  <c r="V190" i="57"/>
  <c r="Y219" i="57"/>
  <c r="V100" i="47" s="1"/>
  <c r="Y224" i="57"/>
  <c r="Z224" i="57" s="1"/>
  <c r="T103" i="47"/>
  <c r="AE172" i="57"/>
  <c r="AE179" i="57"/>
  <c r="AE177" i="57"/>
  <c r="AE176" i="57"/>
  <c r="AE178" i="57"/>
  <c r="AE174" i="57"/>
  <c r="AE175" i="57"/>
  <c r="AE173" i="57"/>
  <c r="W223" i="57"/>
  <c r="T106" i="47" s="1"/>
  <c r="L179" i="57"/>
  <c r="L177" i="57"/>
  <c r="L178" i="57"/>
  <c r="L175" i="57"/>
  <c r="L172" i="57"/>
  <c r="L174" i="57"/>
  <c r="L173" i="57"/>
  <c r="AF101" i="47"/>
  <c r="AJ221" i="57"/>
  <c r="R107" i="47"/>
  <c r="V225" i="57"/>
  <c r="AA107" i="47"/>
  <c r="AE225" i="57"/>
  <c r="AA104" i="47"/>
  <c r="AE222" i="57"/>
  <c r="S104" i="47"/>
  <c r="W222" i="57"/>
  <c r="U105" i="47"/>
  <c r="Y226" i="57"/>
  <c r="AG100" i="47"/>
  <c r="AK219" i="57"/>
  <c r="AH100" i="47" s="1"/>
  <c r="W101" i="47"/>
  <c r="AA221" i="57"/>
  <c r="X101" i="47" s="1"/>
  <c r="AG226" i="57" l="1"/>
  <c r="Z219" i="57"/>
  <c r="W100" i="47" s="1"/>
  <c r="M181" i="57"/>
  <c r="M182" i="57" s="1"/>
  <c r="AH224" i="57"/>
  <c r="AE103" i="47" s="1"/>
  <c r="AA106" i="47"/>
  <c r="AE223" i="57"/>
  <c r="V103" i="47"/>
  <c r="AC103" i="47"/>
  <c r="X223" i="57"/>
  <c r="U106" i="47" s="1"/>
  <c r="AE181" i="57"/>
  <c r="AE182" i="57" s="1"/>
  <c r="L181" i="57"/>
  <c r="L182" i="57" s="1"/>
  <c r="AG101" i="47"/>
  <c r="AK221" i="57"/>
  <c r="AH101" i="47" s="1"/>
  <c r="AF222" i="57"/>
  <c r="AB104" i="47"/>
  <c r="AB107" i="47"/>
  <c r="AF225" i="57"/>
  <c r="W225" i="57"/>
  <c r="S107" i="47"/>
  <c r="T104" i="47"/>
  <c r="X222" i="57"/>
  <c r="AD105" i="47"/>
  <c r="AH226" i="57"/>
  <c r="AI224" i="57"/>
  <c r="V105" i="47"/>
  <c r="Z226" i="57"/>
  <c r="W103" i="47"/>
  <c r="AA224" i="57"/>
  <c r="X103" i="47" s="1"/>
  <c r="AO226" i="57"/>
  <c r="AP226" i="57" s="1"/>
  <c r="AM105" i="47" s="1"/>
  <c r="AO223" i="57"/>
  <c r="AK105" i="47"/>
  <c r="AO221" i="57"/>
  <c r="AK102" i="47"/>
  <c r="AJ100" i="47"/>
  <c r="AJ105" i="47"/>
  <c r="AO222" i="57"/>
  <c r="AJ107" i="47"/>
  <c r="AK103" i="47"/>
  <c r="AA219" i="57" l="1"/>
  <c r="X100" i="47" s="1"/>
  <c r="Y223" i="57"/>
  <c r="V106" i="47" s="1"/>
  <c r="AB106" i="47"/>
  <c r="AF223" i="57"/>
  <c r="T107" i="47"/>
  <c r="X225" i="57"/>
  <c r="AC107" i="47"/>
  <c r="AG225" i="57"/>
  <c r="AC104" i="47"/>
  <c r="AG222" i="57"/>
  <c r="U104" i="47"/>
  <c r="Y222" i="57"/>
  <c r="AF103" i="47"/>
  <c r="AJ224" i="57"/>
  <c r="AE105" i="47"/>
  <c r="AI226" i="57"/>
  <c r="W105" i="47"/>
  <c r="AA226" i="57"/>
  <c r="X105" i="47" s="1"/>
  <c r="AK107" i="47"/>
  <c r="AO225" i="57"/>
  <c r="AK104" i="47"/>
  <c r="AK101" i="47"/>
  <c r="AL101" i="47"/>
  <c r="AP221" i="57"/>
  <c r="AM101" i="47" s="1"/>
  <c r="AP222" i="57"/>
  <c r="AM104" i="47" s="1"/>
  <c r="AL104" i="47"/>
  <c r="AL106" i="47"/>
  <c r="AP223" i="57"/>
  <c r="AM106" i="47" s="1"/>
  <c r="AO220" i="57"/>
  <c r="AJ104" i="47"/>
  <c r="AK100" i="47"/>
  <c r="AK106" i="47"/>
  <c r="AL105" i="47"/>
  <c r="AJ101" i="47"/>
  <c r="AJ102" i="47"/>
  <c r="AO224" i="57"/>
  <c r="AJ106" i="47"/>
  <c r="AJ103" i="47"/>
  <c r="AO219" i="57"/>
  <c r="Z223" i="57" l="1"/>
  <c r="AC106" i="47"/>
  <c r="AG223" i="57"/>
  <c r="AD104" i="47"/>
  <c r="AH222" i="57"/>
  <c r="AD107" i="47"/>
  <c r="AH225" i="57"/>
  <c r="Y225" i="57"/>
  <c r="U107" i="47"/>
  <c r="V104" i="47"/>
  <c r="Z222" i="57"/>
  <c r="W106" i="47"/>
  <c r="AA223" i="57"/>
  <c r="X106" i="47" s="1"/>
  <c r="AG103" i="47"/>
  <c r="AK224" i="57"/>
  <c r="AH103" i="47" s="1"/>
  <c r="AF105" i="47"/>
  <c r="AJ226" i="57"/>
  <c r="AL107" i="47"/>
  <c r="AP225" i="57"/>
  <c r="AM107" i="47" s="1"/>
  <c r="AL102" i="47"/>
  <c r="AP220" i="57"/>
  <c r="AM102" i="47" s="1"/>
  <c r="AL100" i="47"/>
  <c r="AP219" i="57"/>
  <c r="AM100" i="47" s="1"/>
  <c r="AP224" i="57"/>
  <c r="AM103" i="47" s="1"/>
  <c r="AL103" i="47"/>
  <c r="AD106" i="47" l="1"/>
  <c r="AH223" i="57"/>
  <c r="V107" i="47"/>
  <c r="Z225" i="57"/>
  <c r="AE107" i="47"/>
  <c r="AI225" i="57"/>
  <c r="AE104" i="47"/>
  <c r="AI222" i="57"/>
  <c r="W104" i="47"/>
  <c r="AA222" i="57"/>
  <c r="X104" i="47" s="1"/>
  <c r="AG105" i="47"/>
  <c r="AK226" i="57"/>
  <c r="AH105" i="47" s="1"/>
  <c r="AI223" i="57" l="1"/>
  <c r="AE106" i="47"/>
  <c r="AF104" i="47"/>
  <c r="AJ222" i="57"/>
  <c r="AA225" i="57"/>
  <c r="X107" i="47" s="1"/>
  <c r="W107" i="47"/>
  <c r="AF107" i="47"/>
  <c r="AJ225" i="57"/>
  <c r="AF106" i="47" l="1"/>
  <c r="AJ223" i="57"/>
  <c r="AK225" i="57"/>
  <c r="AH107" i="47" s="1"/>
  <c r="AG107" i="47"/>
  <c r="AG104" i="47"/>
  <c r="AK222" i="57"/>
  <c r="AH104" i="47" s="1"/>
  <c r="AG106" i="47" l="1"/>
  <c r="AK223" i="57"/>
  <c r="AH106" i="47" s="1"/>
  <c r="I68" i="57"/>
  <c r="I119" i="57" s="1"/>
  <c r="L68" i="57"/>
  <c r="L119" i="57" s="1"/>
  <c r="M68" i="57"/>
  <c r="M123" i="57" s="1"/>
  <c r="G68" i="57"/>
  <c r="G119" i="57" s="1"/>
  <c r="J70" i="57"/>
  <c r="J117" i="57" s="1"/>
  <c r="G69" i="57"/>
  <c r="G124" i="57" s="1"/>
  <c r="J69" i="57"/>
  <c r="J116" i="57" s="1"/>
  <c r="J68" i="57"/>
  <c r="J123" i="57" s="1"/>
  <c r="I70" i="57"/>
  <c r="I117" i="57" s="1"/>
  <c r="H69" i="57"/>
  <c r="H124" i="57" s="1"/>
  <c r="G70" i="57"/>
  <c r="G125" i="57" s="1"/>
  <c r="M69" i="57"/>
  <c r="M120" i="57" s="1"/>
  <c r="H70" i="57"/>
  <c r="H117" i="57" s="1"/>
  <c r="M70" i="57"/>
  <c r="L69" i="57"/>
  <c r="L116" i="57" s="1"/>
  <c r="F68" i="57"/>
  <c r="H68" i="57"/>
  <c r="H119" i="57" s="1"/>
  <c r="F69" i="57"/>
  <c r="F120" i="57" s="1"/>
  <c r="I69" i="57"/>
  <c r="I120" i="57" s="1"/>
  <c r="L70" i="57"/>
  <c r="K70" i="57"/>
  <c r="K69" i="57"/>
  <c r="K116" i="57" s="1"/>
  <c r="K68" i="57"/>
  <c r="K123" i="57" s="1"/>
  <c r="M67" i="57"/>
  <c r="K67" i="57"/>
  <c r="H67" i="57"/>
  <c r="L67" i="57"/>
  <c r="J67" i="57"/>
  <c r="I67" i="57"/>
  <c r="F70" i="57"/>
  <c r="F121" i="57" s="1"/>
  <c r="G67" i="57"/>
  <c r="F67" i="57"/>
  <c r="L115" i="57" l="1"/>
  <c r="G121" i="57"/>
  <c r="H120" i="57"/>
  <c r="I125" i="57"/>
  <c r="M119" i="57"/>
  <c r="M115" i="57"/>
  <c r="I116" i="57"/>
  <c r="H116" i="57"/>
  <c r="H128" i="57" s="1"/>
  <c r="K115" i="57"/>
  <c r="F116" i="57"/>
  <c r="G120" i="57"/>
  <c r="I124" i="57"/>
  <c r="I128" i="57" s="1"/>
  <c r="K119" i="57"/>
  <c r="J125" i="57"/>
  <c r="H115" i="57"/>
  <c r="G123" i="57"/>
  <c r="G115" i="57"/>
  <c r="G116" i="57"/>
  <c r="M116" i="57"/>
  <c r="K124" i="57"/>
  <c r="I121" i="57"/>
  <c r="I129" i="57" s="1"/>
  <c r="K120" i="57"/>
  <c r="H123" i="57"/>
  <c r="M124" i="57"/>
  <c r="I123" i="57"/>
  <c r="J115" i="57"/>
  <c r="F119" i="57"/>
  <c r="J119" i="57"/>
  <c r="F125" i="57"/>
  <c r="G117" i="57"/>
  <c r="L120" i="57"/>
  <c r="H125" i="57"/>
  <c r="J120" i="57"/>
  <c r="M127" i="57"/>
  <c r="I115" i="57"/>
  <c r="J121" i="57"/>
  <c r="AC67" i="57"/>
  <c r="AC70" i="57"/>
  <c r="L124" i="57"/>
  <c r="F115" i="57"/>
  <c r="F124" i="57"/>
  <c r="H121" i="57"/>
  <c r="J124" i="57"/>
  <c r="F117" i="57"/>
  <c r="L123" i="57"/>
  <c r="F123" i="57"/>
  <c r="G129" i="57" l="1"/>
  <c r="K128" i="57"/>
  <c r="J129" i="57"/>
  <c r="K127" i="57"/>
  <c r="L128" i="57"/>
  <c r="H127" i="57"/>
  <c r="F128" i="57"/>
  <c r="G128" i="57"/>
  <c r="J128" i="57"/>
  <c r="G127" i="57"/>
  <c r="H129" i="57"/>
  <c r="I127" i="57"/>
  <c r="G257" i="57" s="1"/>
  <c r="F127" i="57"/>
  <c r="M128" i="57"/>
  <c r="J127" i="57"/>
  <c r="AD67" i="57"/>
  <c r="AC82" i="57"/>
  <c r="AC87" i="57"/>
  <c r="AC77" i="57"/>
  <c r="F129" i="57"/>
  <c r="AC68" i="57"/>
  <c r="AD70" i="57"/>
  <c r="AC69" i="57"/>
  <c r="L127" i="57"/>
  <c r="E257" i="57" l="1"/>
  <c r="E256" i="57"/>
  <c r="K263" i="57" s="1"/>
  <c r="L263" i="57" s="1"/>
  <c r="G258" i="57"/>
  <c r="R265" i="57" s="1"/>
  <c r="AC80" i="57"/>
  <c r="AC117" i="57" s="1"/>
  <c r="K77" i="57"/>
  <c r="K80" i="57" s="1"/>
  <c r="K117" i="57" s="1"/>
  <c r="AC90" i="57"/>
  <c r="AC125" i="57" s="1"/>
  <c r="K87" i="57"/>
  <c r="K90" i="57" s="1"/>
  <c r="K125" i="57" s="1"/>
  <c r="AC85" i="57"/>
  <c r="AC121" i="57" s="1"/>
  <c r="K82" i="57"/>
  <c r="K85" i="57" s="1"/>
  <c r="K121" i="57" s="1"/>
  <c r="M263" i="57"/>
  <c r="N263" i="57" s="1"/>
  <c r="AD82" i="57"/>
  <c r="AE67" i="57"/>
  <c r="AD87" i="57"/>
  <c r="AD77" i="57"/>
  <c r="AD68" i="57"/>
  <c r="AE70" i="57"/>
  <c r="AD69" i="57"/>
  <c r="AC119" i="57"/>
  <c r="AC123" i="57"/>
  <c r="AC115" i="57"/>
  <c r="E258" i="57"/>
  <c r="M264" i="57"/>
  <c r="N264" i="57" s="1"/>
  <c r="K264" i="57"/>
  <c r="L264" i="57" s="1"/>
  <c r="P264" i="57"/>
  <c r="Q264" i="57" s="1"/>
  <c r="R264" i="57"/>
  <c r="AC116" i="57"/>
  <c r="AC120" i="57"/>
  <c r="AC124" i="57"/>
  <c r="G256" i="57"/>
  <c r="P265" i="57" l="1"/>
  <c r="Q265" i="57" s="1"/>
  <c r="AC129" i="57"/>
  <c r="AD80" i="57"/>
  <c r="AD117" i="57" s="1"/>
  <c r="L77" i="57"/>
  <c r="L80" i="57" s="1"/>
  <c r="L117" i="57" s="1"/>
  <c r="AD90" i="57"/>
  <c r="AD125" i="57" s="1"/>
  <c r="L87" i="57"/>
  <c r="L90" i="57" s="1"/>
  <c r="L125" i="57" s="1"/>
  <c r="AD85" i="57"/>
  <c r="AD121" i="57" s="1"/>
  <c r="L82" i="57"/>
  <c r="L85" i="57" s="1"/>
  <c r="L121" i="57" s="1"/>
  <c r="K129" i="57"/>
  <c r="H256" i="57" s="1"/>
  <c r="AB263" i="57" s="1"/>
  <c r="AD116" i="57"/>
  <c r="AD124" i="57"/>
  <c r="AD120" i="57"/>
  <c r="AE68" i="57"/>
  <c r="AE69" i="57"/>
  <c r="P263" i="57"/>
  <c r="Q263" i="57" s="1"/>
  <c r="R263" i="57"/>
  <c r="AD115" i="57"/>
  <c r="AD119" i="57"/>
  <c r="AD123" i="57"/>
  <c r="AC128" i="57"/>
  <c r="AE77" i="57"/>
  <c r="AE82" i="57"/>
  <c r="AE87" i="57"/>
  <c r="M265" i="57"/>
  <c r="N265" i="57" s="1"/>
  <c r="K265" i="57"/>
  <c r="L265" i="57" s="1"/>
  <c r="AC127" i="57"/>
  <c r="AD129" i="57" l="1"/>
  <c r="AE90" i="57"/>
  <c r="AE125" i="57" s="1"/>
  <c r="M87" i="57"/>
  <c r="M90" i="57" s="1"/>
  <c r="M125" i="57" s="1"/>
  <c r="H258" i="57"/>
  <c r="S263" i="57"/>
  <c r="T263" i="57" s="1"/>
  <c r="U263" i="57" s="1"/>
  <c r="V263" i="57" s="1"/>
  <c r="W263" i="57" s="1"/>
  <c r="X263" i="57" s="1"/>
  <c r="Y263" i="57" s="1"/>
  <c r="Z263" i="57" s="1"/>
  <c r="AA263" i="57" s="1"/>
  <c r="AE80" i="57"/>
  <c r="AE117" i="57" s="1"/>
  <c r="M77" i="57"/>
  <c r="M80" i="57" s="1"/>
  <c r="M117" i="57" s="1"/>
  <c r="H257" i="57"/>
  <c r="AE85" i="57"/>
  <c r="AE121" i="57" s="1"/>
  <c r="M82" i="57"/>
  <c r="M85" i="57" s="1"/>
  <c r="M121" i="57" s="1"/>
  <c r="L129" i="57"/>
  <c r="I256" i="57" s="1"/>
  <c r="AD128" i="57"/>
  <c r="AE120" i="57"/>
  <c r="AE116" i="57"/>
  <c r="AE124" i="57"/>
  <c r="AE115" i="57"/>
  <c r="AE119" i="57"/>
  <c r="AE123" i="57"/>
  <c r="AD127" i="57"/>
  <c r="AE129" i="57" l="1"/>
  <c r="AL263" i="57"/>
  <c r="AC263" i="57"/>
  <c r="AD263" i="57" s="1"/>
  <c r="AE263" i="57" s="1"/>
  <c r="AF263" i="57" s="1"/>
  <c r="AG263" i="57" s="1"/>
  <c r="AH263" i="57" s="1"/>
  <c r="AI263" i="57" s="1"/>
  <c r="AJ263" i="57" s="1"/>
  <c r="AK263" i="57" s="1"/>
  <c r="I258" i="57"/>
  <c r="AL265" i="57" s="1"/>
  <c r="M129" i="57"/>
  <c r="K257" i="57" s="1"/>
  <c r="AB264" i="57"/>
  <c r="S264" i="57"/>
  <c r="T264" i="57" s="1"/>
  <c r="U264" i="57" s="1"/>
  <c r="V264" i="57" s="1"/>
  <c r="W264" i="57" s="1"/>
  <c r="X264" i="57" s="1"/>
  <c r="Y264" i="57" s="1"/>
  <c r="Z264" i="57" s="1"/>
  <c r="AA264" i="57" s="1"/>
  <c r="I257" i="57"/>
  <c r="AB265" i="57"/>
  <c r="AC265" i="57" s="1"/>
  <c r="AD265" i="57" s="1"/>
  <c r="AE265" i="57" s="1"/>
  <c r="AF265" i="57" s="1"/>
  <c r="AG265" i="57" s="1"/>
  <c r="AH265" i="57" s="1"/>
  <c r="AI265" i="57" s="1"/>
  <c r="AJ265" i="57" s="1"/>
  <c r="AK265" i="57" s="1"/>
  <c r="S265" i="57"/>
  <c r="T265" i="57" s="1"/>
  <c r="U265" i="57" s="1"/>
  <c r="V265" i="57" s="1"/>
  <c r="W265" i="57" s="1"/>
  <c r="X265" i="57" s="1"/>
  <c r="Y265" i="57" s="1"/>
  <c r="Z265" i="57" s="1"/>
  <c r="AA265" i="57" s="1"/>
  <c r="AE127" i="57"/>
  <c r="AE128" i="57"/>
  <c r="K256" i="57" l="1"/>
  <c r="J256" i="57"/>
  <c r="AV263" i="57" s="1"/>
  <c r="AW263" i="57" s="1"/>
  <c r="J258" i="57"/>
  <c r="AM265" i="57" s="1"/>
  <c r="AN265" i="57" s="1"/>
  <c r="AO265" i="57" s="1"/>
  <c r="AP265" i="57" s="1"/>
  <c r="AQ265" i="57" s="1"/>
  <c r="AR265" i="57" s="1"/>
  <c r="AS265" i="57" s="1"/>
  <c r="AT265" i="57" s="1"/>
  <c r="AU265" i="57" s="1"/>
  <c r="J257" i="57"/>
  <c r="AC264" i="57"/>
  <c r="AD264" i="57" s="1"/>
  <c r="AE264" i="57" s="1"/>
  <c r="AF264" i="57" s="1"/>
  <c r="AG264" i="57" s="1"/>
  <c r="AH264" i="57" s="1"/>
  <c r="AI264" i="57" s="1"/>
  <c r="AJ264" i="57" s="1"/>
  <c r="AK264" i="57" s="1"/>
  <c r="AL264" i="57"/>
  <c r="AM264" i="57" s="1"/>
  <c r="AN264" i="57" s="1"/>
  <c r="AO264" i="57" s="1"/>
  <c r="AP264" i="57" s="1"/>
  <c r="AQ264" i="57" s="1"/>
  <c r="AR264" i="57" s="1"/>
  <c r="AS264" i="57" s="1"/>
  <c r="AT264" i="57" s="1"/>
  <c r="AU264" i="57" s="1"/>
  <c r="K258" i="57"/>
  <c r="AV265" i="57"/>
  <c r="AW265" i="57" s="1"/>
  <c r="AX265" i="57" s="1"/>
  <c r="AY265" i="57" s="1"/>
  <c r="AZ265" i="57"/>
  <c r="BA265" i="57" s="1"/>
  <c r="BB265" i="57" s="1"/>
  <c r="BC265" i="57" s="1"/>
  <c r="BD265" i="57" s="1"/>
  <c r="AM263" i="57"/>
  <c r="AN263" i="57" s="1"/>
  <c r="AO263" i="57" s="1"/>
  <c r="AP263" i="57" s="1"/>
  <c r="AQ263" i="57" s="1"/>
  <c r="AR263" i="57" s="1"/>
  <c r="AS263" i="57" s="1"/>
  <c r="AT263" i="57" s="1"/>
  <c r="AU263" i="57" s="1"/>
  <c r="AX263" i="57" l="1"/>
  <c r="AY263" i="57" s="1"/>
  <c r="AZ263" i="57"/>
  <c r="BA263" i="57" s="1"/>
  <c r="BB263" i="57" s="1"/>
  <c r="BC263" i="57" s="1"/>
  <c r="BD263" i="57" s="1"/>
  <c r="AV264" i="57"/>
  <c r="AW264" i="57" s="1"/>
  <c r="AX264" i="57" s="1"/>
  <c r="AY264" i="57" s="1"/>
  <c r="AZ264" i="57"/>
  <c r="BA264" i="57" s="1"/>
  <c r="BB264" i="57" s="1"/>
  <c r="BC264" i="57" s="1"/>
  <c r="BD264" i="57" s="1"/>
  <c r="R48" i="56"/>
  <c r="T48" i="56" l="1"/>
  <c r="U48" i="56" s="1"/>
  <c r="Z48" i="56"/>
  <c r="AB48" i="56" l="1"/>
  <c r="V48" i="56"/>
  <c r="AC48" i="56" l="1"/>
  <c r="AD48" i="56" l="1"/>
  <c r="P46" i="56"/>
  <c r="P77" i="56" s="1"/>
  <c r="P93" i="56" s="1"/>
  <c r="X93" i="56" s="1"/>
  <c r="G39" i="56"/>
  <c r="G40" i="56" s="1"/>
  <c r="G47" i="56" s="1"/>
  <c r="X46" i="56"/>
  <c r="T39" i="56"/>
  <c r="T40" i="56" s="1"/>
  <c r="T47" i="56" s="1"/>
  <c r="T87" i="56" s="1"/>
  <c r="I39" i="56" l="1"/>
  <c r="I40" i="56" s="1"/>
  <c r="I47" i="56" s="1"/>
  <c r="Q47" i="56" s="1"/>
  <c r="Q87" i="56" s="1"/>
  <c r="G46" i="56"/>
  <c r="K39" i="56"/>
  <c r="J39" i="56"/>
  <c r="J40" i="56" s="1"/>
  <c r="J47" i="56" s="1"/>
  <c r="H39" i="56"/>
  <c r="H46" i="56" s="1"/>
  <c r="P177" i="56" s="1"/>
  <c r="X77" i="56"/>
  <c r="G87" i="56"/>
  <c r="G89" i="56" s="1"/>
  <c r="G103" i="56"/>
  <c r="R46" i="56"/>
  <c r="R77" i="56" s="1"/>
  <c r="R93" i="56" s="1"/>
  <c r="Z93" i="56" s="1"/>
  <c r="R40" i="56"/>
  <c r="U39" i="56"/>
  <c r="V39" i="56"/>
  <c r="T46" i="56"/>
  <c r="T77" i="56" s="1"/>
  <c r="T93" i="56" s="1"/>
  <c r="L39" i="56"/>
  <c r="P40" i="56"/>
  <c r="I103" i="56" l="1"/>
  <c r="I87" i="56"/>
  <c r="I46" i="56"/>
  <c r="Q177" i="56" s="1"/>
  <c r="R47" i="56"/>
  <c r="R87" i="56" s="1"/>
  <c r="R89" i="56" s="1"/>
  <c r="Z40" i="56"/>
  <c r="Z47" i="56" s="1"/>
  <c r="Z87" i="56" s="1"/>
  <c r="P47" i="56"/>
  <c r="P87" i="56" s="1"/>
  <c r="P89" i="56" s="1"/>
  <c r="P73" i="56" s="1"/>
  <c r="X40" i="56"/>
  <c r="X47" i="56" s="1"/>
  <c r="X87" i="56" s="1"/>
  <c r="X89" i="56" s="1"/>
  <c r="AA47" i="56"/>
  <c r="AA87" i="56" s="1"/>
  <c r="AA46" i="56"/>
  <c r="AA77" i="56" s="1"/>
  <c r="J46" i="56"/>
  <c r="J93" i="56" s="1"/>
  <c r="H40" i="56"/>
  <c r="H47" i="56" s="1"/>
  <c r="H87" i="56" s="1"/>
  <c r="H89" i="56" s="1"/>
  <c r="Y46" i="56"/>
  <c r="Y47" i="56"/>
  <c r="Y87" i="56" s="1"/>
  <c r="N177" i="56"/>
  <c r="O177" i="56" s="1"/>
  <c r="L177" i="56"/>
  <c r="M177" i="56" s="1"/>
  <c r="I93" i="56"/>
  <c r="R177" i="56"/>
  <c r="Q46" i="56"/>
  <c r="Q77" i="56" s="1"/>
  <c r="Q93" i="56" s="1"/>
  <c r="Y93" i="56" s="1"/>
  <c r="K46" i="56"/>
  <c r="K40" i="56"/>
  <c r="K47" i="56" s="1"/>
  <c r="V46" i="56"/>
  <c r="V77" i="56" s="1"/>
  <c r="V40" i="56"/>
  <c r="V47" i="56" s="1"/>
  <c r="V87" i="56" s="1"/>
  <c r="N39" i="56"/>
  <c r="U40" i="56"/>
  <c r="U47" i="56" s="1"/>
  <c r="U87" i="56" s="1"/>
  <c r="U46" i="56"/>
  <c r="U77" i="56" s="1"/>
  <c r="U93" i="56" s="1"/>
  <c r="M39" i="56"/>
  <c r="J87" i="56"/>
  <c r="J103" i="56"/>
  <c r="U122" i="56" s="1"/>
  <c r="R148" i="56" s="1"/>
  <c r="P122" i="56"/>
  <c r="M148" i="56" s="1"/>
  <c r="N122" i="56"/>
  <c r="K148" i="56" s="1"/>
  <c r="T122" i="56"/>
  <c r="Q148" i="56" s="1"/>
  <c r="L46" i="56"/>
  <c r="L40" i="56"/>
  <c r="L47" i="56" s="1"/>
  <c r="AB39" i="56"/>
  <c r="Z46" i="56"/>
  <c r="Z77" i="56" s="1"/>
  <c r="T89" i="56"/>
  <c r="AA89" i="56" l="1"/>
  <c r="S177" i="56"/>
  <c r="V93" i="56"/>
  <c r="V89" i="56"/>
  <c r="H103" i="56"/>
  <c r="Y77" i="56"/>
  <c r="Y89" i="56" s="1"/>
  <c r="Q89" i="56"/>
  <c r="K103" i="56"/>
  <c r="V122" i="56" s="1"/>
  <c r="S148" i="56" s="1"/>
  <c r="K87" i="56"/>
  <c r="T112" i="56"/>
  <c r="Q138" i="56" s="1"/>
  <c r="N88" i="47" s="1"/>
  <c r="I77" i="56"/>
  <c r="I89" i="56" s="1"/>
  <c r="S112" i="56"/>
  <c r="P138" i="56" s="1"/>
  <c r="M88" i="47" s="1"/>
  <c r="O122" i="56"/>
  <c r="L148" i="56" s="1"/>
  <c r="M187" i="56" s="1"/>
  <c r="K93" i="56"/>
  <c r="T177" i="56"/>
  <c r="U177" i="56" s="1"/>
  <c r="V177" i="56" s="1"/>
  <c r="W177" i="56" s="1"/>
  <c r="X177" i="56" s="1"/>
  <c r="Y177" i="56" s="1"/>
  <c r="Z177" i="56" s="1"/>
  <c r="AA177" i="56" s="1"/>
  <c r="AB177" i="56" s="1"/>
  <c r="N187" i="56"/>
  <c r="J98" i="47"/>
  <c r="S187" i="56"/>
  <c r="O98" i="47"/>
  <c r="L93" i="56"/>
  <c r="AC177" i="56"/>
  <c r="J77" i="56"/>
  <c r="J89" i="56" s="1"/>
  <c r="U112" i="56"/>
  <c r="R138" i="56" s="1"/>
  <c r="O88" i="47" s="1"/>
  <c r="R122" i="56"/>
  <c r="Q122" i="56"/>
  <c r="N148" i="56" s="1"/>
  <c r="U89" i="56"/>
  <c r="L103" i="56"/>
  <c r="L87" i="56"/>
  <c r="R187" i="56"/>
  <c r="N98" i="47"/>
  <c r="M46" i="56"/>
  <c r="M40" i="56"/>
  <c r="M47" i="56" s="1"/>
  <c r="N46" i="56"/>
  <c r="N40" i="56"/>
  <c r="N47" i="56" s="1"/>
  <c r="AB40" i="56"/>
  <c r="AB47" i="56" s="1"/>
  <c r="AB87" i="56" s="1"/>
  <c r="AB46" i="56"/>
  <c r="AB77" i="56" s="1"/>
  <c r="AB93" i="56" s="1"/>
  <c r="AC39" i="56"/>
  <c r="Z89" i="56"/>
  <c r="L187" i="56"/>
  <c r="H98" i="47"/>
  <c r="I98" i="47" l="1"/>
  <c r="V112" i="56"/>
  <c r="S138" i="56" s="1"/>
  <c r="P88" i="47" s="1"/>
  <c r="K77" i="56"/>
  <c r="K89" i="56" s="1"/>
  <c r="P98" i="47"/>
  <c r="T187" i="56"/>
  <c r="W112" i="56"/>
  <c r="T138" i="56" s="1"/>
  <c r="Q88" i="47" s="1"/>
  <c r="AE112" i="56"/>
  <c r="AB138" i="56" s="1"/>
  <c r="Y88" i="47" s="1"/>
  <c r="L77" i="56"/>
  <c r="L89" i="56" s="1"/>
  <c r="AC40" i="56"/>
  <c r="AC47" i="56" s="1"/>
  <c r="AC87" i="56" s="1"/>
  <c r="AD39" i="56"/>
  <c r="AC46" i="56"/>
  <c r="AC77" i="56" s="1"/>
  <c r="AC93" i="56" s="1"/>
  <c r="AB89" i="56"/>
  <c r="O148" i="56"/>
  <c r="S122" i="56"/>
  <c r="P148" i="56" s="1"/>
  <c r="M87" i="56"/>
  <c r="M103" i="56"/>
  <c r="AD177" i="56"/>
  <c r="AE177" i="56" s="1"/>
  <c r="AF177" i="56" s="1"/>
  <c r="AG177" i="56" s="1"/>
  <c r="AH177" i="56" s="1"/>
  <c r="AI177" i="56" s="1"/>
  <c r="AJ177" i="56" s="1"/>
  <c r="AK177" i="56" s="1"/>
  <c r="AL177" i="56" s="1"/>
  <c r="M93" i="56"/>
  <c r="AM177" i="56"/>
  <c r="AN177" i="56" s="1"/>
  <c r="O187" i="56"/>
  <c r="K98" i="47"/>
  <c r="W122" i="56"/>
  <c r="T148" i="56" s="1"/>
  <c r="AE122" i="56"/>
  <c r="AB148" i="56" s="1"/>
  <c r="N103" i="56"/>
  <c r="N87" i="56"/>
  <c r="AO177" i="56"/>
  <c r="AP177" i="56" s="1"/>
  <c r="AQ177" i="56" s="1"/>
  <c r="N93" i="56"/>
  <c r="X112" i="56" l="1"/>
  <c r="X122" i="56"/>
  <c r="AY112" i="56"/>
  <c r="N77" i="56"/>
  <c r="N89" i="56" s="1"/>
  <c r="N90" i="56" s="1"/>
  <c r="AF122" i="56"/>
  <c r="AC148" i="56" s="1"/>
  <c r="AO122" i="56"/>
  <c r="AL148" i="56" s="1"/>
  <c r="AY122" i="56"/>
  <c r="Y98" i="47"/>
  <c r="AC187" i="56"/>
  <c r="Q187" i="56"/>
  <c r="M98" i="47"/>
  <c r="U187" i="56"/>
  <c r="Q98" i="47"/>
  <c r="P187" i="56"/>
  <c r="L98" i="47"/>
  <c r="M77" i="56"/>
  <c r="M89" i="56" s="1"/>
  <c r="AO112" i="56"/>
  <c r="AL138" i="56" s="1"/>
  <c r="AI88" i="47" s="1"/>
  <c r="AF112" i="56"/>
  <c r="AC138" i="56" s="1"/>
  <c r="Z88" i="47" s="1"/>
  <c r="AD40" i="56"/>
  <c r="AD47" i="56" s="1"/>
  <c r="AD87" i="56" s="1"/>
  <c r="AD46" i="56"/>
  <c r="AD77" i="56" s="1"/>
  <c r="AC89" i="56"/>
  <c r="AP122" i="56" l="1"/>
  <c r="AQ122" i="56" s="1"/>
  <c r="AR122" i="56" s="1"/>
  <c r="AS122" i="56" s="1"/>
  <c r="AT122" i="56" s="1"/>
  <c r="AM148" i="56" s="1"/>
  <c r="AD93" i="56"/>
  <c r="AD89" i="56"/>
  <c r="AG122" i="56"/>
  <c r="AD148" i="56" s="1"/>
  <c r="AA98" i="47" s="1"/>
  <c r="U138" i="56"/>
  <c r="R88" i="47" s="1"/>
  <c r="Y112" i="56"/>
  <c r="U148" i="56"/>
  <c r="Y122" i="56"/>
  <c r="AP112" i="56"/>
  <c r="AQ112" i="56" s="1"/>
  <c r="AR112" i="56" s="1"/>
  <c r="AS112" i="56" s="1"/>
  <c r="AT112" i="56" s="1"/>
  <c r="AN138" i="56"/>
  <c r="AK88" i="47" s="1"/>
  <c r="AZ112" i="56"/>
  <c r="AI98" i="47"/>
  <c r="AM187" i="56"/>
  <c r="AG112" i="56"/>
  <c r="Z98" i="47"/>
  <c r="AD187" i="56"/>
  <c r="AZ122" i="56"/>
  <c r="AN148" i="56"/>
  <c r="AU122" i="56" l="1"/>
  <c r="AV122" i="56" s="1"/>
  <c r="AW122" i="56" s="1"/>
  <c r="AX122" i="56" s="1"/>
  <c r="AE187" i="56"/>
  <c r="AH122" i="56"/>
  <c r="V138" i="56"/>
  <c r="S88" i="47" s="1"/>
  <c r="Z112" i="56"/>
  <c r="V148" i="56"/>
  <c r="Z122" i="56"/>
  <c r="V187" i="56"/>
  <c r="R98" i="47"/>
  <c r="AK98" i="47"/>
  <c r="AO187" i="56"/>
  <c r="BA122" i="56"/>
  <c r="AP148" i="56" s="1"/>
  <c r="AO148" i="56"/>
  <c r="AD138" i="56"/>
  <c r="AA88" i="47" s="1"/>
  <c r="AH112" i="56"/>
  <c r="AO138" i="56"/>
  <c r="AL88" i="47" s="1"/>
  <c r="BA112" i="56"/>
  <c r="AP138" i="56" s="1"/>
  <c r="AM88" i="47" s="1"/>
  <c r="AM138" i="56"/>
  <c r="AJ88" i="47" s="1"/>
  <c r="AU112" i="56"/>
  <c r="AV112" i="56" s="1"/>
  <c r="AW112" i="56" s="1"/>
  <c r="AX112" i="56" s="1"/>
  <c r="AN187" i="56"/>
  <c r="AJ98" i="47"/>
  <c r="AE148" i="56" l="1"/>
  <c r="AI122" i="56"/>
  <c r="W138" i="56"/>
  <c r="T88" i="47" s="1"/>
  <c r="AA112" i="56"/>
  <c r="AA122" i="56"/>
  <c r="W148" i="56"/>
  <c r="W187" i="56"/>
  <c r="S98" i="47"/>
  <c r="AE138" i="56"/>
  <c r="AB88" i="47" s="1"/>
  <c r="AI112" i="56"/>
  <c r="AL98" i="47"/>
  <c r="AP187" i="56"/>
  <c r="AQ187" i="56"/>
  <c r="AM98" i="47"/>
  <c r="AF148" i="56" l="1"/>
  <c r="AJ122" i="56"/>
  <c r="AF187" i="56"/>
  <c r="AB98" i="47"/>
  <c r="X138" i="56"/>
  <c r="U88" i="47" s="1"/>
  <c r="AB112" i="56"/>
  <c r="X187" i="56"/>
  <c r="T98" i="47"/>
  <c r="X148" i="56"/>
  <c r="AB122" i="56"/>
  <c r="AF138" i="56"/>
  <c r="AC88" i="47" s="1"/>
  <c r="AJ112" i="56"/>
  <c r="AK122" i="56" l="1"/>
  <c r="AG148" i="56"/>
  <c r="AG187" i="56"/>
  <c r="AC98" i="47"/>
  <c r="AC112" i="56"/>
  <c r="Y138" i="56"/>
  <c r="V88" i="47" s="1"/>
  <c r="AC122" i="56"/>
  <c r="Y148" i="56"/>
  <c r="U98" i="47"/>
  <c r="Y187" i="56"/>
  <c r="AG138" i="56"/>
  <c r="AD88" i="47" s="1"/>
  <c r="AK112" i="56"/>
  <c r="AH187" i="56" l="1"/>
  <c r="AD98" i="47"/>
  <c r="AH148" i="56"/>
  <c r="AL122" i="56"/>
  <c r="Z138" i="56"/>
  <c r="W88" i="47" s="1"/>
  <c r="AD112" i="56"/>
  <c r="AA138" i="56" s="1"/>
  <c r="X88" i="47" s="1"/>
  <c r="V98" i="47"/>
  <c r="Z187" i="56"/>
  <c r="Z148" i="56"/>
  <c r="AD122" i="56"/>
  <c r="AA148" i="56" s="1"/>
  <c r="AH138" i="56"/>
  <c r="AE88" i="47" s="1"/>
  <c r="AL112" i="56"/>
  <c r="AI148" i="56" l="1"/>
  <c r="AM122" i="56"/>
  <c r="AI187" i="56"/>
  <c r="AE98" i="47"/>
  <c r="AB187" i="56"/>
  <c r="X98" i="47"/>
  <c r="AA187" i="56"/>
  <c r="W98" i="47"/>
  <c r="AI138" i="56"/>
  <c r="AF88" i="47" s="1"/>
  <c r="AM112" i="56"/>
  <c r="AJ148" i="56" l="1"/>
  <c r="AN122" i="56"/>
  <c r="AK148" i="56" s="1"/>
  <c r="AF98" i="47"/>
  <c r="AJ187" i="56"/>
  <c r="AJ138" i="56"/>
  <c r="AG88" i="47" s="1"/>
  <c r="AN112" i="56"/>
  <c r="AK138" i="56" s="1"/>
  <c r="AH88" i="47" s="1"/>
  <c r="AL187" i="56" l="1"/>
  <c r="AH98" i="47"/>
  <c r="AG98" i="47"/>
  <c r="AK187"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<sst xmlns="http://schemas.openxmlformats.org/spreadsheetml/2006/main" count="4187" uniqueCount="663">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</sst>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41">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0" fontId="26" fillId="0" borderId="7" xfId="21" applyAlignment="1">
      <alignment horizontal="left"/>
    </xf>
    <xf numFmtId="0" fontId="2" fillId="0" borderId="0" xfId="31" applyFont="1" applyAlignment="1">
      <alignment horizontal="left"/>
    </xf>
    <xf numFmtId="0" fontId="0" fillId="0" borderId="0" xfId="0"/>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26.648636225116821</c:v>
                </c:pt>
                <c:pt idx="2">
                  <c:v>36.421326718637793</c:v>
                </c:pt>
                <c:pt idx="3">
                  <c:v>43.769748871921088</c:v>
                </c:pt>
                <c:pt idx="4" formatCode="0.000">
                  <c:v>52.600799831124043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18.253451805294862</c:v>
                </c:pt>
                <c:pt idx="2">
                  <c:v>12.968702224113342</c:v>
                </c:pt>
                <c:pt idx="3">
                  <c:v>10.374013029006568</c:v>
                </c:pt>
                <c:pt idx="4" formatCode="0.000">
                  <c:v>6.7542363074931675</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14.406601969588325</c:v>
                </c:pt>
                <c:pt idx="2">
                  <c:v>16.566061057248866</c:v>
                </c:pt>
                <c:pt idx="3">
                  <c:v>17.231544099072341</c:v>
                </c:pt>
                <c:pt idx="4" formatCode="0.000">
                  <c:v>16.16287286138278</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26.648636225116821</c:v>
                </c:pt>
                <c:pt idx="2">
                  <c:v>36.421326718637793</c:v>
                </c:pt>
                <c:pt idx="3">
                  <c:v>43.769748871921088</c:v>
                </c:pt>
                <c:pt idx="4">
                  <c:v>52.600799831124043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18.253451805294862</c:v>
                </c:pt>
                <c:pt idx="2">
                  <c:v>12.968702224113342</c:v>
                </c:pt>
                <c:pt idx="3">
                  <c:v>10.374013029006568</c:v>
                </c:pt>
                <c:pt idx="4">
                  <c:v>6.7542363074931675</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14.406601969588325</c:v>
                </c:pt>
                <c:pt idx="2">
                  <c:v>16.566061057248866</c:v>
                </c:pt>
                <c:pt idx="3">
                  <c:v>17.231544099072341</c:v>
                </c:pt>
                <c:pt idx="4">
                  <c:v>16.16287286138278</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33"/>
                <c:pt idx="0">
                  <c:v>10.675871970797223</c:v>
                </c:pt>
                <c:pt idx="1">
                  <c:v>12.319810594020572</c:v>
                </c:pt>
                <c:pt idx="2">
                  <c:v>13.963749217243922</c:v>
                </c:pt>
                <c:pt idx="3">
                  <c:v>15.607687840467271</c:v>
                </c:pt>
                <c:pt idx="4">
                  <c:v>17.25162646369062</c:v>
                </c:pt>
                <c:pt idx="5">
                  <c:v>18.895565086913969</c:v>
                </c:pt>
                <c:pt idx="6">
                  <c:v>18.80836386665484</c:v>
                </c:pt>
                <c:pt idx="7">
                  <c:v>18.821034487678546</c:v>
                </c:pt>
                <c:pt idx="8">
                  <c:v>19.498566129352721</c:v>
                </c:pt>
                <c:pt idx="9">
                  <c:v>22.586398449613718</c:v>
                </c:pt>
                <c:pt idx="10">
                  <c:v>23.005348394063311</c:v>
                </c:pt>
                <c:pt idx="11">
                  <c:v>23.43206934531355</c:v>
                </c:pt>
                <c:pt idx="12">
                  <c:v>23.866705445994132</c:v>
                </c:pt>
                <c:pt idx="13">
                  <c:v>24.309403512403417</c:v>
                </c:pt>
                <c:pt idx="14">
                  <c:v>24.760313084101785</c:v>
                </c:pt>
                <c:pt idx="15">
                  <c:v>25.21958647442473</c:v>
                </c:pt>
                <c:pt idx="16">
                  <c:v>25.687378821932985</c:v>
                </c:pt>
                <c:pt idx="17">
                  <c:v>26.163848142817045</c:v>
                </c:pt>
                <c:pt idx="18">
                  <c:v>26.649155384273595</c:v>
                </c:pt>
                <c:pt idx="19">
                  <c:v>27.143464478872104</c:v>
                </c:pt>
                <c:pt idx="20">
                  <c:v>27.646942399929824</c:v>
                </c:pt>
                <c:pt idx="21">
                  <c:v>28.159759217913901</c:v>
                </c:pt>
                <c:pt idx="22">
                  <c:v>28.682088157889748</c:v>
                </c:pt>
                <c:pt idx="23">
                  <c:v>29.214105658034907</c:v>
                </c:pt>
                <c:pt idx="24">
                  <c:v>29.755991429238385</c:v>
                </c:pt>
                <c:pt idx="25">
                  <c:v>30.307928515805408</c:v>
                </c:pt>
                <c:pt idx="26">
                  <c:v>30.870103357288198</c:v>
                </c:pt>
                <c:pt idx="27">
                  <c:v>31.442705851463622</c:v>
                </c:pt>
                <c:pt idx="28">
                  <c:v>32.025929418479052</c:v>
                </c:pt>
                <c:pt idx="29">
                  <c:v>35.108387952150395</c:v>
                </c:pt>
                <c:pt idx="30">
                  <c:v>38.487529541843251</c:v>
                </c:pt>
                <c:pt idx="31">
                  <c:v>38.487529541843251</c:v>
                </c:pt>
                <c:pt idx="32">
                  <c:v>38.487529541843251</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33"/>
                <c:pt idx="0" formatCode="0.00">
                  <c:v>4.742986727829742E-2</c:v>
                </c:pt>
                <c:pt idx="1">
                  <c:v>4.5677967231928775E-2</c:v>
                </c:pt>
                <c:pt idx="2">
                  <c:v>4.3926067185560122E-2</c:v>
                </c:pt>
                <c:pt idx="3">
                  <c:v>4.2174167139191476E-2</c:v>
                </c:pt>
                <c:pt idx="4">
                  <c:v>4.0422267092822824E-2</c:v>
                </c:pt>
                <c:pt idx="5">
                  <c:v>3.8670367046454178E-2</c:v>
                </c:pt>
                <c:pt idx="6">
                  <c:v>3.8491907012112331E-2</c:v>
                </c:pt>
                <c:pt idx="7">
                  <c:v>3.8517837835744195E-2</c:v>
                </c:pt>
                <c:pt idx="8">
                  <c:v>3.9904427606868423E-2</c:v>
                </c:pt>
                <c:pt idx="9">
                  <c:v>4.6223773371504601E-2</c:v>
                </c:pt>
                <c:pt idx="10">
                  <c:v>4.7081167582867837E-2</c:v>
                </c:pt>
                <c:pt idx="11">
                  <c:v>4.7954465403565821E-2</c:v>
                </c:pt>
                <c:pt idx="12">
                  <c:v>4.8843961826014581E-2</c:v>
                </c:pt>
                <c:pt idx="13">
                  <c:v>4.9749957314377008E-2</c:v>
                </c:pt>
                <c:pt idx="14">
                  <c:v>5.0672757906057179E-2</c:v>
                </c:pt>
                <c:pt idx="15">
                  <c:v>5.1612675315077003E-2</c:v>
                </c:pt>
                <c:pt idx="16">
                  <c:v>5.2570027037370536E-2</c:v>
                </c:pt>
                <c:pt idx="17">
                  <c:v>5.3545136458031453E-2</c:v>
                </c:pt>
                <c:pt idx="18">
                  <c:v>5.45383329605496E-2</c:v>
                </c:pt>
                <c:pt idx="19">
                  <c:v>5.5549952038073926E-2</c:v>
                </c:pt>
                <c:pt idx="20">
                  <c:v>5.6580335406739166E-2</c:v>
                </c:pt>
                <c:pt idx="21">
                  <c:v>5.7629831121094523E-2</c:v>
                </c:pt>
                <c:pt idx="22">
                  <c:v>5.8698793691673572E-2</c:v>
                </c:pt>
                <c:pt idx="23">
                  <c:v>5.9787584204744712E-2</c:v>
                </c:pt>
                <c:pt idx="24">
                  <c:v>6.0896570444283087E-2</c:v>
                </c:pt>
                <c:pt idx="25">
                  <c:v>6.2026127016204753E-2</c:v>
                </c:pt>
                <c:pt idx="26">
                  <c:v>6.3176635474905332E-2</c:v>
                </c:pt>
                <c:pt idx="27">
                  <c:v>6.4348484452145693E-2</c:v>
                </c:pt>
                <c:pt idx="28">
                  <c:v>6.5542069788328522E-2</c:v>
                </c:pt>
                <c:pt idx="29">
                  <c:v>7.1850417930035965E-2</c:v>
                </c:pt>
                <c:pt idx="30">
                  <c:v>7.8765937258211988E-2</c:v>
                </c:pt>
                <c:pt idx="31">
                  <c:v>7.8765937258211988E-2</c:v>
                </c:pt>
                <c:pt idx="32">
                  <c:v>7.8765937258211988E-2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33"/>
                <c:pt idx="0" formatCode="0.00">
                  <c:v>10.057139730159809</c:v>
                </c:pt>
                <c:pt idx="1">
                  <c:v>10.49046997290535</c:v>
                </c:pt>
                <c:pt idx="2">
                  <c:v>10.923800215650893</c:v>
                </c:pt>
                <c:pt idx="3">
                  <c:v>11.357130458396433</c:v>
                </c:pt>
                <c:pt idx="4">
                  <c:v>11.790460701141976</c:v>
                </c:pt>
                <c:pt idx="5">
                  <c:v>12.223790943887517</c:v>
                </c:pt>
                <c:pt idx="6">
                  <c:v>12.16737932128737</c:v>
                </c:pt>
                <c:pt idx="7">
                  <c:v>12.175576113593426</c:v>
                </c:pt>
                <c:pt idx="8">
                  <c:v>12.613880292780408</c:v>
                </c:pt>
                <c:pt idx="9">
                  <c:v>14.611439856574014</c:v>
                </c:pt>
                <c:pt idx="10">
                  <c:v>14.882464116147586</c:v>
                </c:pt>
                <c:pt idx="11">
                  <c:v>15.158515542790136</c:v>
                </c:pt>
                <c:pt idx="12">
                  <c:v>15.439687384275061</c:v>
                </c:pt>
                <c:pt idx="13">
                  <c:v>15.726074618007383</c:v>
                </c:pt>
                <c:pt idx="14">
                  <c:v>16.017773983106334</c:v>
                </c:pt>
                <c:pt idx="15">
                  <c:v>16.314884013082949</c:v>
                </c:pt>
                <c:pt idx="16">
                  <c:v>16.617505069123837</c:v>
                </c:pt>
                <c:pt idx="17">
                  <c:v>16.925739373992357</c:v>
                </c:pt>
                <c:pt idx="18">
                  <c:v>17.23969104655853</c:v>
                </c:pt>
                <c:pt idx="19">
                  <c:v>17.559466136969512</c:v>
                </c:pt>
                <c:pt idx="20">
                  <c:v>17.885172662472414</c:v>
                </c:pt>
                <c:pt idx="21">
                  <c:v>18.21692064390157</c:v>
                </c:pt>
                <c:pt idx="22">
                  <c:v>18.554822142842657</c:v>
                </c:pt>
                <c:pt idx="23">
                  <c:v>18.898991299486077</c:v>
                </c:pt>
                <c:pt idx="24">
                  <c:v>19.249544371182562</c:v>
                </c:pt>
                <c:pt idx="25">
                  <c:v>19.606599771713878</c:v>
                </c:pt>
                <c:pt idx="26">
                  <c:v>19.970278111291975</c:v>
                </c:pt>
                <c:pt idx="27">
                  <c:v>20.340702237300057</c:v>
                </c:pt>
                <c:pt idx="28">
                  <c:v>20.717997275789394</c:v>
                </c:pt>
                <c:pt idx="29">
                  <c:v>22.712080465971155</c:v>
                </c:pt>
                <c:pt idx="30">
                  <c:v>24.898091848653085</c:v>
                </c:pt>
                <c:pt idx="31">
                  <c:v>24.898091848653085</c:v>
                </c:pt>
                <c:pt idx="32">
                  <c:v>24.898091848653085</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33"/>
                <c:pt idx="0" formatCode="0.00">
                  <c:v>14.6766565883431</c:v>
                </c:pt>
                <c:pt idx="1">
                  <c:v>14.023952251143458</c:v>
                </c:pt>
                <c:pt idx="2">
                  <c:v>13.371247913943817</c:v>
                </c:pt>
                <c:pt idx="3">
                  <c:v>12.718543576744175</c:v>
                </c:pt>
                <c:pt idx="4">
                  <c:v>12.065839239544534</c:v>
                </c:pt>
                <c:pt idx="5">
                  <c:v>11.413134902344892</c:v>
                </c:pt>
                <c:pt idx="6">
                  <c:v>11.360464379611715</c:v>
                </c:pt>
                <c:pt idx="7">
                  <c:v>11.368117577934965</c:v>
                </c:pt>
                <c:pt idx="8">
                  <c:v>11.777354348122369</c:v>
                </c:pt>
                <c:pt idx="9">
                  <c:v>13.642439973498345</c:v>
                </c:pt>
                <c:pt idx="10">
                  <c:v>13.89549047563149</c:v>
                </c:pt>
                <c:pt idx="11">
                  <c:v>14.153234753713377</c:v>
                </c:pt>
                <c:pt idx="12">
                  <c:v>14.415759871521685</c:v>
                </c:pt>
                <c:pt idx="13">
                  <c:v>14.683154507760193</c:v>
                </c:pt>
                <c:pt idx="14">
                  <c:v>14.955508986013722</c:v>
                </c:pt>
                <c:pt idx="15">
                  <c:v>15.232915305258613</c:v>
                </c:pt>
                <c:pt idx="16">
                  <c:v>15.515467170939189</c:v>
                </c:pt>
                <c:pt idx="17">
                  <c:v>15.803260026620679</c:v>
                </c:pt>
                <c:pt idx="18">
                  <c:v>16.096391086229179</c:v>
                </c:pt>
                <c:pt idx="19">
                  <c:v>16.394959366889694</c:v>
                </c:pt>
                <c:pt idx="20">
                  <c:v>16.699065722373259</c:v>
                </c:pt>
                <c:pt idx="21">
                  <c:v>17.008812877164459</c:v>
                </c:pt>
                <c:pt idx="22">
                  <c:v>17.324305461160886</c:v>
                </c:pt>
                <c:pt idx="23">
                  <c:v>17.645650045016179</c:v>
                </c:pt>
                <c:pt idx="24">
                  <c:v>17.972955176138701</c:v>
                </c:pt>
                <c:pt idx="25">
                  <c:v>18.306331415357882</c:v>
                </c:pt>
                <c:pt idx="26">
                  <c:v>18.645891374270725</c:v>
                </c:pt>
                <c:pt idx="27">
                  <c:v>18.991749753281006</c:v>
                </c:pt>
                <c:pt idx="28">
                  <c:v>19.344023380344094</c:v>
                </c:pt>
                <c:pt idx="29">
                  <c:v>21.205863177876232</c:v>
                </c:pt>
                <c:pt idx="30">
                  <c:v>23.246902894862409</c:v>
                </c:pt>
                <c:pt idx="31">
                  <c:v>23.246902894862409</c:v>
                </c:pt>
                <c:pt idx="32">
                  <c:v>23.246902894862409</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33"/>
                <c:pt idx="0" formatCode="0.00">
                  <c:v>5.6663373040102876</c:v>
                </c:pt>
                <c:pt idx="1">
                  <c:v>5.9525691342184208</c:v>
                </c:pt>
                <c:pt idx="2">
                  <c:v>6.238800964426555</c:v>
                </c:pt>
                <c:pt idx="3">
                  <c:v>6.5250327946346882</c:v>
                </c:pt>
                <c:pt idx="4">
                  <c:v>6.8112646248428224</c:v>
                </c:pt>
                <c:pt idx="5">
                  <c:v>7.0974964550509556</c:v>
                </c:pt>
                <c:pt idx="6">
                  <c:v>7.0647421897607412</c:v>
                </c:pt>
                <c:pt idx="7">
                  <c:v>7.0695014910774994</c:v>
                </c:pt>
                <c:pt idx="8">
                  <c:v>7.3239939290039837</c:v>
                </c:pt>
                <c:pt idx="9">
                  <c:v>8.4838364024117752</c:v>
                </c:pt>
                <c:pt idx="10">
                  <c:v>8.6412011455087718</c:v>
                </c:pt>
                <c:pt idx="11">
                  <c:v>8.8014848112718056</c:v>
                </c:pt>
                <c:pt idx="12">
                  <c:v>8.9647415421305183</c:v>
                </c:pt>
                <c:pt idx="13">
                  <c:v>9.1310264847900964</c:v>
                </c:pt>
                <c:pt idx="14">
                  <c:v>9.3003958088593777</c:v>
                </c:pt>
                <c:pt idx="15">
                  <c:v>9.4729067258244282</c:v>
                </c:pt>
                <c:pt idx="16">
                  <c:v>9.6486175083740928</c:v>
                </c:pt>
                <c:pt idx="17">
                  <c:v>9.827587510084026</c:v>
                </c:pt>
                <c:pt idx="18">
                  <c:v>10.009877185465784</c:v>
                </c:pt>
                <c:pt idx="19">
                  <c:v>10.195548110387849</c:v>
                </c:pt>
                <c:pt idx="20">
                  <c:v>10.384663002875417</c:v>
                </c:pt>
                <c:pt idx="21">
                  <c:v>10.577285744296004</c:v>
                </c:pt>
                <c:pt idx="22">
                  <c:v>10.773481400938023</c:v>
                </c:pt>
                <c:pt idx="23">
                  <c:v>10.973316245989594</c:v>
                </c:pt>
                <c:pt idx="24">
                  <c:v>11.176857781925071</c:v>
                </c:pt>
                <c:pt idx="25">
                  <c:v>11.384174763306778</c:v>
                </c:pt>
                <c:pt idx="26">
                  <c:v>11.595337220009712</c:v>
                </c:pt>
                <c:pt idx="27">
                  <c:v>11.810416480877013</c:v>
                </c:pt>
                <c:pt idx="28">
                  <c:v>12.029485197814243</c:v>
                </c:pt>
                <c:pt idx="29">
                  <c:v>13.1873091853448</c:v>
                </c:pt>
                <c:pt idx="30">
                  <c:v>14.456572387775827</c:v>
                </c:pt>
                <c:pt idx="31">
                  <c:v>14.456572387775827</c:v>
                </c:pt>
                <c:pt idx="32">
                  <c:v>14.456572387775827</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33"/>
                <c:pt idx="0" formatCode="0.00">
                  <c:v>1.4352211531349246</c:v>
                </c:pt>
                <c:pt idx="1">
                  <c:v>1.6554859196644964</c:v>
                </c:pt>
                <c:pt idx="2">
                  <c:v>1.8757506861940683</c:v>
                </c:pt>
                <c:pt idx="3">
                  <c:v>2.0960154527236399</c:v>
                </c:pt>
                <c:pt idx="4">
                  <c:v>2.3162802192532119</c:v>
                </c:pt>
                <c:pt idx="5">
                  <c:v>2.5365449857827835</c:v>
                </c:pt>
                <c:pt idx="6">
                  <c:v>2.5248390739995146</c:v>
                </c:pt>
                <c:pt idx="7">
                  <c:v>2.5265399810682685</c:v>
                </c:pt>
                <c:pt idx="8">
                  <c:v>2.617491983852668</c:v>
                </c:pt>
                <c:pt idx="9">
                  <c:v>3.0320033018719612</c:v>
                </c:pt>
                <c:pt idx="10">
                  <c:v>3.0882432383861409</c:v>
                </c:pt>
                <c:pt idx="11">
                  <c:v>3.1455263566333884</c:v>
                </c:pt>
                <c:pt idx="12">
                  <c:v>3.2038720063533335</c:v>
                </c:pt>
                <c:pt idx="13">
                  <c:v>3.2632998961995008</c:v>
                </c:pt>
                <c:pt idx="14">
                  <c:v>3.3238301003967314</c:v>
                </c:pt>
                <c:pt idx="15">
                  <c:v>3.3854830655220725</c:v>
                </c:pt>
                <c:pt idx="16">
                  <c:v>3.4482796174114561</c:v>
                </c:pt>
                <c:pt idx="17">
                  <c:v>3.5122409681944919</c:v>
                </c:pt>
                <c:pt idx="18">
                  <c:v>3.5773887234597321</c:v>
                </c:pt>
                <c:pt idx="19">
                  <c:v>3.6437448895528548</c:v>
                </c:pt>
                <c:pt idx="20">
                  <c:v>3.7113318810102176</c:v>
                </c:pt>
                <c:pt idx="21">
                  <c:v>3.7801725281302896</c:v>
                </c:pt>
                <c:pt idx="22">
                  <c:v>3.8502900846855326</c:v>
                </c:pt>
                <c:pt idx="23">
                  <c:v>3.9217082357773183</c:v>
                </c:pt>
                <c:pt idx="24">
                  <c:v>3.9944511058365544</c:v>
                </c:pt>
                <c:pt idx="25">
                  <c:v>4.0685432667727053</c:v>
                </c:pt>
                <c:pt idx="26">
                  <c:v>4.1440097462739702</c:v>
                </c:pt>
                <c:pt idx="27">
                  <c:v>4.2208760362614166</c:v>
                </c:pt>
                <c:pt idx="28">
                  <c:v>4.2991681014999346</c:v>
                </c:pt>
                <c:pt idx="29">
                  <c:v>4.712958041176428</c:v>
                </c:pt>
                <c:pt idx="30">
                  <c:v>5.1665747822561396</c:v>
                </c:pt>
                <c:pt idx="31">
                  <c:v>5.1665747822561396</c:v>
                </c:pt>
                <c:pt idx="32">
                  <c:v>5.1665747822561396</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33"/>
                <c:pt idx="0" formatCode="0.00">
                  <c:v>1.9876880086386437</c:v>
                </c:pt>
                <c:pt idx="1">
                  <c:v>2.1123622448291601</c:v>
                </c:pt>
                <c:pt idx="2">
                  <c:v>2.2370364810196768</c:v>
                </c:pt>
                <c:pt idx="3">
                  <c:v>2.3617107172101934</c:v>
                </c:pt>
                <c:pt idx="4">
                  <c:v>2.4863849534007101</c:v>
                </c:pt>
                <c:pt idx="5">
                  <c:v>2.6110591895912267</c:v>
                </c:pt>
                <c:pt idx="6">
                  <c:v>2.5990094019053926</c:v>
                </c:pt>
                <c:pt idx="7">
                  <c:v>2.6007602752616323</c:v>
                </c:pt>
                <c:pt idx="8">
                  <c:v>2.6943841076844768</c:v>
                </c:pt>
                <c:pt idx="9">
                  <c:v>3.1210722177594663</c:v>
                </c:pt>
                <c:pt idx="10">
                  <c:v>3.1789642732445613</c:v>
                </c:pt>
                <c:pt idx="11">
                  <c:v>3.2379301552400501</c:v>
                </c:pt>
                <c:pt idx="12">
                  <c:v>3.297989781908536</c:v>
                </c:pt>
                <c:pt idx="13">
                  <c:v>3.3591634408700641</c:v>
                </c:pt>
                <c:pt idx="14">
                  <c:v>3.4214717960551142</c:v>
                </c:pt>
                <c:pt idx="15">
                  <c:v>3.4849358946846882</c:v>
                </c:pt>
                <c:pt idx="16">
                  <c:v>3.5495771743798783</c:v>
                </c:pt>
                <c:pt idx="17">
                  <c:v>3.6154174704033193</c:v>
                </c:pt>
                <c:pt idx="18">
                  <c:v>3.68247902303494</c:v>
                </c:pt>
                <c:pt idx="19">
                  <c:v>3.7507844850845404</c:v>
                </c:pt>
                <c:pt idx="20">
                  <c:v>3.8203569295437152</c:v>
                </c:pt>
                <c:pt idx="21">
                  <c:v>3.8912198573797063</c:v>
                </c:pt>
                <c:pt idx="22">
                  <c:v>3.9633972054738309</c:v>
                </c:pt>
                <c:pt idx="23">
                  <c:v>4.0369133547071447</c:v>
                </c:pt>
                <c:pt idx="24">
                  <c:v>4.1117931381960995</c:v>
                </c:pt>
                <c:pt idx="25">
                  <c:v>4.188061849680949</c:v>
                </c:pt>
                <c:pt idx="26">
                  <c:v>4.2657452520697561</c:v>
                </c:pt>
                <c:pt idx="27">
                  <c:v>4.3448695861408773</c:v>
                </c:pt>
                <c:pt idx="28">
                  <c:v>4.4254615794068757</c:v>
                </c:pt>
                <c:pt idx="29">
                  <c:v>4.8514071197416495</c:v>
                </c:pt>
                <c:pt idx="30">
                  <c:v>5.3183494239338573</c:v>
                </c:pt>
                <c:pt idx="31">
                  <c:v>5.3183494239338573</c:v>
                </c:pt>
                <c:pt idx="32">
                  <c:v>5.3183494239338573</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33"/>
                <c:pt idx="0" formatCode="0.00">
                  <c:v>16.048370490489006</c:v>
                </c:pt>
                <c:pt idx="1">
                  <c:v>17.221786163619843</c:v>
                </c:pt>
                <c:pt idx="2">
                  <c:v>18.39520183675068</c:v>
                </c:pt>
                <c:pt idx="3">
                  <c:v>19.56861750988152</c:v>
                </c:pt>
                <c:pt idx="4">
                  <c:v>20.742033183012357</c:v>
                </c:pt>
                <c:pt idx="5">
                  <c:v>21.915448856143193</c:v>
                </c:pt>
                <c:pt idx="6">
                  <c:v>22.296183470026637</c:v>
                </c:pt>
                <c:pt idx="7">
                  <c:v>22.722791385386827</c:v>
                </c:pt>
                <c:pt idx="8">
                  <c:v>23.815236850685878</c:v>
                </c:pt>
                <c:pt idx="9">
                  <c:v>19.049660422165939</c:v>
                </c:pt>
                <c:pt idx="10">
                  <c:v>18.850285930233046</c:v>
                </c:pt>
                <c:pt idx="11">
                  <c:v>18.642110679709795</c:v>
                </c:pt>
                <c:pt idx="12">
                  <c:v>18.424924321229408</c:v>
                </c:pt>
                <c:pt idx="13">
                  <c:v>18.198512168829897</c:v>
                </c:pt>
                <c:pt idx="14">
                  <c:v>17.962655115500873</c:v>
                </c:pt>
                <c:pt idx="15">
                  <c:v>17.717129547126863</c:v>
                </c:pt>
                <c:pt idx="16">
                  <c:v>17.461707254796892</c:v>
                </c:pt>
                <c:pt idx="17">
                  <c:v>17.196155345449817</c:v>
                </c:pt>
                <c:pt idx="18">
                  <c:v>16.920236150824117</c:v>
                </c:pt>
                <c:pt idx="19">
                  <c:v>16.633707134680449</c:v>
                </c:pt>
                <c:pt idx="20">
                  <c:v>16.33632079826431</c:v>
                </c:pt>
                <c:pt idx="21">
                  <c:v>16.027824583976216</c:v>
                </c:pt>
                <c:pt idx="22">
                  <c:v>15.707960777215327</c:v>
                </c:pt>
                <c:pt idx="23">
                  <c:v>15.376466406362706</c:v>
                </c:pt>
                <c:pt idx="24">
                  <c:v>15.033073140868989</c:v>
                </c:pt>
                <c:pt idx="25">
                  <c:v>14.677507187411111</c:v>
                </c:pt>
                <c:pt idx="26">
                  <c:v>14.309489184081913</c:v>
                </c:pt>
                <c:pt idx="27">
                  <c:v>13.928734092575688</c:v>
                </c:pt>
                <c:pt idx="28">
                  <c:v>13.534951088332067</c:v>
                </c:pt>
                <c:pt idx="29">
                  <c:v>11.360019195277509</c:v>
                </c:pt>
                <c:pt idx="30">
                  <c:v>8.812236673054473</c:v>
                </c:pt>
                <c:pt idx="31">
                  <c:v>8.812236673054473</c:v>
                </c:pt>
                <c:pt idx="32">
                  <c:v>8.812236673054473</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33"/>
                <c:pt idx="0" formatCode="0.00">
                  <c:v>3.3422499241462768E-2</c:v>
                </c:pt>
                <c:pt idx="1">
                  <c:v>4.0400852626521169E-2</c:v>
                </c:pt>
                <c:pt idx="2">
                  <c:v>4.7379206011579571E-2</c:v>
                </c:pt>
                <c:pt idx="3">
                  <c:v>5.4357559396637972E-2</c:v>
                </c:pt>
                <c:pt idx="4">
                  <c:v>6.1335912781696374E-2</c:v>
                </c:pt>
                <c:pt idx="5">
                  <c:v>6.8314266166754775E-2</c:v>
                </c:pt>
                <c:pt idx="6">
                  <c:v>6.9501082185101551E-2</c:v>
                </c:pt>
                <c:pt idx="7">
                  <c:v>7.0830893263581524E-2</c:v>
                </c:pt>
                <c:pt idx="8">
                  <c:v>7.4236235804315473E-2</c:v>
                </c:pt>
                <c:pt idx="9">
                  <c:v>5.9381105128556322E-2</c:v>
                </c:pt>
                <c:pt idx="10">
                  <c:v>5.875962015701091E-2</c:v>
                </c:pt>
                <c:pt idx="11">
                  <c:v>5.8110701690091637E-2</c:v>
                </c:pt>
                <c:pt idx="12">
                  <c:v>5.7433694032233043E-2</c:v>
                </c:pt>
                <c:pt idx="13">
                  <c:v>5.6727927969948064E-2</c:v>
                </c:pt>
                <c:pt idx="14">
                  <c:v>5.5992720508572756E-2</c:v>
                </c:pt>
                <c:pt idx="15">
                  <c:v>5.5227374604012641E-2</c:v>
                </c:pt>
                <c:pt idx="16">
                  <c:v>5.4431178889396421E-2</c:v>
                </c:pt>
                <c:pt idx="17">
                  <c:v>5.3603407396541923E-2</c:v>
                </c:pt>
                <c:pt idx="18">
                  <c:v>5.2743319272136789E-2</c:v>
                </c:pt>
                <c:pt idx="19">
                  <c:v>5.1850158488535039E-2</c:v>
                </c:pt>
                <c:pt idx="20">
                  <c:v>5.0923153549067714E-2</c:v>
                </c:pt>
                <c:pt idx="21">
                  <c:v>4.9961517187766098E-2</c:v>
                </c:pt>
                <c:pt idx="22">
                  <c:v>4.8964446063391225E-2</c:v>
                </c:pt>
                <c:pt idx="23">
                  <c:v>4.793112044766426E-2</c:v>
                </c:pt>
                <c:pt idx="24">
                  <c:v>4.6860703907588099E-2</c:v>
                </c:pt>
                <c:pt idx="25">
                  <c:v>4.5752342981749773E-2</c:v>
                </c:pt>
                <c:pt idx="26">
                  <c:v>4.4605166850491061E-2</c:v>
                </c:pt>
                <c:pt idx="27">
                  <c:v>4.3418286999832099E-2</c:v>
                </c:pt>
                <c:pt idx="28">
                  <c:v>4.2190796879030747E-2</c:v>
                </c:pt>
                <c:pt idx="29">
                  <c:v>3.5411155849910586E-2</c:v>
                </c:pt>
                <c:pt idx="30">
                  <c:v>2.7469274554179707E-2</c:v>
                </c:pt>
                <c:pt idx="31">
                  <c:v>2.7469274554179707E-2</c:v>
                </c:pt>
                <c:pt idx="32">
                  <c:v>2.7469274554179707E-2</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33"/>
                <c:pt idx="0" formatCode="0.00">
                  <c:v>9.0463558635584818</c:v>
                </c:pt>
                <c:pt idx="1">
                  <c:v>8.8686538544256486</c:v>
                </c:pt>
                <c:pt idx="2">
                  <c:v>8.6909518452928154</c:v>
                </c:pt>
                <c:pt idx="3">
                  <c:v>8.5132498361599804</c:v>
                </c:pt>
                <c:pt idx="4">
                  <c:v>8.3355478270271472</c:v>
                </c:pt>
                <c:pt idx="5">
                  <c:v>8.1578458178943141</c:v>
                </c:pt>
                <c:pt idx="6">
                  <c:v>8.2995711504660896</c:v>
                </c:pt>
                <c:pt idx="7">
                  <c:v>8.4583724426981757</c:v>
                </c:pt>
                <c:pt idx="8">
                  <c:v>8.8650262935440978</c:v>
                </c:pt>
                <c:pt idx="9">
                  <c:v>7.0910796136265937</c:v>
                </c:pt>
                <c:pt idx="10">
                  <c:v>7.0168640967149418</c:v>
                </c:pt>
                <c:pt idx="11">
                  <c:v>6.9393725697095912</c:v>
                </c:pt>
                <c:pt idx="12">
                  <c:v>6.8585267317866201</c:v>
                </c:pt>
                <c:pt idx="13">
                  <c:v>6.7742466678601607</c:v>
                </c:pt>
                <c:pt idx="14">
                  <c:v>6.6864508171453938</c:v>
                </c:pt>
                <c:pt idx="15">
                  <c:v>6.5950559411246559</c:v>
                </c:pt>
                <c:pt idx="16">
                  <c:v>6.4999770909053991</c:v>
                </c:pt>
                <c:pt idx="17">
                  <c:v>6.4011275739586528</c:v>
                </c:pt>
                <c:pt idx="18">
                  <c:v>6.2984189202263297</c:v>
                </c:pt>
                <c:pt idx="19">
                  <c:v>6.191760847585587</c:v>
                </c:pt>
                <c:pt idx="20">
                  <c:v>6.0810612266580755</c:v>
                </c:pt>
                <c:pt idx="21">
                  <c:v>5.9662260449519557</c:v>
                </c:pt>
                <c:pt idx="22">
                  <c:v>5.8471593703239968</c:v>
                </c:pt>
                <c:pt idx="23">
                  <c:v>5.7237633137491608</c:v>
                </c:pt>
                <c:pt idx="24">
                  <c:v>5.5959379913845799</c:v>
                </c:pt>
                <c:pt idx="25">
                  <c:v>5.4635814859147471</c:v>
                </c:pt>
                <c:pt idx="26">
                  <c:v>5.3265898071644688</c:v>
                </c:pt>
                <c:pt idx="27">
                  <c:v>5.1848568519658196</c:v>
                </c:pt>
                <c:pt idx="28">
                  <c:v>5.0382743632651055</c:v>
                </c:pt>
                <c:pt idx="29">
                  <c:v>4.2286738314929009</c:v>
                </c:pt>
                <c:pt idx="30">
                  <c:v>3.2802827156981054</c:v>
                </c:pt>
                <c:pt idx="31">
                  <c:v>3.2802827156981054</c:v>
                </c:pt>
                <c:pt idx="32">
                  <c:v>3.2802827156981054</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33"/>
                <c:pt idx="0" formatCode="0.00">
                  <c:v>13.162661948752438</c:v>
                </c:pt>
                <c:pt idx="1">
                  <c:v>12.979644905726269</c:v>
                </c:pt>
                <c:pt idx="2">
                  <c:v>12.796627862700101</c:v>
                </c:pt>
                <c:pt idx="3">
                  <c:v>12.61361081967393</c:v>
                </c:pt>
                <c:pt idx="4">
                  <c:v>12.430593776647761</c:v>
                </c:pt>
                <c:pt idx="5">
                  <c:v>12.247576733621592</c:v>
                </c:pt>
                <c:pt idx="6">
                  <c:v>12.460352498758438</c:v>
                </c:pt>
                <c:pt idx="7">
                  <c:v>12.698764826648297</c:v>
                </c:pt>
                <c:pt idx="8">
                  <c:v>13.309284362496021</c:v>
                </c:pt>
                <c:pt idx="9">
                  <c:v>10.646014110932121</c:v>
                </c:pt>
                <c:pt idx="10">
                  <c:v>10.534592510366069</c:v>
                </c:pt>
                <c:pt idx="11">
                  <c:v>10.418252554403464</c:v>
                </c:pt>
                <c:pt idx="12">
                  <c:v>10.296876688070764</c:v>
                </c:pt>
                <c:pt idx="13">
                  <c:v>10.170344932862834</c:v>
                </c:pt>
                <c:pt idx="14">
                  <c:v>10.038534839545791</c:v>
                </c:pt>
                <c:pt idx="15">
                  <c:v>9.9013214400637271</c:v>
                </c:pt>
                <c:pt idx="16">
                  <c:v>9.7585771985323966</c:v>
                </c:pt>
                <c:pt idx="17">
                  <c:v>9.6101719613028465</c:v>
                </c:pt>
                <c:pt idx="18">
                  <c:v>9.45597290607747</c:v>
                </c:pt>
                <c:pt idx="19">
                  <c:v>9.2958444900607944</c:v>
                </c:pt>
                <c:pt idx="20">
                  <c:v>9.129648397126731</c:v>
                </c:pt>
                <c:pt idx="21">
                  <c:v>8.9572434839840955</c:v>
                </c:pt>
                <c:pt idx="22">
                  <c:v>8.778485725321346</c:v>
                </c:pt>
                <c:pt idx="23">
                  <c:v>8.5932281579116321</c:v>
                </c:pt>
                <c:pt idx="24">
                  <c:v>8.4013208236585051</c:v>
                </c:pt>
                <c:pt idx="25">
                  <c:v>8.2026107115624907</c:v>
                </c:pt>
                <c:pt idx="26">
                  <c:v>7.9969416985883353</c:v>
                </c:pt>
                <c:pt idx="27">
                  <c:v>7.7841544894122654</c:v>
                </c:pt>
                <c:pt idx="28">
                  <c:v>7.5640865550282577</c:v>
                </c:pt>
                <c:pt idx="29">
                  <c:v>6.348613149694847</c:v>
                </c:pt>
                <c:pt idx="30">
                  <c:v>4.9247699901804731</c:v>
                </c:pt>
                <c:pt idx="31">
                  <c:v>4.9247699901804731</c:v>
                </c:pt>
                <c:pt idx="32">
                  <c:v>4.9247699901804731</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33"/>
                <c:pt idx="0" formatCode="0.00">
                  <c:v>8.7188816642673164</c:v>
                </c:pt>
                <c:pt idx="1">
                  <c:v>9.1329523515035227</c:v>
                </c:pt>
                <c:pt idx="2">
                  <c:v>9.547023038739729</c:v>
                </c:pt>
                <c:pt idx="3">
                  <c:v>9.9610937259759336</c:v>
                </c:pt>
                <c:pt idx="4">
                  <c:v>10.37516441321214</c:v>
                </c:pt>
                <c:pt idx="5">
                  <c:v>10.789235100448346</c:v>
                </c:pt>
                <c:pt idx="6">
                  <c:v>10.976675261360926</c:v>
                </c:pt>
                <c:pt idx="7">
                  <c:v>11.186699392043653</c:v>
                </c:pt>
                <c:pt idx="8">
                  <c:v>11.724523236624696</c:v>
                </c:pt>
                <c:pt idx="9">
                  <c:v>9.3783735038966025</c:v>
                </c:pt>
                <c:pt idx="10">
                  <c:v>9.2802190795625812</c:v>
                </c:pt>
                <c:pt idx="11">
                  <c:v>9.1777319375134478</c:v>
                </c:pt>
                <c:pt idx="12">
                  <c:v>9.070808520263963</c:v>
                </c:pt>
                <c:pt idx="13">
                  <c:v>8.959343135371693</c:v>
                </c:pt>
                <c:pt idx="14">
                  <c:v>8.8432279138596996</c:v>
                </c:pt>
                <c:pt idx="15">
                  <c:v>8.7223527678498183</c:v>
                </c:pt>
                <c:pt idx="16">
                  <c:v>8.5966053473916233</c:v>
                </c:pt>
                <c:pt idx="17">
                  <c:v>8.46587099647207</c:v>
                </c:pt>
                <c:pt idx="18">
                  <c:v>8.3300327081903962</c:v>
                </c:pt>
                <c:pt idx="19">
                  <c:v>8.1889710790826893</c:v>
                </c:pt>
                <c:pt idx="20">
                  <c:v>8.0425642625800311</c:v>
                </c:pt>
                <c:pt idx="21">
                  <c:v>7.8906879215841883</c:v>
                </c:pt>
                <c:pt idx="22">
                  <c:v>7.7332151801440689</c:v>
                </c:pt>
                <c:pt idx="23">
                  <c:v>7.5700165742162886</c:v>
                </c:pt>
                <c:pt idx="24">
                  <c:v>7.4009600014925301</c:v>
                </c:pt>
                <c:pt idx="25">
                  <c:v>7.2259106702762654</c:v>
                </c:pt>
                <c:pt idx="26">
                  <c:v>7.0447310473910481</c:v>
                </c:pt>
                <c:pt idx="27">
                  <c:v>6.8572808051021781</c:v>
                </c:pt>
                <c:pt idx="28">
                  <c:v>6.6634167670332367</c:v>
                </c:pt>
                <c:pt idx="29">
                  <c:v>5.5926720300368506</c:v>
                </c:pt>
                <c:pt idx="30">
                  <c:v>4.3383685112032779</c:v>
                </c:pt>
                <c:pt idx="31">
                  <c:v>4.3383685112032779</c:v>
                </c:pt>
                <c:pt idx="32">
                  <c:v>4.3383685112032779</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33"/>
                <c:pt idx="0" formatCode="0.00">
                  <c:v>6.0852856077195092</c:v>
                </c:pt>
                <c:pt idx="1">
                  <c:v>5.8332168569258736</c:v>
                </c:pt>
                <c:pt idx="2">
                  <c:v>5.5811481061322379</c:v>
                </c:pt>
                <c:pt idx="3">
                  <c:v>5.3290793553386013</c:v>
                </c:pt>
                <c:pt idx="4">
                  <c:v>5.0770106045449657</c:v>
                </c:pt>
                <c:pt idx="5">
                  <c:v>4.82494185375133</c:v>
                </c:pt>
                <c:pt idx="6">
                  <c:v>4.9087650227749995</c:v>
                </c:pt>
                <c:pt idx="7">
                  <c:v>5.0026877345330112</c:v>
                </c:pt>
                <c:pt idx="8">
                  <c:v>5.2432023542910597</c:v>
                </c:pt>
                <c:pt idx="9">
                  <c:v>4.1940050817117571</c:v>
                </c:pt>
                <c:pt idx="10">
                  <c:v>4.1501104602959717</c:v>
                </c:pt>
                <c:pt idx="11">
                  <c:v>4.1042782491576979</c:v>
                </c:pt>
                <c:pt idx="12">
                  <c:v>4.0564621374287286</c:v>
                </c:pt>
                <c:pt idx="13">
                  <c:v>4.0066148594888062</c:v>
                </c:pt>
                <c:pt idx="14">
                  <c:v>3.954688176372267</c:v>
                </c:pt>
                <c:pt idx="15">
                  <c:v>3.9006328568216584</c:v>
                </c:pt>
                <c:pt idx="16">
                  <c:v>3.8443986579816687</c:v>
                </c:pt>
                <c:pt idx="17">
                  <c:v>3.7859343057266557</c:v>
                </c:pt>
                <c:pt idx="18">
                  <c:v>3.725187474614879</c:v>
                </c:pt>
                <c:pt idx="19">
                  <c:v>3.6621047674624658</c:v>
                </c:pt>
                <c:pt idx="20">
                  <c:v>3.5966316945299077</c:v>
                </c:pt>
                <c:pt idx="21">
                  <c:v>3.5287126523139309</c:v>
                </c:pt>
                <c:pt idx="22">
                  <c:v>3.4582909019372226</c:v>
                </c:pt>
                <c:pt idx="23">
                  <c:v>3.3853085471285764</c:v>
                </c:pt>
                <c:pt idx="24">
                  <c:v>3.3097065117857074</c:v>
                </c:pt>
                <c:pt idx="25">
                  <c:v>3.2314245171129397</c:v>
                </c:pt>
                <c:pt idx="26">
                  <c:v>3.1504010583258157</c:v>
                </c:pt>
                <c:pt idx="27">
                  <c:v>3.0665733809144844</c:v>
                </c:pt>
                <c:pt idx="28">
                  <c:v>2.9798774564575958</c:v>
                </c:pt>
                <c:pt idx="29">
                  <c:v>2.501040815294485</c:v>
                </c:pt>
                <c:pt idx="30">
                  <c:v>1.9401167563613189</c:v>
                </c:pt>
                <c:pt idx="31">
                  <c:v>1.9401167563613189</c:v>
                </c:pt>
                <c:pt idx="32">
                  <c:v>1.9401167563613189</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33"/>
                <c:pt idx="0" formatCode="0.00">
                  <c:v>3.2555704876676663</c:v>
                </c:pt>
                <c:pt idx="1">
                  <c:v>3.4642806026564417</c:v>
                </c:pt>
                <c:pt idx="2">
                  <c:v>3.6729907176452175</c:v>
                </c:pt>
                <c:pt idx="3">
                  <c:v>3.8817008326339928</c:v>
                </c:pt>
                <c:pt idx="4">
                  <c:v>4.0904109476227681</c:v>
                </c:pt>
                <c:pt idx="5">
                  <c:v>4.2991210626115439</c:v>
                </c:pt>
                <c:pt idx="6">
                  <c:v>4.37380920651204</c:v>
                </c:pt>
                <c:pt idx="7">
                  <c:v>4.4574962478517239</c:v>
                </c:pt>
                <c:pt idx="8">
                  <c:v>4.6717996527443466</c:v>
                </c:pt>
                <c:pt idx="9">
                  <c:v>3.7369436005676122</c:v>
                </c:pt>
                <c:pt idx="10">
                  <c:v>3.6978326025112844</c:v>
                </c:pt>
                <c:pt idx="11">
                  <c:v>3.656995172709427</c:v>
                </c:pt>
                <c:pt idx="12">
                  <c:v>3.6143900472390809</c:v>
                </c:pt>
                <c:pt idx="13">
                  <c:v>3.5699751114738434</c:v>
                </c:pt>
                <c:pt idx="14">
                  <c:v>3.5237073835168102</c:v>
                </c:pt>
                <c:pt idx="15">
                  <c:v>3.4755429973189664</c:v>
                </c:pt>
                <c:pt idx="16">
                  <c:v>3.4254371854770844</c:v>
                </c:pt>
                <c:pt idx="17">
                  <c:v>3.3733442617051534</c:v>
                </c:pt>
                <c:pt idx="18">
                  <c:v>3.3192176029731941</c:v>
                </c:pt>
                <c:pt idx="19">
                  <c:v>3.2630096313072472</c:v>
                </c:pt>
                <c:pt idx="20">
                  <c:v>3.204671795244121</c:v>
                </c:pt>
                <c:pt idx="21">
                  <c:v>3.1441545509345157</c:v>
                </c:pt>
                <c:pt idx="22">
                  <c:v>3.0814073428878332</c:v>
                </c:pt>
                <c:pt idx="23">
                  <c:v>3.0163785843520396</c:v>
                </c:pt>
                <c:pt idx="24">
                  <c:v>2.9490156373216769</c:v>
                </c:pt>
                <c:pt idx="25">
                  <c:v>2.8792647921670809</c:v>
                </c:pt>
                <c:pt idx="26">
                  <c:v>2.807071246877713</c:v>
                </c:pt>
                <c:pt idx="27">
                  <c:v>2.7323790859123607</c:v>
                </c:pt>
                <c:pt idx="28">
                  <c:v>2.6551312586488245</c:v>
                </c:pt>
                <c:pt idx="29">
                  <c:v>2.2284780984715722</c:v>
                </c:pt>
                <c:pt idx="30">
                  <c:v>1.7286833839694196</c:v>
                </c:pt>
                <c:pt idx="31">
                  <c:v>1.7286833839694196</c:v>
                </c:pt>
                <c:pt idx="32">
                  <c:v>1.7286833839694196</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33"/>
                <c:pt idx="0" formatCode="0.00">
                  <c:v>5.817816552719238</c:v>
                </c:pt>
                <c:pt idx="1">
                  <c:v>6.2717807948241582</c:v>
                </c:pt>
                <c:pt idx="2">
                  <c:v>6.7257450369290783</c:v>
                </c:pt>
                <c:pt idx="3">
                  <c:v>7.1797092790339985</c:v>
                </c:pt>
                <c:pt idx="4">
                  <c:v>7.6336735211389186</c:v>
                </c:pt>
                <c:pt idx="5">
                  <c:v>8.0876377632438388</c:v>
                </c:pt>
                <c:pt idx="6">
                  <c:v>8.2281433792241678</c:v>
                </c:pt>
                <c:pt idx="7">
                  <c:v>8.3855779957366483</c:v>
                </c:pt>
                <c:pt idx="8">
                  <c:v>8.7887321021130926</c:v>
                </c:pt>
                <c:pt idx="9">
                  <c:v>7.0300523625412232</c:v>
                </c:pt>
                <c:pt idx="10">
                  <c:v>6.9564755592291609</c:v>
                </c:pt>
                <c:pt idx="11">
                  <c:v>6.8796509398222607</c:v>
                </c:pt>
                <c:pt idx="12">
                  <c:v>6.7995008773691703</c:v>
                </c:pt>
                <c:pt idx="13">
                  <c:v>6.7159461445492532</c:v>
                </c:pt>
                <c:pt idx="14">
                  <c:v>6.6289058825061362</c:v>
                </c:pt>
                <c:pt idx="15">
                  <c:v>6.5382975690895062</c:v>
                </c:pt>
                <c:pt idx="16">
                  <c:v>6.4440369864939955</c:v>
                </c:pt>
                <c:pt idx="17">
                  <c:v>6.346038188283897</c:v>
                </c:pt>
                <c:pt idx="18">
                  <c:v>6.2442134657921597</c:v>
                </c:pt>
                <c:pt idx="19">
                  <c:v>6.1384733138819678</c:v>
                </c:pt>
                <c:pt idx="20">
                  <c:v>6.0287263960588495</c:v>
                </c:pt>
                <c:pt idx="21">
                  <c:v>5.9148795089212962</c:v>
                </c:pt>
                <c:pt idx="22">
                  <c:v>5.7968375459373105</c:v>
                </c:pt>
                <c:pt idx="23">
                  <c:v>5.6745034605344058</c:v>
                </c:pt>
                <c:pt idx="24">
                  <c:v>5.5477782284900661</c:v>
                </c:pt>
                <c:pt idx="25">
                  <c:v>5.4165608096096109</c:v>
                </c:pt>
                <c:pt idx="26">
                  <c:v>5.2807481086781172</c:v>
                </c:pt>
                <c:pt idx="27">
                  <c:v>5.140234935672769</c:v>
                </c:pt>
                <c:pt idx="28">
                  <c:v>4.9949139652217536</c:v>
                </c:pt>
                <c:pt idx="29">
                  <c:v>4.192281017741843</c:v>
                </c:pt>
                <c:pt idx="30">
                  <c:v>3.2520519457971151</c:v>
                </c:pt>
                <c:pt idx="31">
                  <c:v>3.2520519457971151</c:v>
                </c:pt>
                <c:pt idx="32">
                  <c:v>3.2520519457971151</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33"/>
                <c:pt idx="0" formatCode="0.00">
                  <c:v>29.155130644409116</c:v>
                </c:pt>
                <c:pt idx="1">
                  <c:v>30.403931874323813</c:v>
                </c:pt>
                <c:pt idx="2">
                  <c:v>31.652733104238511</c:v>
                </c:pt>
                <c:pt idx="3">
                  <c:v>32.901534334153212</c:v>
                </c:pt>
                <c:pt idx="4">
                  <c:v>34.150335564067909</c:v>
                </c:pt>
                <c:pt idx="5">
                  <c:v>35.399136793982606</c:v>
                </c:pt>
                <c:pt idx="6">
                  <c:v>37.287278368988204</c:v>
                </c:pt>
                <c:pt idx="7">
                  <c:v>38.775914237786843</c:v>
                </c:pt>
                <c:pt idx="8">
                  <c:v>36.689053767325142</c:v>
                </c:pt>
                <c:pt idx="9">
                  <c:v>36.98290886691926</c:v>
                </c:pt>
                <c:pt idx="10">
                  <c:v>37.673030587179532</c:v>
                </c:pt>
                <c:pt idx="11">
                  <c:v>38.373538391129415</c:v>
                </c:pt>
                <c:pt idx="12">
                  <c:v>39.084574390557492</c:v>
                </c:pt>
                <c:pt idx="13">
                  <c:v>39.806282541494213</c:v>
                </c:pt>
                <c:pt idx="14">
                  <c:v>40.272075336730381</c:v>
                </c:pt>
                <c:pt idx="15">
                  <c:v>40.743136231888258</c:v>
                </c:pt>
                <c:pt idx="16">
                  <c:v>41.219523392296843</c:v>
                </c:pt>
                <c:pt idx="17">
                  <c:v>41.701295614104801</c:v>
                </c:pt>
                <c:pt idx="18">
                  <c:v>42.188512331028377</c:v>
                </c:pt>
                <c:pt idx="19">
                  <c:v>42.460828312695696</c:v>
                </c:pt>
                <c:pt idx="20">
                  <c:v>42.734658388774072</c:v>
                </c:pt>
                <c:pt idx="21">
                  <c:v>43.010008003920554</c:v>
                </c:pt>
                <c:pt idx="22">
                  <c:v>43.286882580232131</c:v>
                </c:pt>
                <c:pt idx="23">
                  <c:v>43.565287516415957</c:v>
                </c:pt>
                <c:pt idx="24">
                  <c:v>43.632617438383527</c:v>
                </c:pt>
                <c:pt idx="25">
                  <c:v>43.698117409643338</c:v>
                </c:pt>
                <c:pt idx="26">
                  <c:v>43.761752588506035</c:v>
                </c:pt>
                <c:pt idx="27">
                  <c:v>43.823487680231537</c:v>
                </c:pt>
                <c:pt idx="28">
                  <c:v>43.883286931884669</c:v>
                </c:pt>
                <c:pt idx="29">
                  <c:v>43.115342430257954</c:v>
                </c:pt>
                <c:pt idx="30">
                  <c:v>41.161719654468826</c:v>
                </c:pt>
                <c:pt idx="31">
                  <c:v>41.161719654468826</c:v>
                </c:pt>
                <c:pt idx="32">
                  <c:v>41.161719654468826</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33"/>
                <c:pt idx="0" formatCode="0.00">
                  <c:v>3.8919384966800701</c:v>
                </c:pt>
                <c:pt idx="1">
                  <c:v>4.3030943148213661</c:v>
                </c:pt>
                <c:pt idx="2">
                  <c:v>4.714250132962662</c:v>
                </c:pt>
                <c:pt idx="3">
                  <c:v>5.125405951103958</c:v>
                </c:pt>
                <c:pt idx="4">
                  <c:v>5.536561769245254</c:v>
                </c:pt>
                <c:pt idx="5">
                  <c:v>5.94771758738655</c:v>
                </c:pt>
                <c:pt idx="6">
                  <c:v>6.2649607144857828</c:v>
                </c:pt>
                <c:pt idx="7">
                  <c:v>6.5150794049385174</c:v>
                </c:pt>
                <c:pt idx="8">
                  <c:v>6.1644477837545599</c:v>
                </c:pt>
                <c:pt idx="9">
                  <c:v>6.213820940907258</c:v>
                </c:pt>
                <c:pt idx="10">
                  <c:v>6.329774307705943</c:v>
                </c:pt>
                <c:pt idx="11">
                  <c:v>6.4474727309726498</c:v>
                </c:pt>
                <c:pt idx="12">
                  <c:v>6.5669400881479314</c:v>
                </c:pt>
                <c:pt idx="13">
                  <c:v>6.6882005665394901</c:v>
                </c:pt>
                <c:pt idx="14">
                  <c:v>6.7664624749139071</c:v>
                </c:pt>
                <c:pt idx="15">
                  <c:v>6.8456095226842013</c:v>
                </c:pt>
                <c:pt idx="16">
                  <c:v>6.925651482714394</c:v>
                </c:pt>
                <c:pt idx="17">
                  <c:v>7.0065982338580151</c:v>
                </c:pt>
                <c:pt idx="18">
                  <c:v>7.0884597620918806</c:v>
                </c:pt>
                <c:pt idx="19">
                  <c:v>7.1342139442606518</c:v>
                </c:pt>
                <c:pt idx="20">
                  <c:v>7.1802225226315119</c:v>
                </c:pt>
                <c:pt idx="21">
                  <c:v>7.22648641200876</c:v>
                </c:pt>
                <c:pt idx="22">
                  <c:v>7.2730065234061794</c:v>
                </c:pt>
                <c:pt idx="23">
                  <c:v>7.3197837639076271</c:v>
                </c:pt>
                <c:pt idx="24">
                  <c:v>7.331096451089083</c:v>
                </c:pt>
                <c:pt idx="25">
                  <c:v>7.3421016722983623</c:v>
                </c:pt>
                <c:pt idx="26">
                  <c:v>7.3527935734794809</c:v>
                </c:pt>
                <c:pt idx="27">
                  <c:v>7.3631662244554539</c:v>
                </c:pt>
                <c:pt idx="28">
                  <c:v>7.3732136180639429</c:v>
                </c:pt>
                <c:pt idx="29">
                  <c:v>7.2441845672979808</c:v>
                </c:pt>
                <c:pt idx="30">
                  <c:v>6.9159393727808336</c:v>
                </c:pt>
                <c:pt idx="31">
                  <c:v>6.9159393727808336</c:v>
                </c:pt>
                <c:pt idx="32">
                  <c:v>6.9159393727808336</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33"/>
                <c:pt idx="0" formatCode="0.00">
                  <c:v>7.0843020492948998</c:v>
                </c:pt>
                <c:pt idx="1">
                  <c:v>7.3555682376090985</c:v>
                </c:pt>
                <c:pt idx="2">
                  <c:v>7.6268344259232981</c:v>
                </c:pt>
                <c:pt idx="3">
                  <c:v>7.8981006142374968</c:v>
                </c:pt>
                <c:pt idx="4">
                  <c:v>8.1693668025516963</c:v>
                </c:pt>
                <c:pt idx="5">
                  <c:v>8.440632990865895</c:v>
                </c:pt>
                <c:pt idx="6">
                  <c:v>8.8908448184076008</c:v>
                </c:pt>
                <c:pt idx="7">
                  <c:v>9.2457977964616873</c:v>
                </c:pt>
                <c:pt idx="8">
                  <c:v>8.7482030828723101</c:v>
                </c:pt>
                <c:pt idx="9">
                  <c:v>8.8182704142483104</c:v>
                </c:pt>
                <c:pt idx="10">
                  <c:v>8.9828242618080107</c:v>
                </c:pt>
                <c:pt idx="11">
                  <c:v>9.1498545855921627</c:v>
                </c:pt>
                <c:pt idx="12">
                  <c:v>9.3193952709878065</c:v>
                </c:pt>
                <c:pt idx="13">
                  <c:v>9.4914806431262821</c:v>
                </c:pt>
                <c:pt idx="14">
                  <c:v>9.6025451037446086</c:v>
                </c:pt>
                <c:pt idx="15">
                  <c:v>9.7148656994562028</c:v>
                </c:pt>
                <c:pt idx="16">
                  <c:v>9.8284562993053246</c:v>
                </c:pt>
                <c:pt idx="17">
                  <c:v>9.9433309227499915</c:v>
                </c:pt>
                <c:pt idx="18">
                  <c:v>10.059503741270966</c:v>
                </c:pt>
                <c:pt idx="19">
                  <c:v>10.124435247148586</c:v>
                </c:pt>
                <c:pt idx="20">
                  <c:v>10.189727776384252</c:v>
                </c:pt>
                <c:pt idx="21">
                  <c:v>10.255382627211652</c:v>
                </c:pt>
                <c:pt idx="22">
                  <c:v>10.321401092485212</c:v>
                </c:pt>
                <c:pt idx="23">
                  <c:v>10.387784459482244</c:v>
                </c:pt>
                <c:pt idx="24">
                  <c:v>10.403838725549221</c:v>
                </c:pt>
                <c:pt idx="25">
                  <c:v>10.4194566549223</c:v>
                </c:pt>
                <c:pt idx="26">
                  <c:v>10.434629939887245</c:v>
                </c:pt>
                <c:pt idx="27">
                  <c:v>10.449350164703603</c:v>
                </c:pt>
                <c:pt idx="28">
                  <c:v>10.463608804378069</c:v>
                </c:pt>
                <c:pt idx="29">
                  <c:v>10.280498754737357</c:v>
                </c:pt>
                <c:pt idx="30">
                  <c:v>9.814673473488245</c:v>
                </c:pt>
                <c:pt idx="31">
                  <c:v>9.814673473488245</c:v>
                </c:pt>
                <c:pt idx="32">
                  <c:v>9.814673473488245</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33"/>
                <c:pt idx="0" formatCode="0.00">
                  <c:v>31.741961474336566</c:v>
                </c:pt>
                <c:pt idx="1">
                  <c:v>32.709053877558809</c:v>
                </c:pt>
                <c:pt idx="2">
                  <c:v>33.676146280781047</c:v>
                </c:pt>
                <c:pt idx="3">
                  <c:v>34.643238684003286</c:v>
                </c:pt>
                <c:pt idx="4">
                  <c:v>35.610331087225532</c:v>
                </c:pt>
                <c:pt idx="5">
                  <c:v>36.577423490447771</c:v>
                </c:pt>
                <c:pt idx="6">
                  <c:v>38.528413267425634</c:v>
                </c:pt>
                <c:pt idx="7">
                  <c:v>40.066599492502583</c:v>
                </c:pt>
                <c:pt idx="8">
                  <c:v>37.910276313273869</c:v>
                </c:pt>
                <c:pt idx="9">
                  <c:v>38.213912599244239</c:v>
                </c:pt>
                <c:pt idx="10">
                  <c:v>38.927005536194251</c:v>
                </c:pt>
                <c:pt idx="11">
                  <c:v>39.650830265383519</c:v>
                </c:pt>
                <c:pt idx="12">
                  <c:v>40.385533628897619</c:v>
                </c:pt>
                <c:pt idx="13">
                  <c:v>41.131264374450936</c:v>
                </c:pt>
                <c:pt idx="14">
                  <c:v>41.612561430627991</c:v>
                </c:pt>
                <c:pt idx="15">
                  <c:v>42.099301939365702</c:v>
                </c:pt>
                <c:pt idx="16">
                  <c:v>42.591546002069478</c:v>
                </c:pt>
                <c:pt idx="17">
                  <c:v>43.089354371961683</c:v>
                </c:pt>
                <c:pt idx="18">
                  <c:v>43.592788461054177</c:v>
                </c:pt>
                <c:pt idx="19">
                  <c:v>43.874168683476881</c:v>
                </c:pt>
                <c:pt idx="20">
                  <c:v>44.157113398073506</c:v>
                </c:pt>
                <c:pt idx="21">
                  <c:v>44.441628230730579</c:v>
                </c:pt>
                <c:pt idx="22">
                  <c:v>44.727718784023629</c:v>
                </c:pt>
                <c:pt idx="23">
                  <c:v>45.015390636359811</c:v>
                </c:pt>
                <c:pt idx="24">
                  <c:v>45.084961685047226</c:v>
                </c:pt>
                <c:pt idx="25">
                  <c:v>45.152641871751371</c:v>
                </c:pt>
                <c:pt idx="26">
                  <c:v>45.218395195051244</c:v>
                </c:pt>
                <c:pt idx="27">
                  <c:v>45.282185185394994</c:v>
                </c:pt>
                <c:pt idx="28">
                  <c:v>45.343974899784307</c:v>
                </c:pt>
                <c:pt idx="29">
                  <c:v>44.550468792089156</c:v>
                </c:pt>
                <c:pt idx="30">
                  <c:v>42.531818223672751</c:v>
                </c:pt>
                <c:pt idx="31">
                  <c:v>42.531818223672751</c:v>
                </c:pt>
                <c:pt idx="32">
                  <c:v>42.531818223672751</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33"/>
                <c:pt idx="0" formatCode="0.00">
                  <c:v>0.56043977372187515</c:v>
                </c:pt>
                <c:pt idx="1">
                  <c:v>1.9093360469363874</c:v>
                </c:pt>
                <c:pt idx="2">
                  <c:v>3.2582323201508996</c:v>
                </c:pt>
                <c:pt idx="3">
                  <c:v>4.6071285933654114</c:v>
                </c:pt>
                <c:pt idx="4">
                  <c:v>5.9560248665799236</c:v>
                </c:pt>
                <c:pt idx="5">
                  <c:v>7.3049211397944367</c:v>
                </c:pt>
                <c:pt idx="6">
                  <c:v>7.694555649428235</c:v>
                </c:pt>
                <c:pt idx="7">
                  <c:v>8.0017486663294815</c:v>
                </c:pt>
                <c:pt idx="8">
                  <c:v>7.5711067765230506</c:v>
                </c:pt>
                <c:pt idx="9">
                  <c:v>7.6317463435710922</c:v>
                </c:pt>
                <c:pt idx="10">
                  <c:v>7.7741589897522703</c:v>
                </c:pt>
                <c:pt idx="11">
                  <c:v>7.9187148950401731</c:v>
                </c:pt>
                <c:pt idx="12">
                  <c:v>8.0654433854439276</c:v>
                </c:pt>
                <c:pt idx="13">
                  <c:v>8.2143741675480779</c:v>
                </c:pt>
                <c:pt idx="14">
                  <c:v>8.3104945802148364</c:v>
                </c:pt>
                <c:pt idx="15">
                  <c:v>8.4077021113248662</c:v>
                </c:pt>
                <c:pt idx="16">
                  <c:v>8.5060087638019652</c:v>
                </c:pt>
                <c:pt idx="17">
                  <c:v>8.6054266707450786</c:v>
                </c:pt>
                <c:pt idx="18">
                  <c:v>8.7059680968207918</c:v>
                </c:pt>
                <c:pt idx="19">
                  <c:v>8.7621628787094732</c:v>
                </c:pt>
                <c:pt idx="20">
                  <c:v>8.8186701072076694</c:v>
                </c:pt>
                <c:pt idx="21">
                  <c:v>8.8754909058679274</c:v>
                </c:pt>
                <c:pt idx="22">
                  <c:v>8.9326263935873307</c:v>
                </c:pt>
                <c:pt idx="23">
                  <c:v>8.9900776844362653</c:v>
                </c:pt>
                <c:pt idx="24">
                  <c:v>9.0039718020579471</c:v>
                </c:pt>
                <c:pt idx="25">
                  <c:v>9.017488293363833</c:v>
                </c:pt>
                <c:pt idx="26">
                  <c:v>9.0306199684669313</c:v>
                </c:pt>
                <c:pt idx="27">
                  <c:v>9.0433595439892773</c:v>
                </c:pt>
                <c:pt idx="28">
                  <c:v>9.0556996420003433</c:v>
                </c:pt>
                <c:pt idx="29">
                  <c:v>8.8972275849903113</c:v>
                </c:pt>
                <c:pt idx="30">
                  <c:v>8.4940804575023954</c:v>
                </c:pt>
                <c:pt idx="31">
                  <c:v>8.4940804575023954</c:v>
                </c:pt>
                <c:pt idx="32">
                  <c:v>8.4940804575023954</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33"/>
                <c:pt idx="0" formatCode="0.00">
                  <c:v>5.2230494700907748</c:v>
                </c:pt>
                <c:pt idx="1">
                  <c:v>5.4483518225662646</c:v>
                </c:pt>
                <c:pt idx="2">
                  <c:v>5.6736541750417535</c:v>
                </c:pt>
                <c:pt idx="3">
                  <c:v>5.8989565275172433</c:v>
                </c:pt>
                <c:pt idx="4">
                  <c:v>6.1242588799927322</c:v>
                </c:pt>
                <c:pt idx="5">
                  <c:v>6.349561232468222</c:v>
                </c:pt>
                <c:pt idx="6">
                  <c:v>6.6882381503784067</c:v>
                </c:pt>
                <c:pt idx="7">
                  <c:v>6.955255525880971</c:v>
                </c:pt>
                <c:pt idx="8">
                  <c:v>6.5809342982778611</c:v>
                </c:pt>
                <c:pt idx="9">
                  <c:v>6.6336432374592</c:v>
                </c:pt>
                <c:pt idx="10">
                  <c:v>6.757430722621657</c:v>
                </c:pt>
                <c:pt idx="11">
                  <c:v>6.8830811649159926</c:v>
                </c:pt>
                <c:pt idx="12">
                  <c:v>7.0106200550062532</c:v>
                </c:pt>
                <c:pt idx="13">
                  <c:v>7.1400732143590853</c:v>
                </c:pt>
                <c:pt idx="14">
                  <c:v>7.2236227057550826</c:v>
                </c:pt>
                <c:pt idx="15">
                  <c:v>7.3081171389225785</c:v>
                </c:pt>
                <c:pt idx="16">
                  <c:v>7.3935669470063212</c:v>
                </c:pt>
                <c:pt idx="17">
                  <c:v>7.4799826763015025</c:v>
                </c:pt>
                <c:pt idx="18">
                  <c:v>7.5673749874641363</c:v>
                </c:pt>
                <c:pt idx="19">
                  <c:v>7.6162204440705876</c:v>
                </c:pt>
                <c:pt idx="20">
                  <c:v>7.6653374845642599</c:v>
                </c:pt>
                <c:pt idx="21">
                  <c:v>7.7147270855560661</c:v>
                </c:pt>
                <c:pt idx="22">
                  <c:v>7.7643902196103092</c:v>
                </c:pt>
                <c:pt idx="23">
                  <c:v>7.814327855095847</c:v>
                </c:pt>
                <c:pt idx="24">
                  <c:v>7.8264048575605818</c:v>
                </c:pt>
                <c:pt idx="25">
                  <c:v>7.8381536208329621</c:v>
                </c:pt>
                <c:pt idx="26">
                  <c:v>7.8495678953413854</c:v>
                </c:pt>
                <c:pt idx="27">
                  <c:v>7.8606413502503125</c:v>
                </c:pt>
                <c:pt idx="28">
                  <c:v>7.8713675725375154</c:v>
                </c:pt>
                <c:pt idx="29">
                  <c:v>7.7336209753649818</c:v>
                </c:pt>
                <c:pt idx="30">
                  <c:v>7.3831986610523277</c:v>
                </c:pt>
                <c:pt idx="31">
                  <c:v>7.3831986610523277</c:v>
                </c:pt>
                <c:pt idx="32">
                  <c:v>7.3831986610523277</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33"/>
                <c:pt idx="0" formatCode="0.00">
                  <c:v>11.690422995158354</c:v>
                </c:pt>
                <c:pt idx="1">
                  <c:v>12.19470307470295</c:v>
                </c:pt>
                <c:pt idx="2">
                  <c:v>12.698983154247545</c:v>
                </c:pt>
                <c:pt idx="3">
                  <c:v>13.203263233792141</c:v>
                </c:pt>
                <c:pt idx="4">
                  <c:v>13.707543313336735</c:v>
                </c:pt>
                <c:pt idx="5">
                  <c:v>14.211823392881332</c:v>
                </c:pt>
                <c:pt idx="6">
                  <c:v>14.969862628722185</c:v>
                </c:pt>
                <c:pt idx="7">
                  <c:v>15.567510819603241</c:v>
                </c:pt>
                <c:pt idx="8">
                  <c:v>14.729691168113083</c:v>
                </c:pt>
                <c:pt idx="9">
                  <c:v>14.847666270241536</c:v>
                </c:pt>
                <c:pt idx="10">
                  <c:v>15.124732009584584</c:v>
                </c:pt>
                <c:pt idx="11">
                  <c:v>15.40596748865884</c:v>
                </c:pt>
                <c:pt idx="12">
                  <c:v>15.691429761613769</c:v>
                </c:pt>
                <c:pt idx="13">
                  <c:v>15.981176623013484</c:v>
                </c:pt>
                <c:pt idx="14">
                  <c:v>16.168180192679575</c:v>
                </c:pt>
                <c:pt idx="15">
                  <c:v>16.35729876605717</c:v>
                </c:pt>
                <c:pt idx="16">
                  <c:v>16.548555694997706</c:v>
                </c:pt>
                <c:pt idx="17">
                  <c:v>16.741974584610141</c:v>
                </c:pt>
                <c:pt idx="18">
                  <c:v>16.93757929597006</c:v>
                </c:pt>
                <c:pt idx="19">
                  <c:v>17.04690700814108</c:v>
                </c:pt>
                <c:pt idx="20">
                  <c:v>17.156842589438831</c:v>
                </c:pt>
                <c:pt idx="21">
                  <c:v>17.267388225750079</c:v>
                </c:pt>
                <c:pt idx="22">
                  <c:v>17.378546093904305</c:v>
                </c:pt>
                <c:pt idx="23">
                  <c:v>17.490318361340595</c:v>
                </c:pt>
                <c:pt idx="24">
                  <c:v>17.517349556073633</c:v>
                </c:pt>
                <c:pt idx="25">
                  <c:v>17.543646073675202</c:v>
                </c:pt>
                <c:pt idx="26">
                  <c:v>17.569193926122406</c:v>
                </c:pt>
                <c:pt idx="27">
                  <c:v>17.593978943504393</c:v>
                </c:pt>
                <c:pt idx="28">
                  <c:v>17.617986771957014</c:v>
                </c:pt>
                <c:pt idx="29">
                  <c:v>17.309677230507731</c:v>
                </c:pt>
                <c:pt idx="30">
                  <c:v>16.52534901291839</c:v>
                </c:pt>
                <c:pt idx="31">
                  <c:v>16.52534901291839</c:v>
                </c:pt>
                <c:pt idx="32">
                  <c:v>16.52534901291839</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26.162716441035041</c:v>
                </c:pt>
                <c:pt idx="1">
                  <c:v>26.199967514166168</c:v>
                </c:pt>
                <c:pt idx="2">
                  <c:v>25.970158310265191</c:v>
                </c:pt>
                <c:pt idx="3">
                  <c:v>25.829664308577815</c:v>
                </c:pt>
                <c:pt idx="4">
                  <c:v>25.888370797977597</c:v>
                </c:pt>
                <c:pt idx="5">
                  <c:v>25.824516373599828</c:v>
                </c:pt>
                <c:pt idx="6">
                  <c:v>25.705338707834258</c:v>
                </c:pt>
                <c:pt idx="7">
                  <c:v>25.722655610429403</c:v>
                </c:pt>
                <c:pt idx="8">
                  <c:v>26.648636225116821</c:v>
                </c:pt>
                <c:pt idx="9">
                  <c:v>30.868768089219451</c:v>
                </c:pt>
                <c:pt idx="10">
                  <c:v>31.441345815812554</c:v>
                </c:pt>
                <c:pt idx="11">
                  <c:v>32.024544155837411</c:v>
                </c:pt>
                <c:pt idx="12">
                  <c:v>32.618560108626063</c:v>
                </c:pt>
                <c:pt idx="13">
                  <c:v>33.223594327606108</c:v>
                </c:pt>
                <c:pt idx="14">
                  <c:v>33.839851188079777</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5"/>
                <c:pt idx="0">
                  <c:v>15.697629864621025</c:v>
                </c:pt>
                <c:pt idx="1">
                  <c:v>15.645216859692047</c:v>
                </c:pt>
                <c:pt idx="2">
                  <c:v>15.991635130476377</c:v>
                </c:pt>
                <c:pt idx="3">
                  <c:v>16.308344624690061</c:v>
                </c:pt>
                <c:pt idx="4">
                  <c:v>16.602329070277072</c:v>
                </c:pt>
                <c:pt idx="5">
                  <c:v>16.797338275285441</c:v>
                </c:pt>
                <c:pt idx="6">
                  <c:v>17.089156533012691</c:v>
                </c:pt>
                <c:pt idx="7">
                  <c:v>17.416134890255453</c:v>
                </c:pt>
                <c:pt idx="8">
                  <c:v>18.253451805294862</c:v>
                </c:pt>
                <c:pt idx="9">
                  <c:v>14.600823019453808</c:v>
                </c:pt>
                <c:pt idx="10">
                  <c:v>14.448010233987121</c:v>
                </c:pt>
                <c:pt idx="11">
                  <c:v>14.288452009716432</c:v>
                </c:pt>
                <c:pt idx="12">
                  <c:v>14.121987122042007</c:v>
                </c:pt>
                <c:pt idx="13">
                  <c:v>13.948451022532735</c:v>
                </c:pt>
                <c:pt idx="14">
                  <c:v>13.767675774196029</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5"/>
                <c:pt idx="0">
                  <c:v>10.465086576414015</c:v>
                </c:pt>
                <c:pt idx="1">
                  <c:v>11.25920208456513</c:v>
                </c:pt>
                <c:pt idx="2">
                  <c:v>11.950572250687703</c:v>
                </c:pt>
                <c:pt idx="3">
                  <c:v>12.612482524053235</c:v>
                </c:pt>
                <c:pt idx="4">
                  <c:v>13.129240601570157</c:v>
                </c:pt>
                <c:pt idx="5">
                  <c:v>13.900093392762827</c:v>
                </c:pt>
                <c:pt idx="6">
                  <c:v>14.641505376452708</c:v>
                </c:pt>
                <c:pt idx="7">
                  <c:v>15.226044421134587</c:v>
                </c:pt>
                <c:pt idx="8">
                  <c:v>14.406601969588325</c:v>
                </c:pt>
                <c:pt idx="9">
                  <c:v>14.521989340531004</c:v>
                </c:pt>
                <c:pt idx="10">
                  <c:v>14.792977766599705</c:v>
                </c:pt>
                <c:pt idx="11">
                  <c:v>15.068044471020524</c:v>
                </c:pt>
                <c:pt idx="12">
                  <c:v>15.347245256485632</c:v>
                </c:pt>
                <c:pt idx="13">
                  <c:v>15.630636649861186</c:v>
                </c:pt>
                <c:pt idx="14">
                  <c:v>15.813538379729339</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1.8713850170853163</c:v>
                </c:pt>
                <c:pt idx="7">
                  <c:v>3.8907060121767216</c:v>
                </c:pt>
                <c:pt idx="8">
                  <c:v>5.0029760461118116</c:v>
                </c:pt>
                <c:pt idx="9">
                  <c:v>6.1152460800468589</c:v>
                </c:pt>
                <c:pt idx="10">
                  <c:v>7.2275161139819204</c:v>
                </c:pt>
                <c:pt idx="11">
                  <c:v>8.3397861479169677</c:v>
                </c:pt>
                <c:pt idx="12">
                  <c:v>9.4520561818520292</c:v>
                </c:pt>
                <c:pt idx="13">
                  <c:v>10.564326215787091</c:v>
                </c:pt>
                <c:pt idx="14">
                  <c:v>11.676596249722166</c:v>
                </c:pt>
                <c:pt idx="15">
                  <c:v>12.788866283657214</c:v>
                </c:pt>
                <c:pt idx="16">
                  <c:v>13.901136317592275</c:v>
                </c:pt>
                <c:pt idx="17">
                  <c:v>15.013406351527337</c:v>
                </c:pt>
                <c:pt idx="18">
                  <c:v>16.125676385462398</c:v>
                </c:pt>
                <c:pt idx="19">
                  <c:v>16.125676385462398</c:v>
                </c:pt>
                <c:pt idx="20">
                  <c:v>16.125676385462398</c:v>
                </c:pt>
                <c:pt idx="21">
                  <c:v>16.125676385462398</c:v>
                </c:pt>
                <c:pt idx="22">
                  <c:v>16.125676385462398</c:v>
                </c:pt>
                <c:pt idx="23">
                  <c:v>16.125676385462398</c:v>
                </c:pt>
                <c:pt idx="24">
                  <c:v>16.125676385462398</c:v>
                </c:pt>
                <c:pt idx="25">
                  <c:v>16.125676385462398</c:v>
                </c:pt>
                <c:pt idx="26">
                  <c:v>16.125676385462398</c:v>
                </c:pt>
                <c:pt idx="27">
                  <c:v>16.125676385462398</c:v>
                </c:pt>
                <c:pt idx="28">
                  <c:v>16.125676385462398</c:v>
                </c:pt>
                <c:pt idx="29">
                  <c:v>16.125676385462398</c:v>
                </c:pt>
                <c:pt idx="30">
                  <c:v>16.125676385462398</c:v>
                </c:pt>
                <c:pt idx="31">
                  <c:v>16.125676385462398</c:v>
                </c:pt>
                <c:pt idx="32">
                  <c:v>16.125676385462398</c:v>
                </c:pt>
                <c:pt idx="33">
                  <c:v>16.125676385462398</c:v>
                </c:pt>
                <c:pt idx="34">
                  <c:v>16.125676385462398</c:v>
                </c:pt>
                <c:pt idx="35">
                  <c:v>16.125676385462398</c:v>
                </c:pt>
                <c:pt idx="36">
                  <c:v>16.125676385462398</c:v>
                </c:pt>
                <c:pt idx="37">
                  <c:v>16.125676385462398</c:v>
                </c:pt>
                <c:pt idx="38">
                  <c:v>16.125676385462398</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1.1122700339350615</c:v>
                </c:pt>
                <c:pt idx="20">
                  <c:v>2.224540067870123</c:v>
                </c:pt>
                <c:pt idx="21">
                  <c:v>3.3368101018051846</c:v>
                </c:pt>
                <c:pt idx="22">
                  <c:v>4.4490801357402461</c:v>
                </c:pt>
                <c:pt idx="23">
                  <c:v>5.5613501696753076</c:v>
                </c:pt>
                <c:pt idx="24">
                  <c:v>6.6736202036103691</c:v>
                </c:pt>
                <c:pt idx="25">
                  <c:v>7.7858902375454306</c:v>
                </c:pt>
                <c:pt idx="26">
                  <c:v>8.8981602714804922</c:v>
                </c:pt>
                <c:pt idx="27">
                  <c:v>10.010430305415554</c:v>
                </c:pt>
                <c:pt idx="28">
                  <c:v>11.122700339350615</c:v>
                </c:pt>
                <c:pt idx="29">
                  <c:v>11.122700339350615</c:v>
                </c:pt>
                <c:pt idx="30">
                  <c:v>11.122700339350615</c:v>
                </c:pt>
                <c:pt idx="31">
                  <c:v>11.122700339350615</c:v>
                </c:pt>
                <c:pt idx="32">
                  <c:v>11.122700339350615</c:v>
                </c:pt>
                <c:pt idx="33">
                  <c:v>11.122700339350615</c:v>
                </c:pt>
                <c:pt idx="34">
                  <c:v>11.122700339350615</c:v>
                </c:pt>
                <c:pt idx="35">
                  <c:v>11.122700339350615</c:v>
                </c:pt>
                <c:pt idx="36">
                  <c:v>11.122700339350615</c:v>
                </c:pt>
                <c:pt idx="37">
                  <c:v>11.122700339350615</c:v>
                </c:pt>
                <c:pt idx="38">
                  <c:v>11.122700339350615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1.1122700339350473</c:v>
                </c:pt>
                <c:pt idx="30">
                  <c:v>2.224540067870123</c:v>
                </c:pt>
                <c:pt idx="31">
                  <c:v>3.3368101018051703</c:v>
                </c:pt>
                <c:pt idx="32">
                  <c:v>4.4490801357402461</c:v>
                </c:pt>
                <c:pt idx="33">
                  <c:v>5.5613501696752934</c:v>
                </c:pt>
                <c:pt idx="34">
                  <c:v>6.6736202036103549</c:v>
                </c:pt>
                <c:pt idx="35">
                  <c:v>7.7858902375454164</c:v>
                </c:pt>
                <c:pt idx="36">
                  <c:v>8.8981602714804779</c:v>
                </c:pt>
                <c:pt idx="37">
                  <c:v>10.010430305415539</c:v>
                </c:pt>
                <c:pt idx="38">
                  <c:v>11.122700339350601</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1.6190057019944555</c:v>
                </c:pt>
                <c:pt idx="7">
                  <c:v>3.3659963935743353</c:v>
                </c:pt>
                <c:pt idx="8">
                  <c:v>4.3282631161663438</c:v>
                </c:pt>
                <c:pt idx="9">
                  <c:v>5.2905298387583155</c:v>
                </c:pt>
                <c:pt idx="10">
                  <c:v>6.2527965613502996</c:v>
                </c:pt>
                <c:pt idx="11">
                  <c:v>7.2150632839422704</c:v>
                </c:pt>
                <c:pt idx="12">
                  <c:v>8.1773300065342553</c:v>
                </c:pt>
                <c:pt idx="13">
                  <c:v>9.1395967291262394</c:v>
                </c:pt>
                <c:pt idx="14">
                  <c:v>10.101863451718234</c:v>
                </c:pt>
                <c:pt idx="15">
                  <c:v>11.064130174310204</c:v>
                </c:pt>
                <c:pt idx="16">
                  <c:v>12.02639689690219</c:v>
                </c:pt>
                <c:pt idx="17">
                  <c:v>12.988663619494172</c:v>
                </c:pt>
                <c:pt idx="18">
                  <c:v>13.950930342086158</c:v>
                </c:pt>
                <c:pt idx="19">
                  <c:v>14.903574397452221</c:v>
                </c:pt>
                <c:pt idx="20">
                  <c:v>15.856218452818286</c:v>
                </c:pt>
                <c:pt idx="21">
                  <c:v>16.808862508184351</c:v>
                </c:pt>
                <c:pt idx="22">
                  <c:v>17.761506563550412</c:v>
                </c:pt>
                <c:pt idx="23">
                  <c:v>18.714150618916477</c:v>
                </c:pt>
                <c:pt idx="24">
                  <c:v>19.666794674282542</c:v>
                </c:pt>
                <c:pt idx="25">
                  <c:v>20.619438729648607</c:v>
                </c:pt>
                <c:pt idx="26">
                  <c:v>21.572082785014672</c:v>
                </c:pt>
                <c:pt idx="27">
                  <c:v>22.52472684038073</c:v>
                </c:pt>
                <c:pt idx="28">
                  <c:v>23.477370895746802</c:v>
                </c:pt>
                <c:pt idx="29">
                  <c:v>28.145326767040501</c:v>
                </c:pt>
                <c:pt idx="30">
                  <c:v>32.813282638334215</c:v>
                </c:pt>
                <c:pt idx="31" formatCode="0.00">
                  <c:v>32.813282638334215</c:v>
                </c:pt>
                <c:pt idx="32" formatCode="0.00">
                  <c:v>32.813282638334215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0.15439864529996183</c:v>
                </c:pt>
                <c:pt idx="7">
                  <c:v>0.32100275039934006</c:v>
                </c:pt>
                <c:pt idx="8">
                  <c:v>0.41277060409028965</c:v>
                </c:pt>
                <c:pt idx="9">
                  <c:v>0.50453845778123574</c:v>
                </c:pt>
                <c:pt idx="10">
                  <c:v>0.59630631147218283</c:v>
                </c:pt>
                <c:pt idx="11">
                  <c:v>0.68807416516312891</c:v>
                </c:pt>
                <c:pt idx="12">
                  <c:v>0.77984201885407622</c:v>
                </c:pt>
                <c:pt idx="13">
                  <c:v>0.87160987254502331</c:v>
                </c:pt>
                <c:pt idx="14">
                  <c:v>0.96337772623597173</c:v>
                </c:pt>
                <c:pt idx="15">
                  <c:v>1.0551455799269178</c:v>
                </c:pt>
                <c:pt idx="16">
                  <c:v>1.146913433617865</c:v>
                </c:pt>
                <c:pt idx="17">
                  <c:v>1.2386812873088122</c:v>
                </c:pt>
                <c:pt idx="18">
                  <c:v>1.3304491409997594</c:v>
                </c:pt>
                <c:pt idx="19">
                  <c:v>1.4212993161537972</c:v>
                </c:pt>
                <c:pt idx="20">
                  <c:v>1.5121494913078348</c:v>
                </c:pt>
                <c:pt idx="21">
                  <c:v>1.6029996664618726</c:v>
                </c:pt>
                <c:pt idx="22">
                  <c:v>1.6938498416159105</c:v>
                </c:pt>
                <c:pt idx="23">
                  <c:v>1.784700016769948</c:v>
                </c:pt>
                <c:pt idx="24">
                  <c:v>1.8755501919239859</c:v>
                </c:pt>
                <c:pt idx="25">
                  <c:v>1.9664003670780237</c:v>
                </c:pt>
                <c:pt idx="26">
                  <c:v>2.0572505422320613</c:v>
                </c:pt>
                <c:pt idx="27">
                  <c:v>2.1481007173860993</c:v>
                </c:pt>
                <c:pt idx="28">
                  <c:v>2.2389508925401369</c:v>
                </c:pt>
                <c:pt idx="29">
                  <c:v>2.6841167507949208</c:v>
                </c:pt>
                <c:pt idx="30">
                  <c:v>3.1292826090497057</c:v>
                </c:pt>
                <c:pt idx="31" formatCode="0.00">
                  <c:v>3.1292826090497057</c:v>
                </c:pt>
                <c:pt idx="32" formatCode="0.00">
                  <c:v>3.1292826090497057</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0.11548227829737837</c:v>
                </c:pt>
                <c:pt idx="7">
                  <c:v>0.24009361535408269</c:v>
                </c:pt>
                <c:pt idx="8">
                  <c:v>0.30873126951291713</c:v>
                </c:pt>
                <c:pt idx="9">
                  <c:v>0.37736892367174901</c:v>
                </c:pt>
                <c:pt idx="10">
                  <c:v>0.44600657783058184</c:v>
                </c:pt>
                <c:pt idx="11">
                  <c:v>0.51464423198941367</c:v>
                </c:pt>
                <c:pt idx="12">
                  <c:v>0.58328188614824639</c:v>
                </c:pt>
                <c:pt idx="13">
                  <c:v>0.65191954030707921</c:v>
                </c:pt>
                <c:pt idx="14">
                  <c:v>0.72055719446591282</c:v>
                </c:pt>
                <c:pt idx="15">
                  <c:v>0.78919484862474465</c:v>
                </c:pt>
                <c:pt idx="16">
                  <c:v>0.85783250278357737</c:v>
                </c:pt>
                <c:pt idx="17">
                  <c:v>0.92647015694241019</c:v>
                </c:pt>
                <c:pt idx="18">
                  <c:v>0.99510781110124291</c:v>
                </c:pt>
                <c:pt idx="19">
                  <c:v>1.0630590887184874</c:v>
                </c:pt>
                <c:pt idx="20">
                  <c:v>1.1310103663357318</c:v>
                </c:pt>
                <c:pt idx="21">
                  <c:v>1.1989616439529762</c:v>
                </c:pt>
                <c:pt idx="22">
                  <c:v>1.2669129215702206</c:v>
                </c:pt>
                <c:pt idx="23">
                  <c:v>1.334864199187465</c:v>
                </c:pt>
                <c:pt idx="24">
                  <c:v>1.4028154768047094</c:v>
                </c:pt>
                <c:pt idx="25">
                  <c:v>1.4707667544219538</c:v>
                </c:pt>
                <c:pt idx="26">
                  <c:v>1.5387180320391982</c:v>
                </c:pt>
                <c:pt idx="27">
                  <c:v>1.6066693096564428</c:v>
                </c:pt>
                <c:pt idx="28">
                  <c:v>1.674620587273687</c:v>
                </c:pt>
                <c:pt idx="29">
                  <c:v>2.0075818475981837</c:v>
                </c:pt>
                <c:pt idx="30">
                  <c:v>2.3405431079226817</c:v>
                </c:pt>
                <c:pt idx="31" formatCode="0.00">
                  <c:v>2.3405431079226817</c:v>
                </c:pt>
                <c:pt idx="32" formatCode="0.00">
                  <c:v>2.3405431079226817</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1.408908792735506</c:v>
                </c:pt>
                <c:pt idx="7">
                  <c:v>2.9291940784277277</c:v>
                </c:pt>
                <c:pt idx="8">
                  <c:v>3.7665883165990404</c:v>
                </c:pt>
                <c:pt idx="9">
                  <c:v>4.6039825547703215</c:v>
                </c:pt>
                <c:pt idx="10">
                  <c:v>5.4413767929416128</c:v>
                </c:pt>
                <c:pt idx="11">
                  <c:v>6.2787710311128944</c:v>
                </c:pt>
                <c:pt idx="12">
                  <c:v>7.1161652692841857</c:v>
                </c:pt>
                <c:pt idx="13">
                  <c:v>7.953559507455477</c:v>
                </c:pt>
                <c:pt idx="14">
                  <c:v>8.7909537456267781</c:v>
                </c:pt>
                <c:pt idx="15">
                  <c:v>9.6283479837980597</c:v>
                </c:pt>
                <c:pt idx="16">
                  <c:v>10.465742221969352</c:v>
                </c:pt>
                <c:pt idx="17">
                  <c:v>11.303136460140644</c:v>
                </c:pt>
                <c:pt idx="18">
                  <c:v>12.140530698311935</c:v>
                </c:pt>
                <c:pt idx="19">
                  <c:v>12.969550994101514</c:v>
                </c:pt>
                <c:pt idx="20">
                  <c:v>13.798571289891091</c:v>
                </c:pt>
                <c:pt idx="21">
                  <c:v>14.627591585680671</c:v>
                </c:pt>
                <c:pt idx="22">
                  <c:v>15.456611881470248</c:v>
                </c:pt>
                <c:pt idx="23">
                  <c:v>16.285632177259828</c:v>
                </c:pt>
                <c:pt idx="24">
                  <c:v>17.114652473049407</c:v>
                </c:pt>
                <c:pt idx="25">
                  <c:v>17.943672768838987</c:v>
                </c:pt>
                <c:pt idx="26">
                  <c:v>18.772693064628562</c:v>
                </c:pt>
                <c:pt idx="27">
                  <c:v>19.601713360418142</c:v>
                </c:pt>
                <c:pt idx="28">
                  <c:v>20.430733656207721</c:v>
                </c:pt>
                <c:pt idx="29">
                  <c:v>24.492933105576647</c:v>
                </c:pt>
                <c:pt idx="30">
                  <c:v>28.55513255494558</c:v>
                </c:pt>
                <c:pt idx="31" formatCode="0.00">
                  <c:v>28.55513255494558</c:v>
                </c:pt>
                <c:pt idx="32" formatCode="0.00">
                  <c:v>28.55513255494558</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0.34273699337571462</c:v>
                </c:pt>
                <c:pt idx="7">
                  <c:v>0.71256789412537669</c:v>
                </c:pt>
                <c:pt idx="8">
                  <c:v>0.91627588781582592</c:v>
                </c:pt>
                <c:pt idx="9">
                  <c:v>1.1199838815062675</c:v>
                </c:pt>
                <c:pt idx="10">
                  <c:v>1.3236918751967115</c:v>
                </c:pt>
                <c:pt idx="11">
                  <c:v>1.5273998688871526</c:v>
                </c:pt>
                <c:pt idx="12">
                  <c:v>1.7311078625775966</c:v>
                </c:pt>
                <c:pt idx="13">
                  <c:v>1.9348158562680409</c:v>
                </c:pt>
                <c:pt idx="14">
                  <c:v>2.1385238499584873</c:v>
                </c:pt>
                <c:pt idx="15">
                  <c:v>2.3422318436489284</c:v>
                </c:pt>
                <c:pt idx="16">
                  <c:v>2.5459398373393727</c:v>
                </c:pt>
                <c:pt idx="17">
                  <c:v>2.7496478310298165</c:v>
                </c:pt>
                <c:pt idx="18">
                  <c:v>2.9533558247202607</c:v>
                </c:pt>
                <c:pt idx="19">
                  <c:v>3.1550267384738002</c:v>
                </c:pt>
                <c:pt idx="20">
                  <c:v>3.3566976522273397</c:v>
                </c:pt>
                <c:pt idx="21">
                  <c:v>3.5583685659808793</c:v>
                </c:pt>
                <c:pt idx="22">
                  <c:v>3.7600394797344192</c:v>
                </c:pt>
                <c:pt idx="23">
                  <c:v>3.9617103934879587</c:v>
                </c:pt>
                <c:pt idx="24">
                  <c:v>4.1633813072414982</c:v>
                </c:pt>
                <c:pt idx="25">
                  <c:v>4.3650522209950378</c:v>
                </c:pt>
                <c:pt idx="26">
                  <c:v>4.5667231347485773</c:v>
                </c:pt>
                <c:pt idx="27">
                  <c:v>4.7683940485021168</c:v>
                </c:pt>
                <c:pt idx="28">
                  <c:v>4.9700649622556563</c:v>
                </c:pt>
                <c:pt idx="29">
                  <c:v>5.9582524396479979</c:v>
                </c:pt>
                <c:pt idx="30">
                  <c:v>6.9464399170403412</c:v>
                </c:pt>
                <c:pt idx="31" formatCode="0.00">
                  <c:v>6.9464399170403412</c:v>
                </c:pt>
                <c:pt idx="32" formatCode="0.00">
                  <c:v>6.9464399170403412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0.17866528942602639</c:v>
                </c:pt>
                <c:pt idx="7">
                  <c:v>0.37145435567278762</c:v>
                </c:pt>
                <c:pt idx="8">
                  <c:v>0.47764524943254527</c:v>
                </c:pt>
                <c:pt idx="9">
                  <c:v>0.58383614319229882</c:v>
                </c:pt>
                <c:pt idx="10">
                  <c:v>0.69002703695205381</c:v>
                </c:pt>
                <c:pt idx="11">
                  <c:v>0.79621793071180735</c:v>
                </c:pt>
                <c:pt idx="12">
                  <c:v>0.90240882447156223</c:v>
                </c:pt>
                <c:pt idx="13">
                  <c:v>1.0085997182313171</c:v>
                </c:pt>
                <c:pt idx="14">
                  <c:v>1.1147906119910733</c:v>
                </c:pt>
                <c:pt idx="15">
                  <c:v>1.2209815057508269</c:v>
                </c:pt>
                <c:pt idx="16">
                  <c:v>1.3271723995105817</c:v>
                </c:pt>
                <c:pt idx="17">
                  <c:v>1.4333632932703366</c:v>
                </c:pt>
                <c:pt idx="18">
                  <c:v>1.5395541870300917</c:v>
                </c:pt>
                <c:pt idx="19">
                  <c:v>1.644683171852249</c:v>
                </c:pt>
                <c:pt idx="20">
                  <c:v>1.7498121566744065</c:v>
                </c:pt>
                <c:pt idx="21">
                  <c:v>1.8549411414965638</c:v>
                </c:pt>
                <c:pt idx="22">
                  <c:v>1.9600701263187212</c:v>
                </c:pt>
                <c:pt idx="23">
                  <c:v>2.0651991111408785</c:v>
                </c:pt>
                <c:pt idx="24">
                  <c:v>2.1703280959630358</c:v>
                </c:pt>
                <c:pt idx="25">
                  <c:v>2.275457080785193</c:v>
                </c:pt>
                <c:pt idx="26">
                  <c:v>2.3805860656073508</c:v>
                </c:pt>
                <c:pt idx="27">
                  <c:v>2.485715050429508</c:v>
                </c:pt>
                <c:pt idx="28">
                  <c:v>2.5908440352516653</c:v>
                </c:pt>
                <c:pt idx="29">
                  <c:v>3.1059760608802351</c:v>
                </c:pt>
                <c:pt idx="30">
                  <c:v>3.6211080865088059</c:v>
                </c:pt>
                <c:pt idx="31" formatCode="0.00">
                  <c:v>3.6211080865088059</c:v>
                </c:pt>
                <c:pt idx="32" formatCode="0.00">
                  <c:v>3.6211080865088059</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0.22880865497989364</c:v>
                </c:pt>
                <c:pt idx="7">
                  <c:v>0.47570500000842741</c:v>
                </c:pt>
                <c:pt idx="8">
                  <c:v>0.61169893397478348</c:v>
                </c:pt>
                <c:pt idx="9">
                  <c:v>0.74769286794113432</c:v>
                </c:pt>
                <c:pt idx="10">
                  <c:v>0.88368680190748683</c:v>
                </c:pt>
                <c:pt idx="11">
                  <c:v>1.0196807358738376</c:v>
                </c:pt>
                <c:pt idx="12">
                  <c:v>1.1556746698401903</c:v>
                </c:pt>
                <c:pt idx="13">
                  <c:v>1.2916686038065428</c:v>
                </c:pt>
                <c:pt idx="14">
                  <c:v>1.4276625377728971</c:v>
                </c:pt>
                <c:pt idx="15">
                  <c:v>1.563656471739248</c:v>
                </c:pt>
                <c:pt idx="16">
                  <c:v>1.6996504057056003</c:v>
                </c:pt>
                <c:pt idx="17">
                  <c:v>1.8356443396719531</c:v>
                </c:pt>
                <c:pt idx="18">
                  <c:v>1.9716382736383058</c:v>
                </c:pt>
                <c:pt idx="19">
                  <c:v>2.1062722682649948</c:v>
                </c:pt>
                <c:pt idx="20">
                  <c:v>2.2409062628916838</c:v>
                </c:pt>
                <c:pt idx="21">
                  <c:v>2.3755402575183728</c:v>
                </c:pt>
                <c:pt idx="22">
                  <c:v>2.5101742521450618</c:v>
                </c:pt>
                <c:pt idx="23">
                  <c:v>2.6448082467717509</c:v>
                </c:pt>
                <c:pt idx="24">
                  <c:v>2.7794422413984399</c:v>
                </c:pt>
                <c:pt idx="25">
                  <c:v>2.9140762360251289</c:v>
                </c:pt>
                <c:pt idx="26">
                  <c:v>3.0487102306518183</c:v>
                </c:pt>
                <c:pt idx="27">
                  <c:v>3.1833442252785069</c:v>
                </c:pt>
                <c:pt idx="28">
                  <c:v>3.3179782199051964</c:v>
                </c:pt>
                <c:pt idx="29">
                  <c:v>3.9776847935759712</c:v>
                </c:pt>
                <c:pt idx="30">
                  <c:v>4.6373913672467477</c:v>
                </c:pt>
                <c:pt idx="31" formatCode="0.00">
                  <c:v>4.6373913672467477</c:v>
                </c:pt>
                <c:pt idx="32" formatCode="0.00">
                  <c:v>4.6373913672467477</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139.03375424188246</c:v>
                </c:pt>
                <c:pt idx="6">
                  <c:v>137.64341669946364</c:v>
                </c:pt>
                <c:pt idx="7">
                  <c:v>136.25307915704482</c:v>
                </c:pt>
                <c:pt idx="8">
                  <c:v>134.86274161462597</c:v>
                </c:pt>
                <c:pt idx="9">
                  <c:v>133.47240407220715</c:v>
                </c:pt>
                <c:pt idx="10">
                  <c:v>132.08206652978834</c:v>
                </c:pt>
                <c:pt idx="11">
                  <c:v>130.69172898736952</c:v>
                </c:pt>
                <c:pt idx="12">
                  <c:v>129.3013914449507</c:v>
                </c:pt>
                <c:pt idx="13">
                  <c:v>127.91105390253186</c:v>
                </c:pt>
                <c:pt idx="14">
                  <c:v>126.52071636011303</c:v>
                </c:pt>
                <c:pt idx="15">
                  <c:v>125.13037881769421</c:v>
                </c:pt>
                <c:pt idx="16">
                  <c:v>123.74004127527537</c:v>
                </c:pt>
                <c:pt idx="17">
                  <c:v>122.34970373285655</c:v>
                </c:pt>
                <c:pt idx="18">
                  <c:v>120.95936619043772</c:v>
                </c:pt>
                <c:pt idx="19">
                  <c:v>119.5690286480189</c:v>
                </c:pt>
                <c:pt idx="20">
                  <c:v>118.17869110560008</c:v>
                </c:pt>
                <c:pt idx="21">
                  <c:v>116.78835356318125</c:v>
                </c:pt>
                <c:pt idx="22">
                  <c:v>115.39801602076243</c:v>
                </c:pt>
                <c:pt idx="23">
                  <c:v>114.00767847834359</c:v>
                </c:pt>
                <c:pt idx="24">
                  <c:v>112.61734093592477</c:v>
                </c:pt>
                <c:pt idx="25">
                  <c:v>111.22700339350594</c:v>
                </c:pt>
                <c:pt idx="26">
                  <c:v>109.83666585108712</c:v>
                </c:pt>
                <c:pt idx="27">
                  <c:v>108.4463283086683</c:v>
                </c:pt>
                <c:pt idx="28">
                  <c:v>107.05599076624947</c:v>
                </c:pt>
                <c:pt idx="29">
                  <c:v>105.66565322383065</c:v>
                </c:pt>
                <c:pt idx="30">
                  <c:v>104.27531568141181</c:v>
                </c:pt>
                <c:pt idx="31">
                  <c:v>102.88497813899299</c:v>
                </c:pt>
                <c:pt idx="32">
                  <c:v>101.49464059657416</c:v>
                </c:pt>
                <c:pt idx="33">
                  <c:v>100.10430305415534</c:v>
                </c:pt>
                <c:pt idx="34">
                  <c:v>98.713965511736518</c:v>
                </c:pt>
                <c:pt idx="35">
                  <c:v>97.323627969317684</c:v>
                </c:pt>
                <c:pt idx="36">
                  <c:v>95.933290426898864</c:v>
                </c:pt>
                <c:pt idx="37">
                  <c:v>94.54295288448003</c:v>
                </c:pt>
                <c:pt idx="38">
                  <c:v>93.15261534206121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2.3392312713566525</c:v>
                </c:pt>
                <c:pt idx="7">
                  <c:v>4.8633825152209056</c:v>
                </c:pt>
                <c:pt idx="8">
                  <c:v>6.2537200576397538</c:v>
                </c:pt>
                <c:pt idx="9">
                  <c:v>7.6440576000585736</c:v>
                </c:pt>
                <c:pt idx="10">
                  <c:v>9.0343951424773934</c:v>
                </c:pt>
                <c:pt idx="11">
                  <c:v>10.424732684896213</c:v>
                </c:pt>
                <c:pt idx="12">
                  <c:v>11.815070227315033</c:v>
                </c:pt>
                <c:pt idx="13">
                  <c:v>13.205407769733867</c:v>
                </c:pt>
                <c:pt idx="14">
                  <c:v>14.595745312152701</c:v>
                </c:pt>
                <c:pt idx="15">
                  <c:v>15.986082854571521</c:v>
                </c:pt>
                <c:pt idx="16">
                  <c:v>17.376420396990355</c:v>
                </c:pt>
                <c:pt idx="17">
                  <c:v>18.766757939409175</c:v>
                </c:pt>
                <c:pt idx="18">
                  <c:v>20.157095481828009</c:v>
                </c:pt>
                <c:pt idx="19">
                  <c:v>21.547433024246828</c:v>
                </c:pt>
                <c:pt idx="20">
                  <c:v>22.937770566665648</c:v>
                </c:pt>
                <c:pt idx="21">
                  <c:v>24.328108109084482</c:v>
                </c:pt>
                <c:pt idx="22">
                  <c:v>25.718445651503302</c:v>
                </c:pt>
                <c:pt idx="23">
                  <c:v>27.108783193922136</c:v>
                </c:pt>
                <c:pt idx="24">
                  <c:v>28.499120736340956</c:v>
                </c:pt>
                <c:pt idx="25">
                  <c:v>29.88945827875979</c:v>
                </c:pt>
                <c:pt idx="26">
                  <c:v>31.27979582117861</c:v>
                </c:pt>
                <c:pt idx="27">
                  <c:v>32.670133363597429</c:v>
                </c:pt>
                <c:pt idx="28">
                  <c:v>34.060470906016263</c:v>
                </c:pt>
                <c:pt idx="29">
                  <c:v>35.450808448435083</c:v>
                </c:pt>
                <c:pt idx="30">
                  <c:v>36.841145990853917</c:v>
                </c:pt>
                <c:pt idx="31">
                  <c:v>38.231483533272737</c:v>
                </c:pt>
                <c:pt idx="32">
                  <c:v>39.621821075691571</c:v>
                </c:pt>
                <c:pt idx="33">
                  <c:v>41.012158618110391</c:v>
                </c:pt>
                <c:pt idx="34">
                  <c:v>42.402496160529211</c:v>
                </c:pt>
                <c:pt idx="35">
                  <c:v>43.792833702948045</c:v>
                </c:pt>
                <c:pt idx="36">
                  <c:v>45.183171245366864</c:v>
                </c:pt>
                <c:pt idx="37">
                  <c:v>46.573508787785698</c:v>
                </c:pt>
                <c:pt idx="38">
                  <c:v>47.963846330204518</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135.92166627227633</c:v>
                </c:pt>
                <c:pt idx="2">
                  <c:v>132.47944149232475</c:v>
                </c:pt>
                <c:pt idx="3">
                  <c:v>128.73475734564809</c:v>
                </c:pt>
                <c:pt idx="4">
                  <c:v>124.83065921584738</c:v>
                </c:pt>
                <c:pt idx="5">
                  <c:v>120.28334032399778</c:v>
                </c:pt>
                <c:pt idx="6">
                  <c:v>119.48525834625642</c:v>
                </c:pt>
                <c:pt idx="7">
                  <c:v>118.71917261591142</c:v>
                </c:pt>
                <c:pt idx="8">
                  <c:v>117.7569058933194</c:v>
                </c:pt>
                <c:pt idx="9">
                  <c:v>116.79463917072742</c:v>
                </c:pt>
                <c:pt idx="10">
                  <c:v>115.83237244813546</c:v>
                </c:pt>
                <c:pt idx="11">
                  <c:v>114.87010572554348</c:v>
                </c:pt>
                <c:pt idx="12">
                  <c:v>113.90783900295149</c:v>
                </c:pt>
                <c:pt idx="13">
                  <c:v>112.94557228035951</c:v>
                </c:pt>
                <c:pt idx="14">
                  <c:v>111.98330555776751</c:v>
                </c:pt>
                <c:pt idx="15">
                  <c:v>111.02103883517553</c:v>
                </c:pt>
                <c:pt idx="16">
                  <c:v>110.05877211258357</c:v>
                </c:pt>
                <c:pt idx="17">
                  <c:v>109.09650538999158</c:v>
                </c:pt>
                <c:pt idx="18">
                  <c:v>108.13423866739959</c:v>
                </c:pt>
                <c:pt idx="19">
                  <c:v>107.17197194480759</c:v>
                </c:pt>
                <c:pt idx="20">
                  <c:v>106.20970522221562</c:v>
                </c:pt>
                <c:pt idx="21">
                  <c:v>105.24743849962364</c:v>
                </c:pt>
                <c:pt idx="22">
                  <c:v>104.28517177703165</c:v>
                </c:pt>
                <c:pt idx="23">
                  <c:v>103.32290505443967</c:v>
                </c:pt>
                <c:pt idx="24">
                  <c:v>102.36063833184768</c:v>
                </c:pt>
                <c:pt idx="25">
                  <c:v>101.39837160925569</c:v>
                </c:pt>
                <c:pt idx="26">
                  <c:v>100.43610488666373</c:v>
                </c:pt>
                <c:pt idx="27">
                  <c:v>99.473838164071736</c:v>
                </c:pt>
                <c:pt idx="28">
                  <c:v>98.511571441479745</c:v>
                </c:pt>
                <c:pt idx="29">
                  <c:v>93.700237828519846</c:v>
                </c:pt>
                <c:pt idx="30">
                  <c:v>88.888904215559933</c:v>
                </c:pt>
                <c:pt idx="31" formatCode="0.00">
                  <c:v>88.888904215559933</c:v>
                </c:pt>
                <c:pt idx="32" formatCode="0.00">
                  <c:v>88.888904215559933</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8.5490611306053133</c:v>
                </c:pt>
                <c:pt idx="2">
                  <c:v>9.2848145829676039</c:v>
                </c:pt>
                <c:pt idx="3">
                  <c:v>10.021142488667573</c:v>
                </c:pt>
                <c:pt idx="4">
                  <c:v>10.765749561530553</c:v>
                </c:pt>
                <c:pt idx="5">
                  <c:v>11.470981711368385</c:v>
                </c:pt>
                <c:pt idx="6">
                  <c:v>11.394871555579691</c:v>
                </c:pt>
                <c:pt idx="7">
                  <c:v>11.321812764740852</c:v>
                </c:pt>
                <c:pt idx="8">
                  <c:v>11.230044911049902</c:v>
                </c:pt>
                <c:pt idx="9">
                  <c:v>11.138277057358955</c:v>
                </c:pt>
                <c:pt idx="10">
                  <c:v>11.046509203668009</c:v>
                </c:pt>
                <c:pt idx="11">
                  <c:v>10.954741349977063</c:v>
                </c:pt>
                <c:pt idx="12">
                  <c:v>10.862973496286115</c:v>
                </c:pt>
                <c:pt idx="13">
                  <c:v>10.771205642595168</c:v>
                </c:pt>
                <c:pt idx="14">
                  <c:v>10.679437788904218</c:v>
                </c:pt>
                <c:pt idx="15">
                  <c:v>10.587669935213272</c:v>
                </c:pt>
                <c:pt idx="16">
                  <c:v>10.495902081522328</c:v>
                </c:pt>
                <c:pt idx="17">
                  <c:v>10.40413422783138</c:v>
                </c:pt>
                <c:pt idx="18">
                  <c:v>10.312366374140431</c:v>
                </c:pt>
                <c:pt idx="19">
                  <c:v>10.220598520449485</c:v>
                </c:pt>
                <c:pt idx="20">
                  <c:v>10.128830666758539</c:v>
                </c:pt>
                <c:pt idx="21">
                  <c:v>10.037062813067591</c:v>
                </c:pt>
                <c:pt idx="22">
                  <c:v>9.9452949593766444</c:v>
                </c:pt>
                <c:pt idx="23">
                  <c:v>9.8535271056856963</c:v>
                </c:pt>
                <c:pt idx="24">
                  <c:v>9.7617592519947483</c:v>
                </c:pt>
                <c:pt idx="25">
                  <c:v>9.6699913983038019</c:v>
                </c:pt>
                <c:pt idx="26">
                  <c:v>9.5782235446128556</c:v>
                </c:pt>
                <c:pt idx="27">
                  <c:v>9.4864556909219075</c:v>
                </c:pt>
                <c:pt idx="28">
                  <c:v>9.3946878372309595</c:v>
                </c:pt>
                <c:pt idx="29">
                  <c:v>8.9358485687762261</c:v>
                </c:pt>
                <c:pt idx="30">
                  <c:v>8.4770093003214892</c:v>
                </c:pt>
                <c:pt idx="31" formatCode="0.00">
                  <c:v>8.4770093003214892</c:v>
                </c:pt>
                <c:pt idx="32" formatCode="0.00">
                  <c:v>8.4770093003214892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9.6405765561665397</c:v>
                </c:pt>
                <c:pt idx="2">
                  <c:v>9.4082091042730447</c:v>
                </c:pt>
                <c:pt idx="3">
                  <c:v>9.1546314393555406</c:v>
                </c:pt>
                <c:pt idx="4">
                  <c:v>8.8899734161760549</c:v>
                </c:pt>
                <c:pt idx="5">
                  <c:v>8.5797067698540808</c:v>
                </c:pt>
                <c:pt idx="6">
                  <c:v>8.5227802717298839</c:v>
                </c:pt>
                <c:pt idx="7">
                  <c:v>8.4681360382955191</c:v>
                </c:pt>
                <c:pt idx="8">
                  <c:v>8.3994983841366846</c:v>
                </c:pt>
                <c:pt idx="9">
                  <c:v>8.3308607299778519</c:v>
                </c:pt>
                <c:pt idx="10">
                  <c:v>8.2622230758190209</c:v>
                </c:pt>
                <c:pt idx="11">
                  <c:v>8.1935854216601882</c:v>
                </c:pt>
                <c:pt idx="12">
                  <c:v>8.1249477675013555</c:v>
                </c:pt>
                <c:pt idx="13">
                  <c:v>8.0563101133425228</c:v>
                </c:pt>
                <c:pt idx="14">
                  <c:v>7.9876724591836901</c:v>
                </c:pt>
                <c:pt idx="15">
                  <c:v>7.9190348050248573</c:v>
                </c:pt>
                <c:pt idx="16">
                  <c:v>7.8503971508660246</c:v>
                </c:pt>
                <c:pt idx="17">
                  <c:v>7.7817594967071928</c:v>
                </c:pt>
                <c:pt idx="18">
                  <c:v>7.7131218425483592</c:v>
                </c:pt>
                <c:pt idx="19">
                  <c:v>7.6444841883895265</c:v>
                </c:pt>
                <c:pt idx="20">
                  <c:v>7.5758465342306947</c:v>
                </c:pt>
                <c:pt idx="21">
                  <c:v>7.507208880071861</c:v>
                </c:pt>
                <c:pt idx="22">
                  <c:v>7.4385712259130283</c:v>
                </c:pt>
                <c:pt idx="23">
                  <c:v>7.3699335717541956</c:v>
                </c:pt>
                <c:pt idx="24">
                  <c:v>7.3012959175953629</c:v>
                </c:pt>
                <c:pt idx="25">
                  <c:v>7.2326582634365302</c:v>
                </c:pt>
                <c:pt idx="26">
                  <c:v>7.1640206092776975</c:v>
                </c:pt>
                <c:pt idx="27">
                  <c:v>7.0953829551188647</c:v>
                </c:pt>
                <c:pt idx="28">
                  <c:v>7.026745300960032</c:v>
                </c:pt>
                <c:pt idx="29">
                  <c:v>6.6835570301658684</c:v>
                </c:pt>
                <c:pt idx="30">
                  <c:v>6.3403687593717057</c:v>
                </c:pt>
                <c:pt idx="31" formatCode="0.00">
                  <c:v>6.3403687593717057</c:v>
                </c:pt>
                <c:pt idx="32" formatCode="0.00">
                  <c:v>6.3403687593717057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118.28323427049118</c:v>
                </c:pt>
                <c:pt idx="2">
                  <c:v>115.28770389461209</c:v>
                </c:pt>
                <c:pt idx="3">
                  <c:v>112.02896403114494</c:v>
                </c:pt>
                <c:pt idx="4">
                  <c:v>108.63149719331824</c:v>
                </c:pt>
                <c:pt idx="5">
                  <c:v>104.67427977141128</c:v>
                </c:pt>
                <c:pt idx="6">
                  <c:v>103.97976417188104</c:v>
                </c:pt>
                <c:pt idx="7">
                  <c:v>103.31309269559</c:v>
                </c:pt>
                <c:pt idx="8">
                  <c:v>102.47569845741869</c:v>
                </c:pt>
                <c:pt idx="9">
                  <c:v>101.6383042192474</c:v>
                </c:pt>
                <c:pt idx="10">
                  <c:v>100.8009099810761</c:v>
                </c:pt>
                <c:pt idx="11">
                  <c:v>99.963515742904832</c:v>
                </c:pt>
                <c:pt idx="12">
                  <c:v>99.126121504733533</c:v>
                </c:pt>
                <c:pt idx="13">
                  <c:v>98.288727266562248</c:v>
                </c:pt>
                <c:pt idx="14">
                  <c:v>97.451333028390934</c:v>
                </c:pt>
                <c:pt idx="15">
                  <c:v>96.613938790219663</c:v>
                </c:pt>
                <c:pt idx="16">
                  <c:v>95.776544552048364</c:v>
                </c:pt>
                <c:pt idx="17">
                  <c:v>94.939150313877093</c:v>
                </c:pt>
                <c:pt idx="18">
                  <c:v>94.101756075705794</c:v>
                </c:pt>
                <c:pt idx="19">
                  <c:v>93.264361837534508</c:v>
                </c:pt>
                <c:pt idx="20">
                  <c:v>92.426967599363209</c:v>
                </c:pt>
                <c:pt idx="21">
                  <c:v>91.58957336119191</c:v>
                </c:pt>
                <c:pt idx="22">
                  <c:v>90.752179123020625</c:v>
                </c:pt>
                <c:pt idx="23">
                  <c:v>89.914784884849325</c:v>
                </c:pt>
                <c:pt idx="24">
                  <c:v>89.07739064667804</c:v>
                </c:pt>
                <c:pt idx="25">
                  <c:v>88.239996408506741</c:v>
                </c:pt>
                <c:pt idx="26">
                  <c:v>87.402602170335456</c:v>
                </c:pt>
                <c:pt idx="27">
                  <c:v>86.565207932164171</c:v>
                </c:pt>
                <c:pt idx="28">
                  <c:v>85.727813693992871</c:v>
                </c:pt>
                <c:pt idx="29">
                  <c:v>81.540842503136417</c:v>
                </c:pt>
                <c:pt idx="30">
                  <c:v>77.353871312279978</c:v>
                </c:pt>
                <c:pt idx="31" formatCode="0.00">
                  <c:v>77.353871312279978</c:v>
                </c:pt>
                <c:pt idx="32" formatCode="0.00">
                  <c:v>77.353871312279978</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28.774069896967418</c:v>
                </c:pt>
                <c:pt idx="2">
                  <c:v>28.045364760135215</c:v>
                </c:pt>
                <c:pt idx="3">
                  <c:v>27.252630192250379</c:v>
                </c:pt>
                <c:pt idx="4">
                  <c:v>26.426148325507562</c:v>
                </c:pt>
                <c:pt idx="5">
                  <c:v>25.463499211305461</c:v>
                </c:pt>
                <c:pt idx="6">
                  <c:v>25.294548467536334</c:v>
                </c:pt>
                <c:pt idx="7">
                  <c:v>25.132371200610695</c:v>
                </c:pt>
                <c:pt idx="8">
                  <c:v>24.928663206920248</c:v>
                </c:pt>
                <c:pt idx="9">
                  <c:v>24.724955213229805</c:v>
                </c:pt>
                <c:pt idx="10">
                  <c:v>24.521247219539362</c:v>
                </c:pt>
                <c:pt idx="11">
                  <c:v>24.317539225848918</c:v>
                </c:pt>
                <c:pt idx="12">
                  <c:v>24.113831232158475</c:v>
                </c:pt>
                <c:pt idx="13">
                  <c:v>23.910123238468032</c:v>
                </c:pt>
                <c:pt idx="14">
                  <c:v>23.706415244777585</c:v>
                </c:pt>
                <c:pt idx="15">
                  <c:v>23.502707251087145</c:v>
                </c:pt>
                <c:pt idx="16">
                  <c:v>23.298999257396702</c:v>
                </c:pt>
                <c:pt idx="17">
                  <c:v>23.095291263706255</c:v>
                </c:pt>
                <c:pt idx="18">
                  <c:v>22.891583270015811</c:v>
                </c:pt>
                <c:pt idx="19">
                  <c:v>22.687875276325368</c:v>
                </c:pt>
                <c:pt idx="20">
                  <c:v>22.484167282634925</c:v>
                </c:pt>
                <c:pt idx="21">
                  <c:v>22.280459288944481</c:v>
                </c:pt>
                <c:pt idx="22">
                  <c:v>22.076751295254034</c:v>
                </c:pt>
                <c:pt idx="23">
                  <c:v>21.873043301563591</c:v>
                </c:pt>
                <c:pt idx="24">
                  <c:v>21.669335307873151</c:v>
                </c:pt>
                <c:pt idx="25">
                  <c:v>21.465627314182704</c:v>
                </c:pt>
                <c:pt idx="26">
                  <c:v>21.261919320492261</c:v>
                </c:pt>
                <c:pt idx="27">
                  <c:v>21.058211326801814</c:v>
                </c:pt>
                <c:pt idx="28">
                  <c:v>20.854503333111371</c:v>
                </c:pt>
                <c:pt idx="29">
                  <c:v>19.835963364659154</c:v>
                </c:pt>
                <c:pt idx="30">
                  <c:v>18.817423396206934</c:v>
                </c:pt>
                <c:pt idx="31" formatCode="0.00">
                  <c:v>18.817423396206934</c:v>
                </c:pt>
                <c:pt idx="32" formatCode="0.00">
                  <c:v>18.817423396206934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10.37483925723455</c:v>
                </c:pt>
                <c:pt idx="2">
                  <c:v>11.109989982483061</c:v>
                </c:pt>
                <c:pt idx="3">
                  <c:v>11.842591560973128</c:v>
                </c:pt>
                <c:pt idx="4">
                  <c:v>12.582208238331791</c:v>
                </c:pt>
                <c:pt idx="5">
                  <c:v>13.273861719969339</c:v>
                </c:pt>
                <c:pt idx="6">
                  <c:v>13.185789425126156</c:v>
                </c:pt>
                <c:pt idx="7">
                  <c:v>13.101248074488154</c:v>
                </c:pt>
                <c:pt idx="8">
                  <c:v>12.995057180728395</c:v>
                </c:pt>
                <c:pt idx="9">
                  <c:v>12.888866286968643</c:v>
                </c:pt>
                <c:pt idx="10">
                  <c:v>12.782675393208887</c:v>
                </c:pt>
                <c:pt idx="11">
                  <c:v>12.676484499449135</c:v>
                </c:pt>
                <c:pt idx="12">
                  <c:v>12.570293605689379</c:v>
                </c:pt>
                <c:pt idx="13">
                  <c:v>12.464102711929623</c:v>
                </c:pt>
                <c:pt idx="14">
                  <c:v>12.357911818169869</c:v>
                </c:pt>
                <c:pt idx="15">
                  <c:v>12.251720924410114</c:v>
                </c:pt>
                <c:pt idx="16">
                  <c:v>12.14553003065036</c:v>
                </c:pt>
                <c:pt idx="17">
                  <c:v>12.039339136890606</c:v>
                </c:pt>
                <c:pt idx="18">
                  <c:v>11.933148243130848</c:v>
                </c:pt>
                <c:pt idx="19">
                  <c:v>11.826957349371094</c:v>
                </c:pt>
                <c:pt idx="20">
                  <c:v>11.72076645561134</c:v>
                </c:pt>
                <c:pt idx="21">
                  <c:v>11.614575561851584</c:v>
                </c:pt>
                <c:pt idx="22">
                  <c:v>11.50838466809183</c:v>
                </c:pt>
                <c:pt idx="23">
                  <c:v>11.402193774332074</c:v>
                </c:pt>
                <c:pt idx="24">
                  <c:v>11.296002880572319</c:v>
                </c:pt>
                <c:pt idx="25">
                  <c:v>11.189811986812565</c:v>
                </c:pt>
                <c:pt idx="26">
                  <c:v>11.083621093052811</c:v>
                </c:pt>
                <c:pt idx="27">
                  <c:v>10.977430199293057</c:v>
                </c:pt>
                <c:pt idx="28">
                  <c:v>10.871239305533301</c:v>
                </c:pt>
                <c:pt idx="29">
                  <c:v>10.340284836734526</c:v>
                </c:pt>
                <c:pt idx="30">
                  <c:v>9.8093303679357522</c:v>
                </c:pt>
                <c:pt idx="31" formatCode="0.00">
                  <c:v>9.8093303679357522</c:v>
                </c:pt>
                <c:pt idx="32" formatCode="0.00">
                  <c:v>9.8093303679357522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10.024518536781958</c:v>
                </c:pt>
                <c:pt idx="2">
                  <c:v>9.7706469719258315</c:v>
                </c:pt>
                <c:pt idx="3">
                  <c:v>9.4944683708810445</c:v>
                </c:pt>
                <c:pt idx="4">
                  <c:v>9.2065326418324833</c:v>
                </c:pt>
                <c:pt idx="5">
                  <c:v>8.8711579824850144</c:v>
                </c:pt>
                <c:pt idx="6">
                  <c:v>8.9317028927760216</c:v>
                </c:pt>
                <c:pt idx="7">
                  <c:v>9.0040467672766695</c:v>
                </c:pt>
                <c:pt idx="8">
                  <c:v>9.0040467672766695</c:v>
                </c:pt>
                <c:pt idx="9">
                  <c:v>9.0040467672766695</c:v>
                </c:pt>
                <c:pt idx="10">
                  <c:v>9.0040467672766695</c:v>
                </c:pt>
                <c:pt idx="11">
                  <c:v>9.0040467672766695</c:v>
                </c:pt>
                <c:pt idx="12">
                  <c:v>9.0040467672766695</c:v>
                </c:pt>
                <c:pt idx="13">
                  <c:v>9.0040467672766695</c:v>
                </c:pt>
                <c:pt idx="14">
                  <c:v>9.0040467672766695</c:v>
                </c:pt>
                <c:pt idx="15">
                  <c:v>9.0040467672766695</c:v>
                </c:pt>
                <c:pt idx="16">
                  <c:v>9.0040467672766695</c:v>
                </c:pt>
                <c:pt idx="17">
                  <c:v>9.0040467672766695</c:v>
                </c:pt>
                <c:pt idx="18">
                  <c:v>9.0040467672766695</c:v>
                </c:pt>
                <c:pt idx="19">
                  <c:v>9.0040467672766695</c:v>
                </c:pt>
                <c:pt idx="20">
                  <c:v>9.0040467672766695</c:v>
                </c:pt>
                <c:pt idx="21">
                  <c:v>9.0040467672766695</c:v>
                </c:pt>
                <c:pt idx="22">
                  <c:v>9.0040467672766695</c:v>
                </c:pt>
                <c:pt idx="23">
                  <c:v>9.0040467672766695</c:v>
                </c:pt>
                <c:pt idx="24">
                  <c:v>9.0040467672766695</c:v>
                </c:pt>
                <c:pt idx="25">
                  <c:v>9.0040467672766695</c:v>
                </c:pt>
                <c:pt idx="26">
                  <c:v>9.0040467672766695</c:v>
                </c:pt>
                <c:pt idx="27">
                  <c:v>9.0040467672766695</c:v>
                </c:pt>
                <c:pt idx="28">
                  <c:v>9.0040467672766695</c:v>
                </c:pt>
                <c:pt idx="29">
                  <c:v>9.0040467672766695</c:v>
                </c:pt>
                <c:pt idx="30">
                  <c:v>9.0040467672766695</c:v>
                </c:pt>
                <c:pt idx="31" formatCode="0.00">
                  <c:v>9.0040467672766695</c:v>
                </c:pt>
                <c:pt idx="32" formatCode="0.00">
                  <c:v>9.0040467672766695</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3.4639677121482189</c:v>
                </c:pt>
                <c:pt idx="2">
                  <c:v>3.3762425111355761</c:v>
                </c:pt>
                <c:pt idx="3">
                  <c:v>3.2808091241559243</c:v>
                </c:pt>
                <c:pt idx="4">
                  <c:v>3.1813130670696492</c:v>
                </c:pt>
                <c:pt idx="5">
                  <c:v>3.0654245097100388</c:v>
                </c:pt>
                <c:pt idx="6">
                  <c:v>3.0863457752664281</c:v>
                </c:pt>
                <c:pt idx="7">
                  <c:v>3.1113441674108944</c:v>
                </c:pt>
                <c:pt idx="8">
                  <c:v>3.1113441674108944</c:v>
                </c:pt>
                <c:pt idx="9">
                  <c:v>3.1113441674108944</c:v>
                </c:pt>
                <c:pt idx="10">
                  <c:v>3.1113441674108944</c:v>
                </c:pt>
                <c:pt idx="11">
                  <c:v>3.1113441674108944</c:v>
                </c:pt>
                <c:pt idx="12">
                  <c:v>3.1113441674108944</c:v>
                </c:pt>
                <c:pt idx="13">
                  <c:v>3.1113441674108944</c:v>
                </c:pt>
                <c:pt idx="14">
                  <c:v>3.1113441674108944</c:v>
                </c:pt>
                <c:pt idx="15">
                  <c:v>3.1113441674108944</c:v>
                </c:pt>
                <c:pt idx="16">
                  <c:v>3.1113441674108944</c:v>
                </c:pt>
                <c:pt idx="17">
                  <c:v>3.1113441674108944</c:v>
                </c:pt>
                <c:pt idx="18">
                  <c:v>3.1113441674108944</c:v>
                </c:pt>
                <c:pt idx="19">
                  <c:v>3.1113441674108944</c:v>
                </c:pt>
                <c:pt idx="20">
                  <c:v>3.1113441674108944</c:v>
                </c:pt>
                <c:pt idx="21">
                  <c:v>3.1113441674108944</c:v>
                </c:pt>
                <c:pt idx="22">
                  <c:v>3.1113441674108944</c:v>
                </c:pt>
                <c:pt idx="23">
                  <c:v>3.1113441674108944</c:v>
                </c:pt>
                <c:pt idx="24">
                  <c:v>3.1113441674108944</c:v>
                </c:pt>
                <c:pt idx="25">
                  <c:v>3.1113441674108944</c:v>
                </c:pt>
                <c:pt idx="26">
                  <c:v>3.1113441674108944</c:v>
                </c:pt>
                <c:pt idx="27">
                  <c:v>3.1113441674108944</c:v>
                </c:pt>
                <c:pt idx="28">
                  <c:v>3.1113441674108944</c:v>
                </c:pt>
                <c:pt idx="29">
                  <c:v>3.1113441674108944</c:v>
                </c:pt>
                <c:pt idx="30">
                  <c:v>3.1113441674108944</c:v>
                </c:pt>
                <c:pt idx="31" formatCode="0.00">
                  <c:v>3.1113441674108944</c:v>
                </c:pt>
                <c:pt idx="32" formatCode="0.00">
                  <c:v>3.1113441674108944</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18.419835466068136</c:v>
                </c:pt>
                <c:pt idx="2">
                  <c:v>18.123706969153552</c:v>
                </c:pt>
                <c:pt idx="3">
                  <c:v>17.790095815498699</c:v>
                </c:pt>
                <c:pt idx="4">
                  <c:v>17.438156026551138</c:v>
                </c:pt>
                <c:pt idx="5">
                  <c:v>16.999241745794045</c:v>
                </c:pt>
                <c:pt idx="6">
                  <c:v>16.886451492081079</c:v>
                </c:pt>
                <c:pt idx="7">
                  <c:v>16.778183160880271</c:v>
                </c:pt>
                <c:pt idx="8">
                  <c:v>16.642189226913914</c:v>
                </c:pt>
                <c:pt idx="9">
                  <c:v>16.506195292947567</c:v>
                </c:pt>
                <c:pt idx="10">
                  <c:v>16.370201358981213</c:v>
                </c:pt>
                <c:pt idx="11">
                  <c:v>16.234207425014858</c:v>
                </c:pt>
                <c:pt idx="12">
                  <c:v>16.098213491048508</c:v>
                </c:pt>
                <c:pt idx="13">
                  <c:v>15.962219557082156</c:v>
                </c:pt>
                <c:pt idx="14">
                  <c:v>15.8262256231158</c:v>
                </c:pt>
                <c:pt idx="15">
                  <c:v>15.690231689149449</c:v>
                </c:pt>
                <c:pt idx="16">
                  <c:v>15.554237755183097</c:v>
                </c:pt>
                <c:pt idx="17">
                  <c:v>15.418243821216745</c:v>
                </c:pt>
                <c:pt idx="18">
                  <c:v>15.282249887250392</c:v>
                </c:pt>
                <c:pt idx="19">
                  <c:v>15.14625595328404</c:v>
                </c:pt>
                <c:pt idx="20">
                  <c:v>15.010262019317688</c:v>
                </c:pt>
                <c:pt idx="21">
                  <c:v>14.874268085351336</c:v>
                </c:pt>
                <c:pt idx="22">
                  <c:v>14.738274151384982</c:v>
                </c:pt>
                <c:pt idx="23">
                  <c:v>14.602280217418629</c:v>
                </c:pt>
                <c:pt idx="24">
                  <c:v>14.466286283452277</c:v>
                </c:pt>
                <c:pt idx="25">
                  <c:v>14.330292349485925</c:v>
                </c:pt>
                <c:pt idx="26">
                  <c:v>14.194298415519572</c:v>
                </c:pt>
                <c:pt idx="27">
                  <c:v>14.058304481553218</c:v>
                </c:pt>
                <c:pt idx="28">
                  <c:v>13.922310547586866</c:v>
                </c:pt>
                <c:pt idx="29">
                  <c:v>13.242340877755105</c:v>
                </c:pt>
                <c:pt idx="30">
                  <c:v>12.562371207923343</c:v>
                </c:pt>
                <c:pt idx="31" formatCode="0.00">
                  <c:v>12.562371207923343</c:v>
                </c:pt>
                <c:pt idx="32" formatCode="0.00">
                  <c:v>12.562371207923343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17.973735381491508</c:v>
                </c:pt>
                <c:pt idx="1">
                  <c:v>18.464750561761495</c:v>
                </c:pt>
                <c:pt idx="2">
                  <c:v>17.342711169619609</c:v>
                </c:pt>
                <c:pt idx="3">
                  <c:v>17.155564030814233</c:v>
                </c:pt>
                <c:pt idx="4">
                  <c:v>17.154007380183835</c:v>
                </c:pt>
                <c:pt idx="5">
                  <c:v>17.154007380183835</c:v>
                </c:pt>
                <c:pt idx="6">
                  <c:v>17.154007380183835</c:v>
                </c:pt>
                <c:pt idx="8">
                  <c:v>17.973735381491508</c:v>
                </c:pt>
                <c:pt idx="9">
                  <c:v>18.464750561761495</c:v>
                </c:pt>
                <c:pt idx="10">
                  <c:v>17.342711169619609</c:v>
                </c:pt>
                <c:pt idx="11">
                  <c:v>17.155564030814233</c:v>
                </c:pt>
                <c:pt idx="12">
                  <c:v>17.154007380183835</c:v>
                </c:pt>
                <c:pt idx="13">
                  <c:v>17.154007380183835</c:v>
                </c:pt>
                <c:pt idx="14">
                  <c:v>17.154007380183835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5.1477543110070849</c:v>
                </c:pt>
                <c:pt idx="1">
                  <c:v>5.2883831484388173</c:v>
                </c:pt>
                <c:pt idx="2">
                  <c:v>4.9670262910342062</c:v>
                </c:pt>
                <c:pt idx="3">
                  <c:v>4.9146079577828869</c:v>
                </c:pt>
                <c:pt idx="4">
                  <c:v>4.912980722600409</c:v>
                </c:pt>
                <c:pt idx="5">
                  <c:v>4.912980722600409</c:v>
                </c:pt>
                <c:pt idx="6">
                  <c:v>4.912980722600409</c:v>
                </c:pt>
                <c:pt idx="8">
                  <c:v>5.1477543110070849</c:v>
                </c:pt>
                <c:pt idx="9">
                  <c:v>5.2883831484388173</c:v>
                </c:pt>
                <c:pt idx="10">
                  <c:v>4.9670262910342062</c:v>
                </c:pt>
                <c:pt idx="11">
                  <c:v>4.9146079577828869</c:v>
                </c:pt>
                <c:pt idx="12">
                  <c:v>4.667331686470388</c:v>
                </c:pt>
                <c:pt idx="13">
                  <c:v>4.4339651021468676</c:v>
                </c:pt>
                <c:pt idx="14">
                  <c:v>4.2122668470395244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1.7160833277431489</c:v>
                </c:pt>
                <c:pt idx="1">
                  <c:v>1.7629641177134223</c:v>
                </c:pt>
                <c:pt idx="2">
                  <c:v>1.6558348537108261</c:v>
                </c:pt>
                <c:pt idx="3">
                  <c:v>1.6383603908801219</c:v>
                </c:pt>
                <c:pt idx="4">
                  <c:v>1.6378179295679376</c:v>
                </c:pt>
                <c:pt idx="5">
                  <c:v>1.6378179295679376</c:v>
                </c:pt>
                <c:pt idx="6">
                  <c:v>1.6378179295679376</c:v>
                </c:pt>
                <c:pt idx="8">
                  <c:v>1.7160833277431489</c:v>
                </c:pt>
                <c:pt idx="9">
                  <c:v>1.7629641177134223</c:v>
                </c:pt>
                <c:pt idx="10">
                  <c:v>1.6558348537108261</c:v>
                </c:pt>
                <c:pt idx="11">
                  <c:v>1.6383603908801219</c:v>
                </c:pt>
                <c:pt idx="12">
                  <c:v>1.5559270330895407</c:v>
                </c:pt>
                <c:pt idx="13">
                  <c:v>1.4781306814350637</c:v>
                </c:pt>
                <c:pt idx="14">
                  <c:v>1.4042241473633104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14.22679723007378</c:v>
                </c:pt>
                <c:pt idx="1">
                  <c:v>14.6154517214439</c:v>
                </c:pt>
                <c:pt idx="2">
                  <c:v>13.727321004402114</c:v>
                </c:pt>
                <c:pt idx="3">
                  <c:v>13.582452957858104</c:v>
                </c:pt>
                <c:pt idx="4">
                  <c:v>13.577955806135435</c:v>
                </c:pt>
                <c:pt idx="5">
                  <c:v>13.577955806135435</c:v>
                </c:pt>
                <c:pt idx="6">
                  <c:v>13.577955806135435</c:v>
                </c:pt>
                <c:pt idx="8">
                  <c:v>14.22679723007378</c:v>
                </c:pt>
                <c:pt idx="9">
                  <c:v>14.6154517214439</c:v>
                </c:pt>
                <c:pt idx="10">
                  <c:v>13.727321004402114</c:v>
                </c:pt>
                <c:pt idx="11">
                  <c:v>13.582452957858104</c:v>
                </c:pt>
                <c:pt idx="12">
                  <c:v>12.899058015828663</c:v>
                </c:pt>
                <c:pt idx="13">
                  <c:v>12.25410511503723</c:v>
                </c:pt>
                <c:pt idx="14">
                  <c:v>11.641399859285368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4.7323201849205789</c:v>
                </c:pt>
                <c:pt idx="1">
                  <c:v>4.8615999844936644</c:v>
                </c:pt>
                <c:pt idx="2">
                  <c:v>4.5661772796405753</c:v>
                </c:pt>
                <c:pt idx="3">
                  <c:v>4.5179892040165672</c:v>
                </c:pt>
                <c:pt idx="4">
                  <c:v>4.5164932972760923</c:v>
                </c:pt>
                <c:pt idx="5">
                  <c:v>4.5164932972760923</c:v>
                </c:pt>
                <c:pt idx="6">
                  <c:v>4.5164932972760923</c:v>
                </c:pt>
                <c:pt idx="8">
                  <c:v>4.7323201849205789</c:v>
                </c:pt>
                <c:pt idx="9">
                  <c:v>4.8615999844936644</c:v>
                </c:pt>
                <c:pt idx="10">
                  <c:v>4.5661772796405753</c:v>
                </c:pt>
                <c:pt idx="11">
                  <c:v>4.5179892040165672</c:v>
                </c:pt>
                <c:pt idx="12">
                  <c:v>4.2906686324122871</c:v>
                </c:pt>
                <c:pt idx="13">
                  <c:v>4.0761352007916729</c:v>
                </c:pt>
                <c:pt idx="14">
                  <c:v>3.8723284407520886</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3.1175708293518647</c:v>
                </c:pt>
                <c:pt idx="1">
                  <c:v>3.202738129159215</c:v>
                </c:pt>
                <c:pt idx="2">
                  <c:v>3.0081187519849983</c:v>
                </c:pt>
                <c:pt idx="3">
                  <c:v>2.9763732797815932</c:v>
                </c:pt>
                <c:pt idx="4">
                  <c:v>2.9753878022493678</c:v>
                </c:pt>
                <c:pt idx="5">
                  <c:v>2.9753878022493678</c:v>
                </c:pt>
                <c:pt idx="6">
                  <c:v>2.9753878022493678</c:v>
                </c:pt>
                <c:pt idx="8">
                  <c:v>3.1175708293518647</c:v>
                </c:pt>
                <c:pt idx="9">
                  <c:v>3.202738129159215</c:v>
                </c:pt>
                <c:pt idx="10">
                  <c:v>3.0081187519849983</c:v>
                </c:pt>
                <c:pt idx="11">
                  <c:v>2.9763732797815932</c:v>
                </c:pt>
                <c:pt idx="12">
                  <c:v>2.8266184121368996</c:v>
                </c:pt>
                <c:pt idx="13">
                  <c:v>2.6852874915300542</c:v>
                </c:pt>
                <c:pt idx="14">
                  <c:v>2.5510231169535516</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103.01994655534413</c:v>
                </c:pt>
                <c:pt idx="1">
                  <c:v>105.83429501915762</c:v>
                </c:pt>
                <c:pt idx="2">
                  <c:v>99.403109030902016</c:v>
                </c:pt>
                <c:pt idx="3">
                  <c:v>98.354081750117217</c:v>
                </c:pt>
                <c:pt idx="4">
                  <c:v>98.321516702437947</c:v>
                </c:pt>
                <c:pt idx="5">
                  <c:v>98.321516702437947</c:v>
                </c:pt>
                <c:pt idx="6">
                  <c:v>98.321516702437947</c:v>
                </c:pt>
                <c:pt idx="8">
                  <c:v>103.01994655534413</c:v>
                </c:pt>
                <c:pt idx="9">
                  <c:v>105.83429501915762</c:v>
                </c:pt>
                <c:pt idx="10">
                  <c:v>99.403109030902016</c:v>
                </c:pt>
                <c:pt idx="11">
                  <c:v>98.354081750117217</c:v>
                </c:pt>
                <c:pt idx="12">
                  <c:v>93.405440867316045</c:v>
                </c:pt>
                <c:pt idx="13">
                  <c:v>88.735168823950247</c:v>
                </c:pt>
                <c:pt idx="14">
                  <c:v>84.298410382752721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29.345026433417999</c:v>
                </c:pt>
                <c:pt idx="1">
                  <c:v>30.146687983679911</c:v>
                </c:pt>
                <c:pt idx="2">
                  <c:v>28.314777473784595</c:v>
                </c:pt>
                <c:pt idx="3">
                  <c:v>28.01596414381001</c:v>
                </c:pt>
                <c:pt idx="4">
                  <c:v>28.006688054888333</c:v>
                </c:pt>
                <c:pt idx="5">
                  <c:v>28.006688054888333</c:v>
                </c:pt>
                <c:pt idx="6">
                  <c:v>28.006688054888333</c:v>
                </c:pt>
                <c:pt idx="8">
                  <c:v>29.345026433417999</c:v>
                </c:pt>
                <c:pt idx="9">
                  <c:v>30.146687983679911</c:v>
                </c:pt>
                <c:pt idx="10">
                  <c:v>28.314777473784595</c:v>
                </c:pt>
                <c:pt idx="11">
                  <c:v>28.01596414381001</c:v>
                </c:pt>
                <c:pt idx="12">
                  <c:v>26.606353652143916</c:v>
                </c:pt>
                <c:pt idx="13">
                  <c:v>25.276035969536718</c:v>
                </c:pt>
                <c:pt idx="14">
                  <c:v>24.012234171059884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1.1278926839183303</c:v>
                </c:pt>
                <c:pt idx="1">
                  <c:v>1.1587049988968356</c:v>
                </c:pt>
                <c:pt idx="2">
                  <c:v>1.0882944826074026</c:v>
                </c:pt>
                <c:pt idx="3">
                  <c:v>1.0768094233078205</c:v>
                </c:pt>
                <c:pt idx="4">
                  <c:v>1.0764528915850131</c:v>
                </c:pt>
                <c:pt idx="5">
                  <c:v>1.0764528915850131</c:v>
                </c:pt>
                <c:pt idx="6">
                  <c:v>1.0764528915850131</c:v>
                </c:pt>
                <c:pt idx="8">
                  <c:v>1.1278926839183303</c:v>
                </c:pt>
                <c:pt idx="9">
                  <c:v>1.1587049988968356</c:v>
                </c:pt>
                <c:pt idx="10">
                  <c:v>1.0882944826074026</c:v>
                </c:pt>
                <c:pt idx="11">
                  <c:v>1.0768094233078205</c:v>
                </c:pt>
                <c:pt idx="12">
                  <c:v>1.0226302470057622</c:v>
                </c:pt>
                <c:pt idx="13">
                  <c:v>0.97149873465547421</c:v>
                </c:pt>
                <c:pt idx="14">
                  <c:v>0.92292379792270052</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0.91756583180632267</c:v>
                </c:pt>
                <c:pt idx="1">
                  <c:v>0.94263233664870871</c:v>
                </c:pt>
                <c:pt idx="2">
                  <c:v>0.88535181265188445</c:v>
                </c:pt>
                <c:pt idx="3">
                  <c:v>0.87600846098392648</c:v>
                </c:pt>
                <c:pt idx="4">
                  <c:v>0.87571841448263477</c:v>
                </c:pt>
                <c:pt idx="5">
                  <c:v>0.87571841448263477</c:v>
                </c:pt>
                <c:pt idx="6">
                  <c:v>0.87571841448263477</c:v>
                </c:pt>
                <c:pt idx="8">
                  <c:v>0.91756583180632267</c:v>
                </c:pt>
                <c:pt idx="9">
                  <c:v>0.94263233664870871</c:v>
                </c:pt>
                <c:pt idx="10">
                  <c:v>0.88535181265188445</c:v>
                </c:pt>
                <c:pt idx="11">
                  <c:v>0.87600846098392648</c:v>
                </c:pt>
                <c:pt idx="12">
                  <c:v>0.83193249375850298</c:v>
                </c:pt>
                <c:pt idx="13">
                  <c:v>0.79033586907057785</c:v>
                </c:pt>
                <c:pt idx="14">
                  <c:v>0.75081907561704897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23.054161593689841</c:v>
                </c:pt>
                <c:pt idx="1">
                  <c:v>23.683966271668908</c:v>
                </c:pt>
                <c:pt idx="2">
                  <c:v>22.244773125391472</c:v>
                </c:pt>
                <c:pt idx="3">
                  <c:v>22.010018155542898</c:v>
                </c:pt>
                <c:pt idx="4">
                  <c:v>22.00273063602258</c:v>
                </c:pt>
                <c:pt idx="5">
                  <c:v>22.00273063602258</c:v>
                </c:pt>
                <c:pt idx="6">
                  <c:v>22.00273063602258</c:v>
                </c:pt>
                <c:pt idx="8">
                  <c:v>23.054161593689841</c:v>
                </c:pt>
                <c:pt idx="9">
                  <c:v>23.683966271668908</c:v>
                </c:pt>
                <c:pt idx="10">
                  <c:v>22.244773125391472</c:v>
                </c:pt>
                <c:pt idx="11">
                  <c:v>22.010018155542898</c:v>
                </c:pt>
                <c:pt idx="12">
                  <c:v>29.55213218095372</c:v>
                </c:pt>
                <c:pt idx="13">
                  <c:v>36.724063648638328</c:v>
                </c:pt>
                <c:pt idx="14">
                  <c:v>43.537398542938689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26.302702545527975</c:v>
                </c:pt>
                <c:pt idx="1">
                  <c:v>27.021252471731941</c:v>
                </c:pt>
                <c:pt idx="2">
                  <c:v>25.379263883969383</c:v>
                </c:pt>
                <c:pt idx="3">
                  <c:v>25.111429845252005</c:v>
                </c:pt>
                <c:pt idx="4">
                  <c:v>25.103115407462148</c:v>
                </c:pt>
                <c:pt idx="5">
                  <c:v>25.103115407462148</c:v>
                </c:pt>
                <c:pt idx="6">
                  <c:v>25.103115407462148</c:v>
                </c:pt>
                <c:pt idx="8">
                  <c:v>26.302702545527975</c:v>
                </c:pt>
                <c:pt idx="9">
                  <c:v>27.021252471731941</c:v>
                </c:pt>
                <c:pt idx="10">
                  <c:v>25.379263883969383</c:v>
                </c:pt>
                <c:pt idx="11">
                  <c:v>25.111429845252005</c:v>
                </c:pt>
                <c:pt idx="12">
                  <c:v>25.34876444359217</c:v>
                </c:pt>
                <c:pt idx="13">
                  <c:v>25.58213102791569</c:v>
                </c:pt>
                <c:pt idx="14">
                  <c:v>25.803829283023031</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86.143274504890869</c:v>
                </c:pt>
                <c:pt idx="4">
                  <c:v>76.180712241524674</c:v>
                </c:pt>
                <c:pt idx="5">
                  <c:v>82.016054227589507</c:v>
                </c:pt>
                <c:pt idx="6">
                  <c:v>77.739518071133176</c:v>
                </c:pt>
                <c:pt idx="8">
                  <c:v>82</c:v>
                </c:pt>
                <c:pt idx="9">
                  <c:v>82</c:v>
                </c:pt>
                <c:pt idx="10">
                  <c:v>82</c:v>
                </c:pt>
                <c:pt idx="11">
                  <c:v>86.143274504890869</c:v>
                </c:pt>
                <c:pt idx="12">
                  <c:v>76.180712241524674</c:v>
                </c:pt>
                <c:pt idx="13">
                  <c:v>82.016054227589507</c:v>
                </c:pt>
                <c:pt idx="14">
                  <c:v>77.739518071133176</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152.64898468968443</c:v>
                </c:pt>
                <c:pt idx="1">
                  <c:v>150.98803089862275</c:v>
                </c:pt>
                <c:pt idx="2">
                  <c:v>150.98803089862275</c:v>
                </c:pt>
                <c:pt idx="3">
                  <c:v>150.98803089862275</c:v>
                </c:pt>
                <c:pt idx="5">
                  <c:v>152.64898468968443</c:v>
                </c:pt>
                <c:pt idx="6">
                  <c:v>150.98803089862275</c:v>
                </c:pt>
                <c:pt idx="7">
                  <c:v>150.98803089862275</c:v>
                </c:pt>
                <c:pt idx="8">
                  <c:v>150.98803089862275</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22.244773125391472</c:v>
                </c:pt>
                <c:pt idx="1">
                  <c:v>22.00273063602258</c:v>
                </c:pt>
                <c:pt idx="2">
                  <c:v>22.00273063602258</c:v>
                </c:pt>
                <c:pt idx="3">
                  <c:v>22.00273063602258</c:v>
                </c:pt>
                <c:pt idx="5">
                  <c:v>22.244773125391472</c:v>
                </c:pt>
                <c:pt idx="6">
                  <c:v>22.00273063602258</c:v>
                </c:pt>
                <c:pt idx="7">
                  <c:v>22.00273063602258</c:v>
                </c:pt>
                <c:pt idx="8">
                  <c:v>22.00273063602258</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174.8937578150759</c:v>
                </c:pt>
                <c:pt idx="1">
                  <c:v>172.99076153464534</c:v>
                </c:pt>
                <c:pt idx="2">
                  <c:v>172.99076153464534</c:v>
                </c:pt>
                <c:pt idx="3">
                  <c:v>172.99076153464534</c:v>
                </c:pt>
                <c:pt idx="5">
                  <c:v>174.8937578150759</c:v>
                </c:pt>
                <c:pt idx="6">
                  <c:v>172.99076153464534</c:v>
                </c:pt>
                <c:pt idx="7">
                  <c:v>172.99076153464534</c:v>
                </c:pt>
                <c:pt idx="8">
                  <c:v>172.99076153464534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45.877662545611692</c:v>
                </c:pt>
                <c:pt idx="7">
                  <c:v>46.412503925601982</c:v>
                </c:pt>
                <c:pt idx="8">
                  <c:v>43.592175672681499</c:v>
                </c:pt>
                <c:pt idx="9">
                  <c:v>43.121767622195435</c:v>
                </c:pt>
                <c:pt idx="10">
                  <c:v>43.121332871589274</c:v>
                </c:pt>
                <c:pt idx="11">
                  <c:v>43.120898120983114</c:v>
                </c:pt>
                <c:pt idx="12">
                  <c:v>43.120463370376953</c:v>
                </c:pt>
                <c:pt idx="13">
                  <c:v>43.120028619770792</c:v>
                </c:pt>
                <c:pt idx="14">
                  <c:v>43.119593869164632</c:v>
                </c:pt>
                <c:pt idx="15">
                  <c:v>43.119159118558471</c:v>
                </c:pt>
                <c:pt idx="16">
                  <c:v>43.118724367952311</c:v>
                </c:pt>
                <c:pt idx="17">
                  <c:v>43.11828961734615</c:v>
                </c:pt>
                <c:pt idx="18">
                  <c:v>43.117854866739982</c:v>
                </c:pt>
                <c:pt idx="19">
                  <c:v>43.117854866739982</c:v>
                </c:pt>
                <c:pt idx="20">
                  <c:v>43.117854866739982</c:v>
                </c:pt>
                <c:pt idx="21">
                  <c:v>43.117854866739982</c:v>
                </c:pt>
                <c:pt idx="22">
                  <c:v>43.117854866739982</c:v>
                </c:pt>
                <c:pt idx="23">
                  <c:v>43.117854866739982</c:v>
                </c:pt>
                <c:pt idx="24">
                  <c:v>43.117854866739982</c:v>
                </c:pt>
                <c:pt idx="25">
                  <c:v>43.117854866739982</c:v>
                </c:pt>
                <c:pt idx="26">
                  <c:v>43.117854866739982</c:v>
                </c:pt>
                <c:pt idx="27">
                  <c:v>43.117854866739982</c:v>
                </c:pt>
                <c:pt idx="28">
                  <c:v>43.117854866739982</c:v>
                </c:pt>
                <c:pt idx="29">
                  <c:v>43.117854866739982</c:v>
                </c:pt>
                <c:pt idx="30">
                  <c:v>43.117854866739982</c:v>
                </c:pt>
                <c:pt idx="31">
                  <c:v>43.117854866739982</c:v>
                </c:pt>
                <c:pt idx="32">
                  <c:v>43.117854866739982</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3.5066801928572255</c:v>
                </c:pt>
                <c:pt idx="7">
                  <c:v>3.5633603857144514</c:v>
                </c:pt>
                <c:pt idx="8">
                  <c:v>3.3468272293202657</c:v>
                </c:pt>
                <c:pt idx="9">
                  <c:v>3.3107112418072857</c:v>
                </c:pt>
                <c:pt idx="10">
                  <c:v>3.3106778634510965</c:v>
                </c:pt>
                <c:pt idx="11">
                  <c:v>3.3106444850949073</c:v>
                </c:pt>
                <c:pt idx="12">
                  <c:v>3.3106111067387181</c:v>
                </c:pt>
                <c:pt idx="13">
                  <c:v>3.3105777283825288</c:v>
                </c:pt>
                <c:pt idx="14">
                  <c:v>3.3105443500263396</c:v>
                </c:pt>
                <c:pt idx="15">
                  <c:v>3.3105109716701504</c:v>
                </c:pt>
                <c:pt idx="16">
                  <c:v>3.3104775933139612</c:v>
                </c:pt>
                <c:pt idx="17">
                  <c:v>3.310444214957772</c:v>
                </c:pt>
                <c:pt idx="18">
                  <c:v>3.3104108366015828</c:v>
                </c:pt>
                <c:pt idx="19">
                  <c:v>3.3104108366015828</c:v>
                </c:pt>
                <c:pt idx="20">
                  <c:v>3.3104108366015828</c:v>
                </c:pt>
                <c:pt idx="21">
                  <c:v>3.3104108366015828</c:v>
                </c:pt>
                <c:pt idx="22">
                  <c:v>3.3104108366015828</c:v>
                </c:pt>
                <c:pt idx="23">
                  <c:v>3.3104108366015828</c:v>
                </c:pt>
                <c:pt idx="24">
                  <c:v>3.3104108366015828</c:v>
                </c:pt>
                <c:pt idx="25">
                  <c:v>3.3104108366015828</c:v>
                </c:pt>
                <c:pt idx="26">
                  <c:v>3.3104108366015828</c:v>
                </c:pt>
                <c:pt idx="27">
                  <c:v>3.3104108366015828</c:v>
                </c:pt>
                <c:pt idx="28">
                  <c:v>3.3104108366015828</c:v>
                </c:pt>
                <c:pt idx="29">
                  <c:v>3.3104108366015828</c:v>
                </c:pt>
                <c:pt idx="30">
                  <c:v>3.3104108366015828</c:v>
                </c:pt>
                <c:pt idx="31">
                  <c:v>3.3104108366015828</c:v>
                </c:pt>
                <c:pt idx="32">
                  <c:v>3.3104108366015828</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0.72045656249752899</c:v>
                </c:pt>
                <c:pt idx="7">
                  <c:v>0.70490368674853299</c:v>
                </c:pt>
                <c:pt idx="8">
                  <c:v>0.66206911383879496</c:v>
                </c:pt>
                <c:pt idx="9">
                  <c:v>0.65492465187235271</c:v>
                </c:pt>
                <c:pt idx="10">
                  <c:v>0.65491804896841133</c:v>
                </c:pt>
                <c:pt idx="11">
                  <c:v>0.65491144606446994</c:v>
                </c:pt>
                <c:pt idx="12">
                  <c:v>0.65490484316052855</c:v>
                </c:pt>
                <c:pt idx="13">
                  <c:v>0.65489824025658716</c:v>
                </c:pt>
                <c:pt idx="14">
                  <c:v>0.65489163735264577</c:v>
                </c:pt>
                <c:pt idx="15">
                  <c:v>0.65488503444870438</c:v>
                </c:pt>
                <c:pt idx="16">
                  <c:v>0.654878431544763</c:v>
                </c:pt>
                <c:pt idx="17">
                  <c:v>0.65487182864082161</c:v>
                </c:pt>
                <c:pt idx="18">
                  <c:v>0.65486522573688033</c:v>
                </c:pt>
                <c:pt idx="19">
                  <c:v>0.65486522573688033</c:v>
                </c:pt>
                <c:pt idx="20">
                  <c:v>0.65486522573688033</c:v>
                </c:pt>
                <c:pt idx="21">
                  <c:v>0.65486522573688033</c:v>
                </c:pt>
                <c:pt idx="22">
                  <c:v>0.65486522573688033</c:v>
                </c:pt>
                <c:pt idx="23">
                  <c:v>0.65486522573688033</c:v>
                </c:pt>
                <c:pt idx="24">
                  <c:v>0.65486522573688033</c:v>
                </c:pt>
                <c:pt idx="25">
                  <c:v>0.65486522573688033</c:v>
                </c:pt>
                <c:pt idx="26">
                  <c:v>0.65486522573688033</c:v>
                </c:pt>
                <c:pt idx="27">
                  <c:v>0.65486522573688033</c:v>
                </c:pt>
                <c:pt idx="28">
                  <c:v>0.65486522573688033</c:v>
                </c:pt>
                <c:pt idx="29">
                  <c:v>0.65486522573688033</c:v>
                </c:pt>
                <c:pt idx="30">
                  <c:v>0.65486522573688033</c:v>
                </c:pt>
                <c:pt idx="31">
                  <c:v>0.65486522573688033</c:v>
                </c:pt>
                <c:pt idx="32">
                  <c:v>0.65486522573688033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2.9747724762141838</c:v>
                </c:pt>
                <c:pt idx="7">
                  <c:v>2.9189480270092178</c:v>
                </c:pt>
                <c:pt idx="8">
                  <c:v>2.7415735935466983</c:v>
                </c:pt>
                <c:pt idx="9">
                  <c:v>2.7119889658124015</c:v>
                </c:pt>
                <c:pt idx="10">
                  <c:v>2.7119616237317818</c:v>
                </c:pt>
                <c:pt idx="11">
                  <c:v>2.7119342816511622</c:v>
                </c:pt>
                <c:pt idx="12">
                  <c:v>2.7119069395705426</c:v>
                </c:pt>
                <c:pt idx="13">
                  <c:v>2.711879597489923</c:v>
                </c:pt>
                <c:pt idx="14">
                  <c:v>2.7118522554093034</c:v>
                </c:pt>
                <c:pt idx="15">
                  <c:v>2.7118249133286838</c:v>
                </c:pt>
                <c:pt idx="16">
                  <c:v>2.7117975712480642</c:v>
                </c:pt>
                <c:pt idx="17">
                  <c:v>2.7117702291674446</c:v>
                </c:pt>
                <c:pt idx="18">
                  <c:v>2.7117428870868232</c:v>
                </c:pt>
                <c:pt idx="19">
                  <c:v>2.7117428870868232</c:v>
                </c:pt>
                <c:pt idx="20">
                  <c:v>2.7117428870868232</c:v>
                </c:pt>
                <c:pt idx="21">
                  <c:v>2.7117428870868232</c:v>
                </c:pt>
                <c:pt idx="22">
                  <c:v>2.7117428870868232</c:v>
                </c:pt>
                <c:pt idx="23">
                  <c:v>2.7117428870868232</c:v>
                </c:pt>
                <c:pt idx="24">
                  <c:v>2.7117428870868232</c:v>
                </c:pt>
                <c:pt idx="25">
                  <c:v>2.7117428870868232</c:v>
                </c:pt>
                <c:pt idx="26">
                  <c:v>2.7117428870868232</c:v>
                </c:pt>
                <c:pt idx="27">
                  <c:v>2.7117428870868232</c:v>
                </c:pt>
                <c:pt idx="28">
                  <c:v>2.7117428870868232</c:v>
                </c:pt>
                <c:pt idx="29">
                  <c:v>2.7117428870868232</c:v>
                </c:pt>
                <c:pt idx="30">
                  <c:v>2.7117428870868232</c:v>
                </c:pt>
                <c:pt idx="31">
                  <c:v>2.7117428870868232</c:v>
                </c:pt>
                <c:pt idx="32">
                  <c:v>2.7117428870868232</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0.57884755389623943</c:v>
                </c:pt>
                <c:pt idx="7">
                  <c:v>0.61388810779247893</c:v>
                </c:pt>
                <c:pt idx="8">
                  <c:v>0.57658423861717312</c:v>
                </c:pt>
                <c:pt idx="9">
                  <c:v>0.57036225351449166</c:v>
                </c:pt>
                <c:pt idx="10">
                  <c:v>0.57035650316265962</c:v>
                </c:pt>
                <c:pt idx="11">
                  <c:v>0.57035075281082759</c:v>
                </c:pt>
                <c:pt idx="12">
                  <c:v>0.57034500245899555</c:v>
                </c:pt>
                <c:pt idx="13">
                  <c:v>0.57033925210716352</c:v>
                </c:pt>
                <c:pt idx="14">
                  <c:v>0.57033350175533148</c:v>
                </c:pt>
                <c:pt idx="15">
                  <c:v>0.57032775140349945</c:v>
                </c:pt>
                <c:pt idx="16">
                  <c:v>0.57032200105166742</c:v>
                </c:pt>
                <c:pt idx="17">
                  <c:v>0.57031625069983538</c:v>
                </c:pt>
                <c:pt idx="18">
                  <c:v>0.57031050034800335</c:v>
                </c:pt>
                <c:pt idx="19">
                  <c:v>0.57031050034800335</c:v>
                </c:pt>
                <c:pt idx="20">
                  <c:v>0.57031050034800335</c:v>
                </c:pt>
                <c:pt idx="21">
                  <c:v>0.57031050034800335</c:v>
                </c:pt>
                <c:pt idx="22">
                  <c:v>0.57031050034800335</c:v>
                </c:pt>
                <c:pt idx="23">
                  <c:v>0.57031050034800335</c:v>
                </c:pt>
                <c:pt idx="24">
                  <c:v>0.57031050034800335</c:v>
                </c:pt>
                <c:pt idx="25">
                  <c:v>0.57031050034800335</c:v>
                </c:pt>
                <c:pt idx="26">
                  <c:v>0.57031050034800335</c:v>
                </c:pt>
                <c:pt idx="27">
                  <c:v>0.57031050034800335</c:v>
                </c:pt>
                <c:pt idx="28">
                  <c:v>0.57031050034800335</c:v>
                </c:pt>
                <c:pt idx="29">
                  <c:v>0.57031050034800335</c:v>
                </c:pt>
                <c:pt idx="30">
                  <c:v>0.57031050034800335</c:v>
                </c:pt>
                <c:pt idx="31">
                  <c:v>0.57031050034800335</c:v>
                </c:pt>
                <c:pt idx="32">
                  <c:v>0.57031050034800335</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0.29186958650189898</c:v>
                </c:pt>
                <c:pt idx="7">
                  <c:v>0.29418179600379801</c:v>
                </c:pt>
                <c:pt idx="8">
                  <c:v>0.27630537993940352</c:v>
                </c:pt>
                <c:pt idx="9">
                  <c:v>0.27332373763524209</c:v>
                </c:pt>
                <c:pt idx="10">
                  <c:v>0.27332098200468313</c:v>
                </c:pt>
                <c:pt idx="11">
                  <c:v>0.27331822637412417</c:v>
                </c:pt>
                <c:pt idx="12">
                  <c:v>0.27331547074356521</c:v>
                </c:pt>
                <c:pt idx="13">
                  <c:v>0.27331271511300625</c:v>
                </c:pt>
                <c:pt idx="14">
                  <c:v>0.2733099594824473</c:v>
                </c:pt>
                <c:pt idx="15">
                  <c:v>0.27330720385188834</c:v>
                </c:pt>
                <c:pt idx="16">
                  <c:v>0.27330444822132938</c:v>
                </c:pt>
                <c:pt idx="17">
                  <c:v>0.27330169259077042</c:v>
                </c:pt>
                <c:pt idx="18">
                  <c:v>0.27329893696021157</c:v>
                </c:pt>
                <c:pt idx="19">
                  <c:v>0.27329893696021157</c:v>
                </c:pt>
                <c:pt idx="20">
                  <c:v>0.27329893696021157</c:v>
                </c:pt>
                <c:pt idx="21">
                  <c:v>0.27329893696021157</c:v>
                </c:pt>
                <c:pt idx="22">
                  <c:v>0.27329893696021157</c:v>
                </c:pt>
                <c:pt idx="23">
                  <c:v>0.27329893696021157</c:v>
                </c:pt>
                <c:pt idx="24">
                  <c:v>0.27329893696021157</c:v>
                </c:pt>
                <c:pt idx="25">
                  <c:v>0.27329893696021157</c:v>
                </c:pt>
                <c:pt idx="26">
                  <c:v>0.27329893696021157</c:v>
                </c:pt>
                <c:pt idx="27">
                  <c:v>0.27329893696021157</c:v>
                </c:pt>
                <c:pt idx="28">
                  <c:v>0.27329893696021157</c:v>
                </c:pt>
                <c:pt idx="29">
                  <c:v>0.27329893696021157</c:v>
                </c:pt>
                <c:pt idx="30">
                  <c:v>0.27329893696021157</c:v>
                </c:pt>
                <c:pt idx="31">
                  <c:v>0.27329893696021157</c:v>
                </c:pt>
                <c:pt idx="32">
                  <c:v>0.27329893696021157</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6.3253919226144593</c:v>
                </c:pt>
                <c:pt idx="5">
                  <c:v>6.6407838452289196</c:v>
                </c:pt>
                <c:pt idx="6">
                  <c:v>6.03120353966154</c:v>
                </c:pt>
                <c:pt idx="7">
                  <c:v>5.4216232340941595</c:v>
                </c:pt>
                <c:pt idx="8">
                  <c:v>5.092169834891294</c:v>
                </c:pt>
                <c:pt idx="9">
                  <c:v>5.0372196598240677</c:v>
                </c:pt>
                <c:pt idx="10">
                  <c:v>5.0371688749323242</c:v>
                </c:pt>
                <c:pt idx="11">
                  <c:v>5.0371180900405808</c:v>
                </c:pt>
                <c:pt idx="12">
                  <c:v>5.0370673051488373</c:v>
                </c:pt>
                <c:pt idx="13">
                  <c:v>5.0370165202570938</c:v>
                </c:pt>
                <c:pt idx="14">
                  <c:v>5.0369657353653503</c:v>
                </c:pt>
                <c:pt idx="15">
                  <c:v>5.0369149504736068</c:v>
                </c:pt>
                <c:pt idx="16">
                  <c:v>5.0368641655818633</c:v>
                </c:pt>
                <c:pt idx="17">
                  <c:v>5.0368133806901199</c:v>
                </c:pt>
                <c:pt idx="18">
                  <c:v>5.0367625957983764</c:v>
                </c:pt>
                <c:pt idx="19">
                  <c:v>5.0367625957983764</c:v>
                </c:pt>
                <c:pt idx="20">
                  <c:v>5.0367625957983764</c:v>
                </c:pt>
                <c:pt idx="21">
                  <c:v>5.0367625957983764</c:v>
                </c:pt>
                <c:pt idx="22">
                  <c:v>5.0367625957983764</c:v>
                </c:pt>
                <c:pt idx="23">
                  <c:v>5.0367625957983764</c:v>
                </c:pt>
                <c:pt idx="24">
                  <c:v>5.0367625957983764</c:v>
                </c:pt>
                <c:pt idx="25">
                  <c:v>5.0367625957983764</c:v>
                </c:pt>
                <c:pt idx="26">
                  <c:v>5.0367625957983764</c:v>
                </c:pt>
                <c:pt idx="27">
                  <c:v>5.0367625957983764</c:v>
                </c:pt>
                <c:pt idx="28">
                  <c:v>5.0367625957983764</c:v>
                </c:pt>
                <c:pt idx="29">
                  <c:v>5.0367625957983764</c:v>
                </c:pt>
                <c:pt idx="30">
                  <c:v>5.0367625957983764</c:v>
                </c:pt>
                <c:pt idx="31">
                  <c:v>5.0367625957983764</c:v>
                </c:pt>
                <c:pt idx="32">
                  <c:v>5.0367625957983764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1.7325607986086706</c:v>
                </c:pt>
                <c:pt idx="7">
                  <c:v>1.6851215972173414</c:v>
                </c:pt>
                <c:pt idx="8">
                  <c:v>1.5827225528163571</c:v>
                </c:pt>
                <c:pt idx="9">
                  <c:v>1.5656432164666176</c:v>
                </c:pt>
                <c:pt idx="10">
                  <c:v>1.5656274317626289</c:v>
                </c:pt>
                <c:pt idx="11">
                  <c:v>1.5656116470586401</c:v>
                </c:pt>
                <c:pt idx="12">
                  <c:v>1.5655958623546513</c:v>
                </c:pt>
                <c:pt idx="13">
                  <c:v>1.5655800776506625</c:v>
                </c:pt>
                <c:pt idx="14">
                  <c:v>1.5655642929466738</c:v>
                </c:pt>
                <c:pt idx="15">
                  <c:v>1.565548508242685</c:v>
                </c:pt>
                <c:pt idx="16">
                  <c:v>1.5655327235386962</c:v>
                </c:pt>
                <c:pt idx="17">
                  <c:v>1.5655169388347074</c:v>
                </c:pt>
                <c:pt idx="18">
                  <c:v>1.565501154130718</c:v>
                </c:pt>
                <c:pt idx="19">
                  <c:v>1.565501154130718</c:v>
                </c:pt>
                <c:pt idx="20">
                  <c:v>1.565501154130718</c:v>
                </c:pt>
                <c:pt idx="21">
                  <c:v>1.565501154130718</c:v>
                </c:pt>
                <c:pt idx="22">
                  <c:v>1.565501154130718</c:v>
                </c:pt>
                <c:pt idx="23">
                  <c:v>1.565501154130718</c:v>
                </c:pt>
                <c:pt idx="24">
                  <c:v>1.565501154130718</c:v>
                </c:pt>
                <c:pt idx="25">
                  <c:v>1.565501154130718</c:v>
                </c:pt>
                <c:pt idx="26">
                  <c:v>1.565501154130718</c:v>
                </c:pt>
                <c:pt idx="27">
                  <c:v>1.565501154130718</c:v>
                </c:pt>
                <c:pt idx="28">
                  <c:v>1.565501154130718</c:v>
                </c:pt>
                <c:pt idx="29">
                  <c:v>1.565501154130718</c:v>
                </c:pt>
                <c:pt idx="30">
                  <c:v>1.565501154130718</c:v>
                </c:pt>
                <c:pt idx="31">
                  <c:v>1.565501154130718</c:v>
                </c:pt>
                <c:pt idx="32">
                  <c:v>1.565501154130718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8.2504550137799171E-2</c:v>
                </c:pt>
                <c:pt idx="7">
                  <c:v>6.2962916824302356E-2</c:v>
                </c:pt>
                <c:pt idx="8">
                  <c:v>5.9136876895697937E-2</c:v>
                </c:pt>
                <c:pt idx="9">
                  <c:v>5.849872423313715E-2</c:v>
                </c:pt>
                <c:pt idx="10">
                  <c:v>5.8498134453143835E-2</c:v>
                </c:pt>
                <c:pt idx="11">
                  <c:v>5.849754467315052E-2</c:v>
                </c:pt>
                <c:pt idx="12">
                  <c:v>5.8496954893157205E-2</c:v>
                </c:pt>
                <c:pt idx="13">
                  <c:v>5.849636511316389E-2</c:v>
                </c:pt>
                <c:pt idx="14">
                  <c:v>5.8495775333170574E-2</c:v>
                </c:pt>
                <c:pt idx="15">
                  <c:v>5.8495185553177259E-2</c:v>
                </c:pt>
                <c:pt idx="16">
                  <c:v>5.8494595773183944E-2</c:v>
                </c:pt>
                <c:pt idx="17">
                  <c:v>5.8494005993190629E-2</c:v>
                </c:pt>
                <c:pt idx="18">
                  <c:v>5.8493416213197293E-2</c:v>
                </c:pt>
                <c:pt idx="19">
                  <c:v>5.8493416213197293E-2</c:v>
                </c:pt>
                <c:pt idx="20">
                  <c:v>5.8493416213197293E-2</c:v>
                </c:pt>
                <c:pt idx="21">
                  <c:v>5.8493416213197293E-2</c:v>
                </c:pt>
                <c:pt idx="22">
                  <c:v>5.8493416213197293E-2</c:v>
                </c:pt>
                <c:pt idx="23">
                  <c:v>5.8493416213197293E-2</c:v>
                </c:pt>
                <c:pt idx="24">
                  <c:v>5.8493416213197293E-2</c:v>
                </c:pt>
                <c:pt idx="25">
                  <c:v>5.8493416213197293E-2</c:v>
                </c:pt>
                <c:pt idx="26">
                  <c:v>5.8493416213197293E-2</c:v>
                </c:pt>
                <c:pt idx="27">
                  <c:v>5.8493416213197293E-2</c:v>
                </c:pt>
                <c:pt idx="28">
                  <c:v>5.8493416213197293E-2</c:v>
                </c:pt>
                <c:pt idx="29">
                  <c:v>5.8493416213197293E-2</c:v>
                </c:pt>
                <c:pt idx="30">
                  <c:v>5.8493416213197293E-2</c:v>
                </c:pt>
                <c:pt idx="31">
                  <c:v>5.8493416213197293E-2</c:v>
                </c:pt>
                <c:pt idx="32">
                  <c:v>5.8493416213197293E-2</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3.2849892781419768E-2</c:v>
                </c:pt>
                <c:pt idx="7">
                  <c:v>4.3028785562839532E-2</c:v>
                </c:pt>
                <c:pt idx="8">
                  <c:v>4.041407423835975E-2</c:v>
                </c:pt>
                <c:pt idx="9">
                  <c:v>3.9977961436433708E-2</c:v>
                </c:pt>
                <c:pt idx="10">
                  <c:v>3.9977558381458785E-2</c:v>
                </c:pt>
                <c:pt idx="11">
                  <c:v>3.9977155326483861E-2</c:v>
                </c:pt>
                <c:pt idx="12">
                  <c:v>3.9976752271508938E-2</c:v>
                </c:pt>
                <c:pt idx="13">
                  <c:v>3.9976349216534014E-2</c:v>
                </c:pt>
                <c:pt idx="14">
                  <c:v>3.9975946161559091E-2</c:v>
                </c:pt>
                <c:pt idx="15">
                  <c:v>3.9975543106584167E-2</c:v>
                </c:pt>
                <c:pt idx="16">
                  <c:v>3.9975140051609244E-2</c:v>
                </c:pt>
                <c:pt idx="17">
                  <c:v>3.9974736996634321E-2</c:v>
                </c:pt>
                <c:pt idx="18">
                  <c:v>3.9974333941659397E-2</c:v>
                </c:pt>
                <c:pt idx="19">
                  <c:v>3.9974333941659397E-2</c:v>
                </c:pt>
                <c:pt idx="20">
                  <c:v>3.9974333941659397E-2</c:v>
                </c:pt>
                <c:pt idx="21">
                  <c:v>3.9974333941659397E-2</c:v>
                </c:pt>
                <c:pt idx="22">
                  <c:v>3.9974333941659397E-2</c:v>
                </c:pt>
                <c:pt idx="23">
                  <c:v>3.9974333941659397E-2</c:v>
                </c:pt>
                <c:pt idx="24">
                  <c:v>3.9974333941659397E-2</c:v>
                </c:pt>
                <c:pt idx="25">
                  <c:v>3.9974333941659397E-2</c:v>
                </c:pt>
                <c:pt idx="26">
                  <c:v>3.9974333941659397E-2</c:v>
                </c:pt>
                <c:pt idx="27">
                  <c:v>3.9974333941659397E-2</c:v>
                </c:pt>
                <c:pt idx="28">
                  <c:v>3.9974333941659397E-2</c:v>
                </c:pt>
                <c:pt idx="29">
                  <c:v>3.9974333941659397E-2</c:v>
                </c:pt>
                <c:pt idx="30">
                  <c:v>3.9974333941659397E-2</c:v>
                </c:pt>
                <c:pt idx="31">
                  <c:v>3.9974333941659397E-2</c:v>
                </c:pt>
                <c:pt idx="32">
                  <c:v>3.9974333941659397E-2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22.351387197896614</c:v>
                </c:pt>
                <c:pt idx="2">
                  <c:v>22.702774395793227</c:v>
                </c:pt>
                <c:pt idx="3">
                  <c:v>23.054161593689841</c:v>
                </c:pt>
                <c:pt idx="4">
                  <c:v>23.209218935995068</c:v>
                </c:pt>
                <c:pt idx="5">
                  <c:v>23.364276278300295</c:v>
                </c:pt>
                <c:pt idx="6">
                  <c:v>23.524121294092421</c:v>
                </c:pt>
                <c:pt idx="7">
                  <c:v>23.683966309884546</c:v>
                </c:pt>
                <c:pt idx="8">
                  <c:v>22.244773125391472</c:v>
                </c:pt>
                <c:pt idx="9">
                  <c:v>22.004727286936621</c:v>
                </c:pt>
                <c:pt idx="10">
                  <c:v>22.004505436835061</c:v>
                </c:pt>
                <c:pt idx="11">
                  <c:v>22.0042835867335</c:v>
                </c:pt>
                <c:pt idx="12">
                  <c:v>22.00406173663194</c:v>
                </c:pt>
                <c:pt idx="13">
                  <c:v>22.003839886530379</c:v>
                </c:pt>
                <c:pt idx="14">
                  <c:v>22.003618036428819</c:v>
                </c:pt>
                <c:pt idx="15">
                  <c:v>22.003396186327258</c:v>
                </c:pt>
                <c:pt idx="16">
                  <c:v>22.003174336225698</c:v>
                </c:pt>
                <c:pt idx="17">
                  <c:v>22.002952486124137</c:v>
                </c:pt>
                <c:pt idx="18">
                  <c:v>22.00273063602258</c:v>
                </c:pt>
                <c:pt idx="19">
                  <c:v>22.00273063602258</c:v>
                </c:pt>
                <c:pt idx="20">
                  <c:v>22.00273063602258</c:v>
                </c:pt>
                <c:pt idx="21">
                  <c:v>22.00273063602258</c:v>
                </c:pt>
                <c:pt idx="22">
                  <c:v>22.00273063602258</c:v>
                </c:pt>
                <c:pt idx="23">
                  <c:v>22.00273063602258</c:v>
                </c:pt>
                <c:pt idx="24">
                  <c:v>22.00273063602258</c:v>
                </c:pt>
                <c:pt idx="25">
                  <c:v>22.00273063602258</c:v>
                </c:pt>
                <c:pt idx="26">
                  <c:v>22.00273063602258</c:v>
                </c:pt>
                <c:pt idx="27">
                  <c:v>22.00273063602258</c:v>
                </c:pt>
                <c:pt idx="28">
                  <c:v>22.00273063602258</c:v>
                </c:pt>
                <c:pt idx="29">
                  <c:v>22.00273063602258</c:v>
                </c:pt>
                <c:pt idx="30">
                  <c:v>22.00273063602258</c:v>
                </c:pt>
                <c:pt idx="31">
                  <c:v>22.00273063602258</c:v>
                </c:pt>
                <c:pt idx="32">
                  <c:v>22.00273063602258</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25.500900848509325</c:v>
                </c:pt>
                <c:pt idx="2">
                  <c:v>25.901801697018648</c:v>
                </c:pt>
                <c:pt idx="3">
                  <c:v>26.302702545527975</c:v>
                </c:pt>
                <c:pt idx="4">
                  <c:v>26.479608876976211</c:v>
                </c:pt>
                <c:pt idx="5">
                  <c:v>26.656515208424448</c:v>
                </c:pt>
                <c:pt idx="6">
                  <c:v>26.838883840078196</c:v>
                </c:pt>
                <c:pt idx="7">
                  <c:v>27.021252471731941</c:v>
                </c:pt>
                <c:pt idx="8">
                  <c:v>25.379263883969383</c:v>
                </c:pt>
                <c:pt idx="9">
                  <c:v>25.105393404641347</c:v>
                </c:pt>
                <c:pt idx="10">
                  <c:v>25.105140293843657</c:v>
                </c:pt>
                <c:pt idx="11">
                  <c:v>25.104887183045967</c:v>
                </c:pt>
                <c:pt idx="12">
                  <c:v>25.104634072248277</c:v>
                </c:pt>
                <c:pt idx="13">
                  <c:v>25.104380961450588</c:v>
                </c:pt>
                <c:pt idx="14">
                  <c:v>25.104127850652898</c:v>
                </c:pt>
                <c:pt idx="15">
                  <c:v>25.103874739855208</c:v>
                </c:pt>
                <c:pt idx="16">
                  <c:v>25.103621629057518</c:v>
                </c:pt>
                <c:pt idx="17">
                  <c:v>25.103368518259828</c:v>
                </c:pt>
                <c:pt idx="18">
                  <c:v>25.103115407462148</c:v>
                </c:pt>
                <c:pt idx="19">
                  <c:v>25.103115407462148</c:v>
                </c:pt>
                <c:pt idx="20">
                  <c:v>25.103115407462148</c:v>
                </c:pt>
                <c:pt idx="21">
                  <c:v>25.103115407462148</c:v>
                </c:pt>
                <c:pt idx="22">
                  <c:v>25.103115407462148</c:v>
                </c:pt>
                <c:pt idx="23">
                  <c:v>25.103115407462148</c:v>
                </c:pt>
                <c:pt idx="24">
                  <c:v>25.103115407462148</c:v>
                </c:pt>
                <c:pt idx="25">
                  <c:v>25.103115407462148</c:v>
                </c:pt>
                <c:pt idx="26">
                  <c:v>25.103115407462148</c:v>
                </c:pt>
                <c:pt idx="27">
                  <c:v>25.103115407462148</c:v>
                </c:pt>
                <c:pt idx="28">
                  <c:v>25.103115407462148</c:v>
                </c:pt>
                <c:pt idx="29">
                  <c:v>25.103115407462148</c:v>
                </c:pt>
                <c:pt idx="30">
                  <c:v>25.103115407462148</c:v>
                </c:pt>
                <c:pt idx="31">
                  <c:v>25.103115407462148</c:v>
                </c:pt>
                <c:pt idx="32">
                  <c:v>25.103115407462148</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84.071637252445441</c:v>
                </c:pt>
                <c:pt idx="7">
                  <c:v>86.143274504890869</c:v>
                </c:pt>
                <c:pt idx="8">
                  <c:v>76.180712241524674</c:v>
                </c:pt>
                <c:pt idx="9">
                  <c:v>82.016054227589507</c:v>
                </c:pt>
                <c:pt idx="10">
                  <c:v>81.540883543538797</c:v>
                </c:pt>
                <c:pt idx="11">
                  <c:v>81.065712859488087</c:v>
                </c:pt>
                <c:pt idx="12">
                  <c:v>80.590542175437378</c:v>
                </c:pt>
                <c:pt idx="13">
                  <c:v>80.115371491386668</c:v>
                </c:pt>
                <c:pt idx="14">
                  <c:v>79.640200807335958</c:v>
                </c:pt>
                <c:pt idx="15">
                  <c:v>79.165030123285248</c:v>
                </c:pt>
                <c:pt idx="16">
                  <c:v>78.689859439234539</c:v>
                </c:pt>
                <c:pt idx="17">
                  <c:v>78.214688755183829</c:v>
                </c:pt>
                <c:pt idx="18">
                  <c:v>77.739518071133176</c:v>
                </c:pt>
                <c:pt idx="19">
                  <c:v>77.739518071133176</c:v>
                </c:pt>
                <c:pt idx="20">
                  <c:v>77.739518071133176</c:v>
                </c:pt>
                <c:pt idx="21">
                  <c:v>77.739518071133176</c:v>
                </c:pt>
                <c:pt idx="22">
                  <c:v>77.739518071133176</c:v>
                </c:pt>
                <c:pt idx="23">
                  <c:v>77.739518071133176</c:v>
                </c:pt>
                <c:pt idx="24">
                  <c:v>77.739518071133176</c:v>
                </c:pt>
                <c:pt idx="25">
                  <c:v>77.739518071133176</c:v>
                </c:pt>
                <c:pt idx="26">
                  <c:v>77.739518071133176</c:v>
                </c:pt>
                <c:pt idx="27">
                  <c:v>77.739518071133176</c:v>
                </c:pt>
                <c:pt idx="28">
                  <c:v>77.739518071133176</c:v>
                </c:pt>
                <c:pt idx="29">
                  <c:v>77.739518071133176</c:v>
                </c:pt>
                <c:pt idx="30">
                  <c:v>77.739518071133176</c:v>
                </c:pt>
                <c:pt idx="31">
                  <c:v>77.739518071133176</c:v>
                </c:pt>
                <c:pt idx="32">
                  <c:v>77.739518071133176</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45.877662545611692</c:v>
                </c:pt>
                <c:pt idx="7">
                  <c:v>46.412503925601982</c:v>
                </c:pt>
                <c:pt idx="8">
                  <c:v>43.592175672681499</c:v>
                </c:pt>
                <c:pt idx="9">
                  <c:v>43.121767622195435</c:v>
                </c:pt>
                <c:pt idx="10">
                  <c:v>43.121332871589274</c:v>
                </c:pt>
                <c:pt idx="11">
                  <c:v>43.120898120983114</c:v>
                </c:pt>
                <c:pt idx="12">
                  <c:v>43.120463370376953</c:v>
                </c:pt>
                <c:pt idx="13">
                  <c:v>43.120028619770792</c:v>
                </c:pt>
                <c:pt idx="14">
                  <c:v>43.119593869164632</c:v>
                </c:pt>
                <c:pt idx="15">
                  <c:v>43.119159118558471</c:v>
                </c:pt>
                <c:pt idx="16">
                  <c:v>43.118724367952311</c:v>
                </c:pt>
                <c:pt idx="17">
                  <c:v>43.11828961734615</c:v>
                </c:pt>
                <c:pt idx="18">
                  <c:v>43.117854866739982</c:v>
                </c:pt>
                <c:pt idx="19">
                  <c:v>43.117854866739982</c:v>
                </c:pt>
                <c:pt idx="20">
                  <c:v>43.117854866739982</c:v>
                </c:pt>
                <c:pt idx="21">
                  <c:v>43.117854866739982</c:v>
                </c:pt>
                <c:pt idx="22">
                  <c:v>43.117854866739982</c:v>
                </c:pt>
                <c:pt idx="23">
                  <c:v>43.117854866739982</c:v>
                </c:pt>
                <c:pt idx="24">
                  <c:v>43.117854866739982</c:v>
                </c:pt>
                <c:pt idx="25">
                  <c:v>43.117854866739982</c:v>
                </c:pt>
                <c:pt idx="26">
                  <c:v>43.117854866739982</c:v>
                </c:pt>
                <c:pt idx="27">
                  <c:v>43.117854866739982</c:v>
                </c:pt>
                <c:pt idx="28">
                  <c:v>43.117854866739982</c:v>
                </c:pt>
                <c:pt idx="29">
                  <c:v>43.117854866739982</c:v>
                </c:pt>
                <c:pt idx="30">
                  <c:v>43.117854866739982</c:v>
                </c:pt>
                <c:pt idx="31">
                  <c:v>43.117854866739982</c:v>
                </c:pt>
                <c:pt idx="32">
                  <c:v>43.117854866739982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3.5066801928572255</c:v>
                </c:pt>
                <c:pt idx="7">
                  <c:v>3.5633603857144514</c:v>
                </c:pt>
                <c:pt idx="8">
                  <c:v>3.3468272293202657</c:v>
                </c:pt>
                <c:pt idx="9">
                  <c:v>3.3107112418072857</c:v>
                </c:pt>
                <c:pt idx="10">
                  <c:v>3.3106778634510965</c:v>
                </c:pt>
                <c:pt idx="11">
                  <c:v>3.3106444850949073</c:v>
                </c:pt>
                <c:pt idx="12">
                  <c:v>3.3106111067387181</c:v>
                </c:pt>
                <c:pt idx="13">
                  <c:v>3.3105777283825288</c:v>
                </c:pt>
                <c:pt idx="14">
                  <c:v>3.3105443500263396</c:v>
                </c:pt>
                <c:pt idx="15">
                  <c:v>3.3105109716701504</c:v>
                </c:pt>
                <c:pt idx="16">
                  <c:v>3.3104775933139612</c:v>
                </c:pt>
                <c:pt idx="17">
                  <c:v>3.310444214957772</c:v>
                </c:pt>
                <c:pt idx="18">
                  <c:v>3.3104108366015828</c:v>
                </c:pt>
                <c:pt idx="19">
                  <c:v>3.3104108366015828</c:v>
                </c:pt>
                <c:pt idx="20">
                  <c:v>3.3104108366015828</c:v>
                </c:pt>
                <c:pt idx="21">
                  <c:v>3.3104108366015828</c:v>
                </c:pt>
                <c:pt idx="22">
                  <c:v>3.3104108366015828</c:v>
                </c:pt>
                <c:pt idx="23">
                  <c:v>3.3104108366015828</c:v>
                </c:pt>
                <c:pt idx="24">
                  <c:v>3.3104108366015828</c:v>
                </c:pt>
                <c:pt idx="25">
                  <c:v>3.3104108366015828</c:v>
                </c:pt>
                <c:pt idx="26">
                  <c:v>3.3104108366015828</c:v>
                </c:pt>
                <c:pt idx="27">
                  <c:v>3.3104108366015828</c:v>
                </c:pt>
                <c:pt idx="28">
                  <c:v>3.3104108366015828</c:v>
                </c:pt>
                <c:pt idx="29">
                  <c:v>3.3104108366015828</c:v>
                </c:pt>
                <c:pt idx="30">
                  <c:v>3.3104108366015828</c:v>
                </c:pt>
                <c:pt idx="31">
                  <c:v>3.3104108366015828</c:v>
                </c:pt>
                <c:pt idx="32">
                  <c:v>3.3104108366015828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0.72045656249752899</c:v>
                </c:pt>
                <c:pt idx="7">
                  <c:v>0.70490368674853299</c:v>
                </c:pt>
                <c:pt idx="8">
                  <c:v>0.66206911383879496</c:v>
                </c:pt>
                <c:pt idx="9">
                  <c:v>0.65492465187235271</c:v>
                </c:pt>
                <c:pt idx="10">
                  <c:v>0.65491804896841133</c:v>
                </c:pt>
                <c:pt idx="11">
                  <c:v>0.65491144606446994</c:v>
                </c:pt>
                <c:pt idx="12">
                  <c:v>0.65490484316052855</c:v>
                </c:pt>
                <c:pt idx="13">
                  <c:v>0.65489824025658716</c:v>
                </c:pt>
                <c:pt idx="14">
                  <c:v>0.65489163735264577</c:v>
                </c:pt>
                <c:pt idx="15">
                  <c:v>0.65488503444870438</c:v>
                </c:pt>
                <c:pt idx="16">
                  <c:v>0.654878431544763</c:v>
                </c:pt>
                <c:pt idx="17">
                  <c:v>0.65487182864082161</c:v>
                </c:pt>
                <c:pt idx="18">
                  <c:v>0.65486522573688033</c:v>
                </c:pt>
                <c:pt idx="19">
                  <c:v>0.65486522573688033</c:v>
                </c:pt>
                <c:pt idx="20">
                  <c:v>0.65486522573688033</c:v>
                </c:pt>
                <c:pt idx="21">
                  <c:v>0.65486522573688033</c:v>
                </c:pt>
                <c:pt idx="22">
                  <c:v>0.65486522573688033</c:v>
                </c:pt>
                <c:pt idx="23">
                  <c:v>0.65486522573688033</c:v>
                </c:pt>
                <c:pt idx="24">
                  <c:v>0.65486522573688033</c:v>
                </c:pt>
                <c:pt idx="25">
                  <c:v>0.65486522573688033</c:v>
                </c:pt>
                <c:pt idx="26">
                  <c:v>0.65486522573688033</c:v>
                </c:pt>
                <c:pt idx="27">
                  <c:v>0.65486522573688033</c:v>
                </c:pt>
                <c:pt idx="28">
                  <c:v>0.65486522573688033</c:v>
                </c:pt>
                <c:pt idx="29">
                  <c:v>0.65486522573688033</c:v>
                </c:pt>
                <c:pt idx="30">
                  <c:v>0.65486522573688033</c:v>
                </c:pt>
                <c:pt idx="31">
                  <c:v>0.65486522573688033</c:v>
                </c:pt>
                <c:pt idx="32">
                  <c:v>0.65486522573688033</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2.9747724762141838</c:v>
                </c:pt>
                <c:pt idx="7">
                  <c:v>2.9189480270092178</c:v>
                </c:pt>
                <c:pt idx="8">
                  <c:v>2.7415735935466983</c:v>
                </c:pt>
                <c:pt idx="9">
                  <c:v>2.7119889658124015</c:v>
                </c:pt>
                <c:pt idx="10">
                  <c:v>2.7119616237317818</c:v>
                </c:pt>
                <c:pt idx="11">
                  <c:v>2.7119342816511622</c:v>
                </c:pt>
                <c:pt idx="12">
                  <c:v>2.7119069395705426</c:v>
                </c:pt>
                <c:pt idx="13">
                  <c:v>2.711879597489923</c:v>
                </c:pt>
                <c:pt idx="14">
                  <c:v>2.7118522554093034</c:v>
                </c:pt>
                <c:pt idx="15">
                  <c:v>2.7118249133286838</c:v>
                </c:pt>
                <c:pt idx="16">
                  <c:v>2.7117975712480642</c:v>
                </c:pt>
                <c:pt idx="17">
                  <c:v>2.7117702291674446</c:v>
                </c:pt>
                <c:pt idx="18">
                  <c:v>2.7117428870868232</c:v>
                </c:pt>
                <c:pt idx="19">
                  <c:v>2.7117428870868232</c:v>
                </c:pt>
                <c:pt idx="20">
                  <c:v>2.7117428870868232</c:v>
                </c:pt>
                <c:pt idx="21">
                  <c:v>2.7117428870868232</c:v>
                </c:pt>
                <c:pt idx="22">
                  <c:v>2.7117428870868232</c:v>
                </c:pt>
                <c:pt idx="23">
                  <c:v>2.7117428870868232</c:v>
                </c:pt>
                <c:pt idx="24">
                  <c:v>2.7117428870868232</c:v>
                </c:pt>
                <c:pt idx="25">
                  <c:v>2.7117428870868232</c:v>
                </c:pt>
                <c:pt idx="26">
                  <c:v>2.7117428870868232</c:v>
                </c:pt>
                <c:pt idx="27">
                  <c:v>2.7117428870868232</c:v>
                </c:pt>
                <c:pt idx="28">
                  <c:v>2.7117428870868232</c:v>
                </c:pt>
                <c:pt idx="29">
                  <c:v>2.7117428870868232</c:v>
                </c:pt>
                <c:pt idx="30">
                  <c:v>2.7117428870868232</c:v>
                </c:pt>
                <c:pt idx="31">
                  <c:v>2.7117428870868232</c:v>
                </c:pt>
                <c:pt idx="32">
                  <c:v>2.7117428870868232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0.57884755389623943</c:v>
                </c:pt>
                <c:pt idx="7">
                  <c:v>0.61388810779247893</c:v>
                </c:pt>
                <c:pt idx="8">
                  <c:v>0.57658423861717312</c:v>
                </c:pt>
                <c:pt idx="9">
                  <c:v>0.57036225351449166</c:v>
                </c:pt>
                <c:pt idx="10">
                  <c:v>0.57035650316265962</c:v>
                </c:pt>
                <c:pt idx="11">
                  <c:v>0.57035075281082759</c:v>
                </c:pt>
                <c:pt idx="12">
                  <c:v>0.57034500245899555</c:v>
                </c:pt>
                <c:pt idx="13">
                  <c:v>0.57033925210716352</c:v>
                </c:pt>
                <c:pt idx="14">
                  <c:v>0.57033350175533148</c:v>
                </c:pt>
                <c:pt idx="15">
                  <c:v>0.57032775140349945</c:v>
                </c:pt>
                <c:pt idx="16">
                  <c:v>0.57032200105166742</c:v>
                </c:pt>
                <c:pt idx="17">
                  <c:v>0.57031625069983538</c:v>
                </c:pt>
                <c:pt idx="18">
                  <c:v>0.57031050034800335</c:v>
                </c:pt>
                <c:pt idx="19">
                  <c:v>0.57031050034800335</c:v>
                </c:pt>
                <c:pt idx="20">
                  <c:v>0.57031050034800335</c:v>
                </c:pt>
                <c:pt idx="21">
                  <c:v>0.57031050034800335</c:v>
                </c:pt>
                <c:pt idx="22">
                  <c:v>0.57031050034800335</c:v>
                </c:pt>
                <c:pt idx="23">
                  <c:v>0.57031050034800335</c:v>
                </c:pt>
                <c:pt idx="24">
                  <c:v>0.57031050034800335</c:v>
                </c:pt>
                <c:pt idx="25">
                  <c:v>0.57031050034800335</c:v>
                </c:pt>
                <c:pt idx="26">
                  <c:v>0.57031050034800335</c:v>
                </c:pt>
                <c:pt idx="27">
                  <c:v>0.57031050034800335</c:v>
                </c:pt>
                <c:pt idx="28">
                  <c:v>0.57031050034800335</c:v>
                </c:pt>
                <c:pt idx="29">
                  <c:v>0.57031050034800335</c:v>
                </c:pt>
                <c:pt idx="30">
                  <c:v>0.57031050034800335</c:v>
                </c:pt>
                <c:pt idx="31">
                  <c:v>0.57031050034800335</c:v>
                </c:pt>
                <c:pt idx="32">
                  <c:v>0.57031050034800335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0.29186958650189898</c:v>
                </c:pt>
                <c:pt idx="7">
                  <c:v>0.29418179600379801</c:v>
                </c:pt>
                <c:pt idx="8">
                  <c:v>0.27630537993940352</c:v>
                </c:pt>
                <c:pt idx="9">
                  <c:v>0.27332373763524209</c:v>
                </c:pt>
                <c:pt idx="10">
                  <c:v>0.27332098200468313</c:v>
                </c:pt>
                <c:pt idx="11">
                  <c:v>0.27331822637412417</c:v>
                </c:pt>
                <c:pt idx="12">
                  <c:v>0.27331547074356521</c:v>
                </c:pt>
                <c:pt idx="13">
                  <c:v>0.27331271511300625</c:v>
                </c:pt>
                <c:pt idx="14">
                  <c:v>0.2733099594824473</c:v>
                </c:pt>
                <c:pt idx="15">
                  <c:v>0.27330720385188834</c:v>
                </c:pt>
                <c:pt idx="16">
                  <c:v>0.27330444822132938</c:v>
                </c:pt>
                <c:pt idx="17">
                  <c:v>0.27330169259077042</c:v>
                </c:pt>
                <c:pt idx="18">
                  <c:v>0.27329893696021157</c:v>
                </c:pt>
                <c:pt idx="19">
                  <c:v>0.27329893696021157</c:v>
                </c:pt>
                <c:pt idx="20">
                  <c:v>0.27329893696021157</c:v>
                </c:pt>
                <c:pt idx="21">
                  <c:v>0.27329893696021157</c:v>
                </c:pt>
                <c:pt idx="22">
                  <c:v>0.27329893696021157</c:v>
                </c:pt>
                <c:pt idx="23">
                  <c:v>0.27329893696021157</c:v>
                </c:pt>
                <c:pt idx="24">
                  <c:v>0.27329893696021157</c:v>
                </c:pt>
                <c:pt idx="25">
                  <c:v>0.27329893696021157</c:v>
                </c:pt>
                <c:pt idx="26">
                  <c:v>0.27329893696021157</c:v>
                </c:pt>
                <c:pt idx="27">
                  <c:v>0.27329893696021157</c:v>
                </c:pt>
                <c:pt idx="28">
                  <c:v>0.27329893696021157</c:v>
                </c:pt>
                <c:pt idx="29">
                  <c:v>0.27329893696021157</c:v>
                </c:pt>
                <c:pt idx="30">
                  <c:v>0.27329893696021157</c:v>
                </c:pt>
                <c:pt idx="31">
                  <c:v>0.27329893696021157</c:v>
                </c:pt>
                <c:pt idx="32">
                  <c:v>0.27329893696021157</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6.3253919226144593</c:v>
                </c:pt>
                <c:pt idx="5">
                  <c:v>6.6407838452289196</c:v>
                </c:pt>
                <c:pt idx="6">
                  <c:v>6.03120353966154</c:v>
                </c:pt>
                <c:pt idx="7">
                  <c:v>5.4216232340941595</c:v>
                </c:pt>
                <c:pt idx="8">
                  <c:v>5.092169834891294</c:v>
                </c:pt>
                <c:pt idx="9">
                  <c:v>5.0372196598240677</c:v>
                </c:pt>
                <c:pt idx="10">
                  <c:v>5.0371688749323242</c:v>
                </c:pt>
                <c:pt idx="11">
                  <c:v>5.0371180900405808</c:v>
                </c:pt>
                <c:pt idx="12">
                  <c:v>5.0370673051488373</c:v>
                </c:pt>
                <c:pt idx="13">
                  <c:v>5.0370165202570938</c:v>
                </c:pt>
                <c:pt idx="14">
                  <c:v>5.0369657353653503</c:v>
                </c:pt>
                <c:pt idx="15">
                  <c:v>5.0369149504736068</c:v>
                </c:pt>
                <c:pt idx="16">
                  <c:v>5.0368641655818633</c:v>
                </c:pt>
                <c:pt idx="17">
                  <c:v>5.0368133806901199</c:v>
                </c:pt>
                <c:pt idx="18">
                  <c:v>5.0367625957983764</c:v>
                </c:pt>
                <c:pt idx="19">
                  <c:v>5.0367625957983764</c:v>
                </c:pt>
                <c:pt idx="20">
                  <c:v>5.0367625957983764</c:v>
                </c:pt>
                <c:pt idx="21">
                  <c:v>5.0367625957983764</c:v>
                </c:pt>
                <c:pt idx="22">
                  <c:v>5.0367625957983764</c:v>
                </c:pt>
                <c:pt idx="23">
                  <c:v>5.0367625957983764</c:v>
                </c:pt>
                <c:pt idx="24">
                  <c:v>5.0367625957983764</c:v>
                </c:pt>
                <c:pt idx="25">
                  <c:v>5.0367625957983764</c:v>
                </c:pt>
                <c:pt idx="26">
                  <c:v>5.0367625957983764</c:v>
                </c:pt>
                <c:pt idx="27">
                  <c:v>5.0367625957983764</c:v>
                </c:pt>
                <c:pt idx="28">
                  <c:v>5.0367625957983764</c:v>
                </c:pt>
                <c:pt idx="29">
                  <c:v>5.0367625957983764</c:v>
                </c:pt>
                <c:pt idx="30">
                  <c:v>5.0367625957983764</c:v>
                </c:pt>
                <c:pt idx="31">
                  <c:v>5.0367625957983764</c:v>
                </c:pt>
                <c:pt idx="32">
                  <c:v>5.0367625957983764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1.7325607986086706</c:v>
                </c:pt>
                <c:pt idx="7">
                  <c:v>1.6851215972173414</c:v>
                </c:pt>
                <c:pt idx="8">
                  <c:v>1.5827225528163571</c:v>
                </c:pt>
                <c:pt idx="9">
                  <c:v>1.5656432164666176</c:v>
                </c:pt>
                <c:pt idx="10">
                  <c:v>1.5656274317626289</c:v>
                </c:pt>
                <c:pt idx="11">
                  <c:v>1.5656116470586401</c:v>
                </c:pt>
                <c:pt idx="12">
                  <c:v>1.5655958623546513</c:v>
                </c:pt>
                <c:pt idx="13">
                  <c:v>1.5655800776506625</c:v>
                </c:pt>
                <c:pt idx="14">
                  <c:v>1.5655642929466738</c:v>
                </c:pt>
                <c:pt idx="15">
                  <c:v>1.565548508242685</c:v>
                </c:pt>
                <c:pt idx="16">
                  <c:v>1.5655327235386962</c:v>
                </c:pt>
                <c:pt idx="17">
                  <c:v>1.5655169388347074</c:v>
                </c:pt>
                <c:pt idx="18">
                  <c:v>1.565501154130718</c:v>
                </c:pt>
                <c:pt idx="19">
                  <c:v>1.565501154130718</c:v>
                </c:pt>
                <c:pt idx="20">
                  <c:v>1.565501154130718</c:v>
                </c:pt>
                <c:pt idx="21">
                  <c:v>1.565501154130718</c:v>
                </c:pt>
                <c:pt idx="22">
                  <c:v>1.565501154130718</c:v>
                </c:pt>
                <c:pt idx="23">
                  <c:v>1.565501154130718</c:v>
                </c:pt>
                <c:pt idx="24">
                  <c:v>1.565501154130718</c:v>
                </c:pt>
                <c:pt idx="25">
                  <c:v>1.565501154130718</c:v>
                </c:pt>
                <c:pt idx="26">
                  <c:v>1.565501154130718</c:v>
                </c:pt>
                <c:pt idx="27">
                  <c:v>1.565501154130718</c:v>
                </c:pt>
                <c:pt idx="28">
                  <c:v>1.565501154130718</c:v>
                </c:pt>
                <c:pt idx="29">
                  <c:v>1.565501154130718</c:v>
                </c:pt>
                <c:pt idx="30">
                  <c:v>1.565501154130718</c:v>
                </c:pt>
                <c:pt idx="31">
                  <c:v>1.565501154130718</c:v>
                </c:pt>
                <c:pt idx="32">
                  <c:v>1.565501154130718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8.2504550137799171E-2</c:v>
                </c:pt>
                <c:pt idx="7">
                  <c:v>6.2962916824302356E-2</c:v>
                </c:pt>
                <c:pt idx="8">
                  <c:v>5.9136876895697937E-2</c:v>
                </c:pt>
                <c:pt idx="9">
                  <c:v>5.849872423313715E-2</c:v>
                </c:pt>
                <c:pt idx="10">
                  <c:v>5.8498134453143835E-2</c:v>
                </c:pt>
                <c:pt idx="11">
                  <c:v>5.849754467315052E-2</c:v>
                </c:pt>
                <c:pt idx="12">
                  <c:v>5.8496954893157205E-2</c:v>
                </c:pt>
                <c:pt idx="13">
                  <c:v>5.849636511316389E-2</c:v>
                </c:pt>
                <c:pt idx="14">
                  <c:v>5.8495775333170574E-2</c:v>
                </c:pt>
                <c:pt idx="15">
                  <c:v>5.8495185553177259E-2</c:v>
                </c:pt>
                <c:pt idx="16">
                  <c:v>5.8494595773183944E-2</c:v>
                </c:pt>
                <c:pt idx="17">
                  <c:v>5.8494005993190629E-2</c:v>
                </c:pt>
                <c:pt idx="18">
                  <c:v>5.8493416213197293E-2</c:v>
                </c:pt>
                <c:pt idx="19">
                  <c:v>5.8493416213197293E-2</c:v>
                </c:pt>
                <c:pt idx="20">
                  <c:v>5.8493416213197293E-2</c:v>
                </c:pt>
                <c:pt idx="21">
                  <c:v>5.8493416213197293E-2</c:v>
                </c:pt>
                <c:pt idx="22">
                  <c:v>5.8493416213197293E-2</c:v>
                </c:pt>
                <c:pt idx="23">
                  <c:v>5.8493416213197293E-2</c:v>
                </c:pt>
                <c:pt idx="24">
                  <c:v>5.8493416213197293E-2</c:v>
                </c:pt>
                <c:pt idx="25">
                  <c:v>5.8493416213197293E-2</c:v>
                </c:pt>
                <c:pt idx="26">
                  <c:v>5.8493416213197293E-2</c:v>
                </c:pt>
                <c:pt idx="27">
                  <c:v>5.8493416213197293E-2</c:v>
                </c:pt>
                <c:pt idx="28">
                  <c:v>5.8493416213197293E-2</c:v>
                </c:pt>
                <c:pt idx="29">
                  <c:v>5.8493416213197293E-2</c:v>
                </c:pt>
                <c:pt idx="30">
                  <c:v>5.8493416213197293E-2</c:v>
                </c:pt>
                <c:pt idx="31">
                  <c:v>5.8493416213197293E-2</c:v>
                </c:pt>
                <c:pt idx="32">
                  <c:v>5.8493416213197293E-2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3.2849892781419768E-2</c:v>
                </c:pt>
                <c:pt idx="7">
                  <c:v>4.3028785562839532E-2</c:v>
                </c:pt>
                <c:pt idx="8">
                  <c:v>4.041407423835975E-2</c:v>
                </c:pt>
                <c:pt idx="9">
                  <c:v>3.9977961436433708E-2</c:v>
                </c:pt>
                <c:pt idx="10">
                  <c:v>3.9977558381458785E-2</c:v>
                </c:pt>
                <c:pt idx="11">
                  <c:v>3.9977155326483861E-2</c:v>
                </c:pt>
                <c:pt idx="12">
                  <c:v>3.9976752271508938E-2</c:v>
                </c:pt>
                <c:pt idx="13">
                  <c:v>3.9976349216534014E-2</c:v>
                </c:pt>
                <c:pt idx="14">
                  <c:v>3.9975946161559091E-2</c:v>
                </c:pt>
                <c:pt idx="15">
                  <c:v>3.9975543106584167E-2</c:v>
                </c:pt>
                <c:pt idx="16">
                  <c:v>3.9975140051609244E-2</c:v>
                </c:pt>
                <c:pt idx="17">
                  <c:v>3.9974736996634321E-2</c:v>
                </c:pt>
                <c:pt idx="18">
                  <c:v>3.9974333941659397E-2</c:v>
                </c:pt>
                <c:pt idx="19">
                  <c:v>3.9974333941659397E-2</c:v>
                </c:pt>
                <c:pt idx="20">
                  <c:v>3.9974333941659397E-2</c:v>
                </c:pt>
                <c:pt idx="21">
                  <c:v>3.9974333941659397E-2</c:v>
                </c:pt>
                <c:pt idx="22">
                  <c:v>3.9974333941659397E-2</c:v>
                </c:pt>
                <c:pt idx="23">
                  <c:v>3.9974333941659397E-2</c:v>
                </c:pt>
                <c:pt idx="24">
                  <c:v>3.9974333941659397E-2</c:v>
                </c:pt>
                <c:pt idx="25">
                  <c:v>3.9974333941659397E-2</c:v>
                </c:pt>
                <c:pt idx="26">
                  <c:v>3.9974333941659397E-2</c:v>
                </c:pt>
                <c:pt idx="27">
                  <c:v>3.9974333941659397E-2</c:v>
                </c:pt>
                <c:pt idx="28">
                  <c:v>3.9974333941659397E-2</c:v>
                </c:pt>
                <c:pt idx="29">
                  <c:v>3.9974333941659397E-2</c:v>
                </c:pt>
                <c:pt idx="30">
                  <c:v>3.9974333941659397E-2</c:v>
                </c:pt>
                <c:pt idx="31">
                  <c:v>3.9974333941659397E-2</c:v>
                </c:pt>
                <c:pt idx="32">
                  <c:v>3.9974333941659397E-2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22.351387197896614</c:v>
                </c:pt>
                <c:pt idx="2">
                  <c:v>22.702774395793227</c:v>
                </c:pt>
                <c:pt idx="3">
                  <c:v>23.054161593689841</c:v>
                </c:pt>
                <c:pt idx="4">
                  <c:v>23.209218935995068</c:v>
                </c:pt>
                <c:pt idx="5">
                  <c:v>23.364276278300295</c:v>
                </c:pt>
                <c:pt idx="6">
                  <c:v>23.524121294092421</c:v>
                </c:pt>
                <c:pt idx="7">
                  <c:v>23.683966309884546</c:v>
                </c:pt>
                <c:pt idx="8">
                  <c:v>22.244773125391472</c:v>
                </c:pt>
                <c:pt idx="9">
                  <c:v>22.004727286936621</c:v>
                </c:pt>
                <c:pt idx="10">
                  <c:v>22.004505436835061</c:v>
                </c:pt>
                <c:pt idx="11">
                  <c:v>22.0042835867335</c:v>
                </c:pt>
                <c:pt idx="12">
                  <c:v>22.00406173663194</c:v>
                </c:pt>
                <c:pt idx="13">
                  <c:v>22.003839886530379</c:v>
                </c:pt>
                <c:pt idx="14">
                  <c:v>22.003618036428819</c:v>
                </c:pt>
                <c:pt idx="15">
                  <c:v>22.003396186327258</c:v>
                </c:pt>
                <c:pt idx="16">
                  <c:v>22.003174336225698</c:v>
                </c:pt>
                <c:pt idx="17">
                  <c:v>22.002952486124137</c:v>
                </c:pt>
                <c:pt idx="18">
                  <c:v>22.00273063602258</c:v>
                </c:pt>
                <c:pt idx="19">
                  <c:v>22.00273063602258</c:v>
                </c:pt>
                <c:pt idx="20">
                  <c:v>22.00273063602258</c:v>
                </c:pt>
                <c:pt idx="21">
                  <c:v>22.00273063602258</c:v>
                </c:pt>
                <c:pt idx="22">
                  <c:v>22.00273063602258</c:v>
                </c:pt>
                <c:pt idx="23">
                  <c:v>22.00273063602258</c:v>
                </c:pt>
                <c:pt idx="24">
                  <c:v>22.00273063602258</c:v>
                </c:pt>
                <c:pt idx="25">
                  <c:v>22.00273063602258</c:v>
                </c:pt>
                <c:pt idx="26">
                  <c:v>22.00273063602258</c:v>
                </c:pt>
                <c:pt idx="27">
                  <c:v>22.00273063602258</c:v>
                </c:pt>
                <c:pt idx="28">
                  <c:v>22.00273063602258</c:v>
                </c:pt>
                <c:pt idx="29">
                  <c:v>22.00273063602258</c:v>
                </c:pt>
                <c:pt idx="30">
                  <c:v>22.00273063602258</c:v>
                </c:pt>
                <c:pt idx="31">
                  <c:v>22.00273063602258</c:v>
                </c:pt>
                <c:pt idx="32">
                  <c:v>22.00273063602258</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25.500900848509325</c:v>
                </c:pt>
                <c:pt idx="2">
                  <c:v>25.901801697018648</c:v>
                </c:pt>
                <c:pt idx="3">
                  <c:v>26.302702545527975</c:v>
                </c:pt>
                <c:pt idx="4">
                  <c:v>26.479608876976211</c:v>
                </c:pt>
                <c:pt idx="5">
                  <c:v>26.656515208424448</c:v>
                </c:pt>
                <c:pt idx="6">
                  <c:v>26.838883840078196</c:v>
                </c:pt>
                <c:pt idx="7">
                  <c:v>27.021252471731941</c:v>
                </c:pt>
                <c:pt idx="8">
                  <c:v>25.379263883969383</c:v>
                </c:pt>
                <c:pt idx="9">
                  <c:v>25.105393404641347</c:v>
                </c:pt>
                <c:pt idx="10">
                  <c:v>25.105140293843657</c:v>
                </c:pt>
                <c:pt idx="11">
                  <c:v>25.104887183045967</c:v>
                </c:pt>
                <c:pt idx="12">
                  <c:v>25.104634072248277</c:v>
                </c:pt>
                <c:pt idx="13">
                  <c:v>25.104380961450588</c:v>
                </c:pt>
                <c:pt idx="14">
                  <c:v>25.104127850652898</c:v>
                </c:pt>
                <c:pt idx="15">
                  <c:v>25.103874739855208</c:v>
                </c:pt>
                <c:pt idx="16">
                  <c:v>25.103621629057518</c:v>
                </c:pt>
                <c:pt idx="17">
                  <c:v>25.103368518259828</c:v>
                </c:pt>
                <c:pt idx="18">
                  <c:v>25.103115407462148</c:v>
                </c:pt>
                <c:pt idx="19">
                  <c:v>25.103115407462148</c:v>
                </c:pt>
                <c:pt idx="20">
                  <c:v>25.103115407462148</c:v>
                </c:pt>
                <c:pt idx="21">
                  <c:v>25.103115407462148</c:v>
                </c:pt>
                <c:pt idx="22">
                  <c:v>25.103115407462148</c:v>
                </c:pt>
                <c:pt idx="23">
                  <c:v>25.103115407462148</c:v>
                </c:pt>
                <c:pt idx="24">
                  <c:v>25.103115407462148</c:v>
                </c:pt>
                <c:pt idx="25">
                  <c:v>25.103115407462148</c:v>
                </c:pt>
                <c:pt idx="26">
                  <c:v>25.103115407462148</c:v>
                </c:pt>
                <c:pt idx="27">
                  <c:v>25.103115407462148</c:v>
                </c:pt>
                <c:pt idx="28">
                  <c:v>25.103115407462148</c:v>
                </c:pt>
                <c:pt idx="29">
                  <c:v>25.103115407462148</c:v>
                </c:pt>
                <c:pt idx="30">
                  <c:v>25.103115407462148</c:v>
                </c:pt>
                <c:pt idx="31">
                  <c:v>25.103115407462148</c:v>
                </c:pt>
                <c:pt idx="32">
                  <c:v>25.103115407462148</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84.071637252445441</c:v>
                </c:pt>
                <c:pt idx="7">
                  <c:v>86.143274504890869</c:v>
                </c:pt>
                <c:pt idx="8">
                  <c:v>76.180712241524674</c:v>
                </c:pt>
                <c:pt idx="9">
                  <c:v>82.016054227589507</c:v>
                </c:pt>
                <c:pt idx="10">
                  <c:v>81.540883543538797</c:v>
                </c:pt>
                <c:pt idx="11">
                  <c:v>81.065712859488087</c:v>
                </c:pt>
                <c:pt idx="12">
                  <c:v>80.590542175437378</c:v>
                </c:pt>
                <c:pt idx="13">
                  <c:v>80.115371491386668</c:v>
                </c:pt>
                <c:pt idx="14">
                  <c:v>79.640200807335958</c:v>
                </c:pt>
                <c:pt idx="15">
                  <c:v>79.165030123285248</c:v>
                </c:pt>
                <c:pt idx="16">
                  <c:v>78.689859439234539</c:v>
                </c:pt>
                <c:pt idx="17">
                  <c:v>78.214688755183829</c:v>
                </c:pt>
                <c:pt idx="18">
                  <c:v>77.739518071133176</c:v>
                </c:pt>
                <c:pt idx="19">
                  <c:v>77.739518071133176</c:v>
                </c:pt>
                <c:pt idx="20">
                  <c:v>77.739518071133176</c:v>
                </c:pt>
                <c:pt idx="21">
                  <c:v>77.739518071133176</c:v>
                </c:pt>
                <c:pt idx="22">
                  <c:v>77.739518071133176</c:v>
                </c:pt>
                <c:pt idx="23">
                  <c:v>77.739518071133176</c:v>
                </c:pt>
                <c:pt idx="24">
                  <c:v>77.739518071133176</c:v>
                </c:pt>
                <c:pt idx="25">
                  <c:v>77.739518071133176</c:v>
                </c:pt>
                <c:pt idx="26">
                  <c:v>77.739518071133176</c:v>
                </c:pt>
                <c:pt idx="27">
                  <c:v>77.739518071133176</c:v>
                </c:pt>
                <c:pt idx="28">
                  <c:v>77.739518071133176</c:v>
                </c:pt>
                <c:pt idx="29">
                  <c:v>77.739518071133176</c:v>
                </c:pt>
                <c:pt idx="30">
                  <c:v>77.739518071133176</c:v>
                </c:pt>
                <c:pt idx="31">
                  <c:v>77.739518071133176</c:v>
                </c:pt>
                <c:pt idx="32">
                  <c:v>77.739518071133176</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25.829664308577815</c:v>
                </c:pt>
                <c:pt idx="2">
                  <c:v>25.824516373599828</c:v>
                </c:pt>
                <c:pt idx="3">
                  <c:v>25.722655610429403</c:v>
                </c:pt>
                <c:pt idx="4">
                  <c:v>26.648636225116821</c:v>
                </c:pt>
                <c:pt idx="5">
                  <c:v>30.868768089219451</c:v>
                </c:pt>
                <c:pt idx="6">
                  <c:v>36.421326718637793</c:v>
                </c:pt>
                <c:pt idx="7">
                  <c:v>43.769748871921088</c:v>
                </c:pt>
                <c:pt idx="8">
                  <c:v>52.600799831124043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16.308344624690061</c:v>
                </c:pt>
                <c:pt idx="2">
                  <c:v>16.797338275285441</c:v>
                </c:pt>
                <c:pt idx="3">
                  <c:v>17.416134890255453</c:v>
                </c:pt>
                <c:pt idx="4">
                  <c:v>18.253451805294862</c:v>
                </c:pt>
                <c:pt idx="5">
                  <c:v>14.600823019453808</c:v>
                </c:pt>
                <c:pt idx="6">
                  <c:v>12.968702224113342</c:v>
                </c:pt>
                <c:pt idx="7">
                  <c:v>10.374013029006568</c:v>
                </c:pt>
                <c:pt idx="8">
                  <c:v>6.7542363074931675</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12.612482524053235</c:v>
                </c:pt>
                <c:pt idx="2">
                  <c:v>13.900093392762827</c:v>
                </c:pt>
                <c:pt idx="3">
                  <c:v>15.226044421134587</c:v>
                </c:pt>
                <c:pt idx="4">
                  <c:v>14.406601969588325</c:v>
                </c:pt>
                <c:pt idx="5">
                  <c:v>14.521989340531004</c:v>
                </c:pt>
                <c:pt idx="6">
                  <c:v>16.566061057248866</c:v>
                </c:pt>
                <c:pt idx="7">
                  <c:v>17.231544099072341</c:v>
                </c:pt>
                <c:pt idx="8">
                  <c:v>16.16287286138278</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0.12914832154288908</c:v>
                </c:pt>
                <c:pt idx="1">
                  <c:v>0.12912258186799913</c:v>
                </c:pt>
                <c:pt idx="2">
                  <c:v>0.12861327805214701</c:v>
                </c:pt>
                <c:pt idx="3">
                  <c:v>0.13324318112558411</c:v>
                </c:pt>
                <c:pt idx="4">
                  <c:v>0.15434384044609725</c:v>
                </c:pt>
                <c:pt idx="5">
                  <c:v>0.18210663359318896</c:v>
                </c:pt>
                <c:pt idx="6">
                  <c:v>0.21884874435960544</c:v>
                </c:pt>
                <c:pt idx="7">
                  <c:v>0.26300399915562023</c:v>
                </c:pt>
                <c:pt idx="9">
                  <c:v>0.12914832154288908</c:v>
                </c:pt>
                <c:pt idx="10">
                  <c:v>0.12912258186799913</c:v>
                </c:pt>
                <c:pt idx="11">
                  <c:v>0.12861327805214701</c:v>
                </c:pt>
                <c:pt idx="12">
                  <c:v>0.13324318112558411</c:v>
                </c:pt>
                <c:pt idx="13">
                  <c:v>0.15434384044609725</c:v>
                </c:pt>
                <c:pt idx="14">
                  <c:v>0.43250325478382379</c:v>
                </c:pt>
                <c:pt idx="15">
                  <c:v>0.3950219835690878</c:v>
                </c:pt>
                <c:pt idx="16">
                  <c:v>0.45098610755209972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2.7063971318734912</c:v>
                </c:pt>
                <c:pt idx="1">
                  <c:v>2.7875464480016348</c:v>
                </c:pt>
                <c:pt idx="2">
                  <c:v>2.8902367836861305</c:v>
                </c:pt>
                <c:pt idx="3">
                  <c:v>3.0291909295226755</c:v>
                </c:pt>
                <c:pt idx="4">
                  <c:v>2.4230310587757291</c:v>
                </c:pt>
                <c:pt idx="5">
                  <c:v>2.1521778764917876</c:v>
                </c:pt>
                <c:pt idx="6">
                  <c:v>1.7215848544931756</c:v>
                </c:pt>
                <c:pt idx="7">
                  <c:v>1.1208768388988291</c:v>
                </c:pt>
                <c:pt idx="9">
                  <c:v>2.7063971318734912</c:v>
                </c:pt>
                <c:pt idx="10">
                  <c:v>2.7875464480016348</c:v>
                </c:pt>
                <c:pt idx="11">
                  <c:v>2.8902367836861305</c:v>
                </c:pt>
                <c:pt idx="12">
                  <c:v>3.0291909295226755</c:v>
                </c:pt>
                <c:pt idx="13">
                  <c:v>2.4230310587757291</c:v>
                </c:pt>
                <c:pt idx="14">
                  <c:v>1.9423405335338377</c:v>
                </c:pt>
                <c:pt idx="15">
                  <c:v>1.4760438146210859</c:v>
                </c:pt>
                <c:pt idx="16">
                  <c:v>0.86731313122517206</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3.9994388068419724</c:v>
                </c:pt>
                <c:pt idx="1">
                  <c:v>4.4077423162111726</c:v>
                </c:pt>
                <c:pt idx="2">
                  <c:v>4.828203552825661</c:v>
                </c:pt>
                <c:pt idx="3">
                  <c:v>4.5250298299760203</c:v>
                </c:pt>
                <c:pt idx="4">
                  <c:v>4.4726689281139205</c:v>
                </c:pt>
                <c:pt idx="5">
                  <c:v>5.0215078989884612</c:v>
                </c:pt>
                <c:pt idx="6">
                  <c:v>4.9520026554121737</c:v>
                </c:pt>
                <c:pt idx="7">
                  <c:v>4.5429344496670536</c:v>
                </c:pt>
                <c:pt idx="9">
                  <c:v>3.9994388068419724</c:v>
                </c:pt>
                <c:pt idx="10">
                  <c:v>4.4077423162111726</c:v>
                </c:pt>
                <c:pt idx="11">
                  <c:v>4.828203552825661</c:v>
                </c:pt>
                <c:pt idx="12">
                  <c:v>4.5250298299760203</c:v>
                </c:pt>
                <c:pt idx="13">
                  <c:v>4.4726689281139205</c:v>
                </c:pt>
                <c:pt idx="14">
                  <c:v>4.9463902575708856</c:v>
                </c:pt>
                <c:pt idx="15">
                  <c:v>4.8910550127443404</c:v>
                </c:pt>
                <c:pt idx="16">
                  <c:v>4.3612013710550919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0.46206279600915073</c:v>
                </c:pt>
                <c:pt idx="1">
                  <c:v>0.46595070913763387</c:v>
                </c:pt>
                <c:pt idx="2">
                  <c:v>0.46993880399220211</c:v>
                </c:pt>
                <c:pt idx="3">
                  <c:v>0.45222607758544631</c:v>
                </c:pt>
                <c:pt idx="4">
                  <c:v>0.44915447122053054</c:v>
                </c:pt>
                <c:pt idx="5">
                  <c:v>0.44915447122053054</c:v>
                </c:pt>
                <c:pt idx="6">
                  <c:v>0.44915447122053054</c:v>
                </c:pt>
                <c:pt idx="7">
                  <c:v>0.44915447122053054</c:v>
                </c:pt>
                <c:pt idx="9">
                  <c:v>0.46206279600915073</c:v>
                </c:pt>
                <c:pt idx="10">
                  <c:v>0.46595070913763387</c:v>
                </c:pt>
                <c:pt idx="11">
                  <c:v>0.46993880399220211</c:v>
                </c:pt>
                <c:pt idx="12">
                  <c:v>0.45222607758544631</c:v>
                </c:pt>
                <c:pt idx="13">
                  <c:v>0.44915447122053054</c:v>
                </c:pt>
                <c:pt idx="14">
                  <c:v>0.44915447122053054</c:v>
                </c:pt>
                <c:pt idx="15">
                  <c:v>0.44915447122053054</c:v>
                </c:pt>
                <c:pt idx="16">
                  <c:v>0.44915447122053054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112.18766714006297</c:v>
                </c:pt>
                <c:pt idx="1">
                  <c:v>115.30516930316827</c:v>
                </c:pt>
                <c:pt idx="2">
                  <c:v>123.23167243117813</c:v>
                </c:pt>
                <c:pt idx="3">
                  <c:v>120.32048186837476</c:v>
                </c:pt>
                <c:pt idx="4">
                  <c:v>111.08544708707942</c:v>
                </c:pt>
                <c:pt idx="5">
                  <c:v>115.86685705677421</c:v>
                </c:pt>
                <c:pt idx="6">
                  <c:v>109.03304535476819</c:v>
                </c:pt>
                <c:pt idx="7">
                  <c:v>94.677567149045117</c:v>
                </c:pt>
                <c:pt idx="9">
                  <c:v>112.18766714006297</c:v>
                </c:pt>
                <c:pt idx="10">
                  <c:v>115.30516930316827</c:v>
                </c:pt>
                <c:pt idx="11">
                  <c:v>123.23167243117813</c:v>
                </c:pt>
                <c:pt idx="12">
                  <c:v>120.32048186837476</c:v>
                </c:pt>
                <c:pt idx="13">
                  <c:v>111.08544708707942</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14.387216696671794</c:v>
                </c:pt>
                <c:pt idx="1">
                  <c:v>14.661551886229597</c:v>
                </c:pt>
                <c:pt idx="2">
                  <c:v>15.669441103946433</c:v>
                </c:pt>
                <c:pt idx="3">
                  <c:v>15.299270609898421</c:v>
                </c:pt>
                <c:pt idx="4">
                  <c:v>14.124995922689092</c:v>
                </c:pt>
                <c:pt idx="5">
                  <c:v>14.73297291785482</c:v>
                </c:pt>
                <c:pt idx="6">
                  <c:v>13.86402414951082</c:v>
                </c:pt>
                <c:pt idx="7">
                  <c:v>12.038662894357937</c:v>
                </c:pt>
                <c:pt idx="9">
                  <c:v>14.387216696671794</c:v>
                </c:pt>
                <c:pt idx="10">
                  <c:v>14.661551886229597</c:v>
                </c:pt>
                <c:pt idx="11">
                  <c:v>15.669441103946433</c:v>
                </c:pt>
                <c:pt idx="12">
                  <c:v>15.299270609898421</c:v>
                </c:pt>
                <c:pt idx="13">
                  <c:v>14.124995922689092</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3.9443779865352528</c:v>
                </c:pt>
                <c:pt idx="1">
                  <c:v>4.0195893151360167</c:v>
                </c:pt>
                <c:pt idx="2">
                  <c:v>4.2959107278904503</c:v>
                </c:pt>
                <c:pt idx="3">
                  <c:v>4.1944253343795825</c:v>
                </c:pt>
                <c:pt idx="4">
                  <c:v>3.8724879281371702</c:v>
                </c:pt>
                <c:pt idx="5">
                  <c:v>4.0391699992153312</c:v>
                </c:pt>
                <c:pt idx="6">
                  <c:v>3.8009402939467734</c:v>
                </c:pt>
                <c:pt idx="7">
                  <c:v>3.3005019601052492</c:v>
                </c:pt>
                <c:pt idx="9">
                  <c:v>3.9443779865352528</c:v>
                </c:pt>
                <c:pt idx="10">
                  <c:v>4.0195893151360167</c:v>
                </c:pt>
                <c:pt idx="11">
                  <c:v>4.2959107278904503</c:v>
                </c:pt>
                <c:pt idx="12">
                  <c:v>4.1944253343795825</c:v>
                </c:pt>
                <c:pt idx="13">
                  <c:v>3.8724879281371702</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27.58714622723069</c:v>
                </c:pt>
                <c:pt idx="1">
                  <c:v>19.03883356073495</c:v>
                </c:pt>
                <c:pt idx="2">
                  <c:v>19.383567940490789</c:v>
                </c:pt>
                <c:pt idx="3">
                  <c:v>19.897899449986955</c:v>
                </c:pt>
                <c:pt idx="4">
                  <c:v>20.197328894059829</c:v>
                </c:pt>
                <c:pt idx="5">
                  <c:v>21.887197938459462</c:v>
                </c:pt>
                <c:pt idx="6">
                  <c:v>23.208798239231218</c:v>
                </c:pt>
                <c:pt idx="7">
                  <c:v>24.122478358957519</c:v>
                </c:pt>
                <c:pt idx="9">
                  <c:v>27.58714622723069</c:v>
                </c:pt>
                <c:pt idx="10">
                  <c:v>19.03883356073495</c:v>
                </c:pt>
                <c:pt idx="11">
                  <c:v>19.383567940490789</c:v>
                </c:pt>
                <c:pt idx="12">
                  <c:v>19.897899449986955</c:v>
                </c:pt>
                <c:pt idx="13">
                  <c:v>20.197328894059829</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95.631057372124687</c:v>
                </c:pt>
                <c:pt idx="1">
                  <c:v>100.72572079767208</c:v>
                </c:pt>
                <c:pt idx="2">
                  <c:v>102.54955200948845</c:v>
                </c:pt>
                <c:pt idx="3">
                  <c:v>105.27064371175533</c:v>
                </c:pt>
                <c:pt idx="4">
                  <c:v>106.85478732465438</c:v>
                </c:pt>
                <c:pt idx="5">
                  <c:v>115.79510801225513</c:v>
                </c:pt>
                <c:pt idx="6">
                  <c:v>122.78708798187867</c:v>
                </c:pt>
                <c:pt idx="7">
                  <c:v>127.62094969637658</c:v>
                </c:pt>
                <c:pt idx="9">
                  <c:v>95.631057372124687</c:v>
                </c:pt>
                <c:pt idx="10">
                  <c:v>100.72572079767208</c:v>
                </c:pt>
                <c:pt idx="11">
                  <c:v>102.54955200948845</c:v>
                </c:pt>
                <c:pt idx="12">
                  <c:v>105.27064371175533</c:v>
                </c:pt>
                <c:pt idx="13">
                  <c:v>106.85478732465438</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0.79836278707587416</c:v>
                </c:pt>
                <c:pt idx="1">
                  <c:v>1.5666314366439993</c:v>
                </c:pt>
                <c:pt idx="2">
                  <c:v>2.5027959720811275</c:v>
                </c:pt>
                <c:pt idx="3">
                  <c:v>2.5626267725569973</c:v>
                </c:pt>
                <c:pt idx="4">
                  <c:v>7.1150460024330773</c:v>
                </c:pt>
                <c:pt idx="5">
                  <c:v>14.206859232846558</c:v>
                </c:pt>
                <c:pt idx="6">
                  <c:v>28.722781769512274</c:v>
                </c:pt>
                <c:pt idx="7">
                  <c:v>45.555545576074138</c:v>
                </c:pt>
                <c:pt idx="9">
                  <c:v>0.79836278707587416</c:v>
                </c:pt>
                <c:pt idx="10">
                  <c:v>1.5666314366439993</c:v>
                </c:pt>
                <c:pt idx="11">
                  <c:v>2.5027959720811275</c:v>
                </c:pt>
                <c:pt idx="12">
                  <c:v>2.5626267725569973</c:v>
                </c:pt>
                <c:pt idx="13">
                  <c:v>7.1150460024330773</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12.077521603313702</c:v>
                </c:pt>
                <c:pt idx="1">
                  <c:v>8.876212943856153</c:v>
                </c:pt>
                <c:pt idx="2">
                  <c:v>9.0369337019855642</c:v>
                </c:pt>
                <c:pt idx="3">
                  <c:v>9.2767233922236425</c:v>
                </c:pt>
                <c:pt idx="4">
                  <c:v>9.4163222546630223</c:v>
                </c:pt>
                <c:pt idx="5">
                  <c:v>10.204166606443929</c:v>
                </c:pt>
                <c:pt idx="6">
                  <c:v>10.820318098019952</c:v>
                </c:pt>
                <c:pt idx="7">
                  <c:v>11.246290586270726</c:v>
                </c:pt>
                <c:pt idx="9">
                  <c:v>12.077521603313702</c:v>
                </c:pt>
                <c:pt idx="10">
                  <c:v>8.876212943856153</c:v>
                </c:pt>
                <c:pt idx="11">
                  <c:v>9.0369337019855642</c:v>
                </c:pt>
                <c:pt idx="12">
                  <c:v>9.2767233922236425</c:v>
                </c:pt>
                <c:pt idx="13">
                  <c:v>9.4163222546630223</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0.61095890498862637</c:v>
                </c:pt>
                <c:pt idx="1">
                  <c:v>0.65831403891110551</c:v>
                </c:pt>
                <c:pt idx="2">
                  <c:v>0.72497619367926658</c:v>
                </c:pt>
                <c:pt idx="3">
                  <c:v>0.71009810405100016</c:v>
                </c:pt>
                <c:pt idx="4">
                  <c:v>0.66982917731461922</c:v>
                </c:pt>
                <c:pt idx="5">
                  <c:v>0.71779304868565064</c:v>
                </c:pt>
                <c:pt idx="6">
                  <c:v>0.71059581775874014</c:v>
                </c:pt>
                <c:pt idx="7">
                  <c:v>0.63588671589695822</c:v>
                </c:pt>
                <c:pt idx="9">
                  <c:v>0.61095890498862637</c:v>
                </c:pt>
                <c:pt idx="10">
                  <c:v>0.65831403891110551</c:v>
                </c:pt>
                <c:pt idx="11">
                  <c:v>0.72497619367926658</c:v>
                </c:pt>
                <c:pt idx="12">
                  <c:v>0.71009810405100016</c:v>
                </c:pt>
                <c:pt idx="13">
                  <c:v>0.66982917731461922</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80.134047957187846</c:v>
                </c:pt>
                <c:pt idx="1">
                  <c:v>82.360835216548793</c:v>
                </c:pt>
                <c:pt idx="2">
                  <c:v>88.022623165127229</c:v>
                </c:pt>
                <c:pt idx="3">
                  <c:v>85.943201334553379</c:v>
                </c:pt>
                <c:pt idx="4">
                  <c:v>79.346747919342448</c:v>
                </c:pt>
                <c:pt idx="5">
                  <c:v>82.762040754838736</c:v>
                </c:pt>
                <c:pt idx="6">
                  <c:v>77.880746681977286</c:v>
                </c:pt>
                <c:pt idx="7">
                  <c:v>67.62683367788938</c:v>
                </c:pt>
                <c:pt idx="9">
                  <c:v>80.134047957187846</c:v>
                </c:pt>
                <c:pt idx="10">
                  <c:v>82.360835216548793</c:v>
                </c:pt>
                <c:pt idx="11">
                  <c:v>88.022623165127229</c:v>
                </c:pt>
                <c:pt idx="12">
                  <c:v>85.943201334553379</c:v>
                </c:pt>
                <c:pt idx="13">
                  <c:v>79.346747919342448</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10.276583354765569</c:v>
                </c:pt>
                <c:pt idx="1">
                  <c:v>10.472537061592572</c:v>
                </c:pt>
                <c:pt idx="2">
                  <c:v>11.19245793139031</c:v>
                </c:pt>
                <c:pt idx="3">
                  <c:v>10.928050435641726</c:v>
                </c:pt>
                <c:pt idx="4">
                  <c:v>10.089282801920781</c:v>
                </c:pt>
                <c:pt idx="5">
                  <c:v>10.523552084182015</c:v>
                </c:pt>
                <c:pt idx="6">
                  <c:v>9.9028743925077301</c:v>
                </c:pt>
                <c:pt idx="7">
                  <c:v>8.5990449245413849</c:v>
                </c:pt>
                <c:pt idx="9">
                  <c:v>10.276583354765569</c:v>
                </c:pt>
                <c:pt idx="10">
                  <c:v>10.472537061592572</c:v>
                </c:pt>
                <c:pt idx="11">
                  <c:v>11.19245793139031</c:v>
                </c:pt>
                <c:pt idx="12">
                  <c:v>10.928050435641726</c:v>
                </c:pt>
                <c:pt idx="13">
                  <c:v>10.089282801920781</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2.8174128475251812</c:v>
                </c:pt>
                <c:pt idx="1">
                  <c:v>2.8711352250971554</c:v>
                </c:pt>
                <c:pt idx="2">
                  <c:v>3.068507662778893</c:v>
                </c:pt>
                <c:pt idx="3">
                  <c:v>2.9960180959854155</c:v>
                </c:pt>
                <c:pt idx="4">
                  <c:v>2.7660628058122647</c:v>
                </c:pt>
                <c:pt idx="5">
                  <c:v>2.885121428010951</c:v>
                </c:pt>
                <c:pt idx="6">
                  <c:v>2.7149573528191242</c:v>
                </c:pt>
                <c:pt idx="7">
                  <c:v>2.3575014000751784</c:v>
                </c:pt>
                <c:pt idx="9">
                  <c:v>2.8174128475251812</c:v>
                </c:pt>
                <c:pt idx="10">
                  <c:v>2.8711352250971554</c:v>
                </c:pt>
                <c:pt idx="11">
                  <c:v>3.068507662778893</c:v>
                </c:pt>
                <c:pt idx="12">
                  <c:v>2.9960180959854155</c:v>
                </c:pt>
                <c:pt idx="13">
                  <c:v>2.7660628058122647</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1.1034858490892276</c:v>
                </c:pt>
                <c:pt idx="1">
                  <c:v>0.76155334242939798</c:v>
                </c:pt>
                <c:pt idx="2">
                  <c:v>0.77534271761963158</c:v>
                </c:pt>
                <c:pt idx="3">
                  <c:v>0.79591597799947822</c:v>
                </c:pt>
                <c:pt idx="4">
                  <c:v>0.80789315576239318</c:v>
                </c:pt>
                <c:pt idx="5">
                  <c:v>0.87548791753837851</c:v>
                </c:pt>
                <c:pt idx="6">
                  <c:v>0.92835192956924872</c:v>
                </c:pt>
                <c:pt idx="7">
                  <c:v>0.96489913435830077</c:v>
                </c:pt>
                <c:pt idx="9">
                  <c:v>1.1034858490892276</c:v>
                </c:pt>
                <c:pt idx="10">
                  <c:v>0.76155334242939798</c:v>
                </c:pt>
                <c:pt idx="11">
                  <c:v>0.77534271761963158</c:v>
                </c:pt>
                <c:pt idx="12">
                  <c:v>0.79591597799947822</c:v>
                </c:pt>
                <c:pt idx="13">
                  <c:v>0.80789315576239318</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6.8307898122946202</c:v>
                </c:pt>
                <c:pt idx="1">
                  <c:v>7.1946943426908634</c:v>
                </c:pt>
                <c:pt idx="2">
                  <c:v>7.3249680006777469</c:v>
                </c:pt>
                <c:pt idx="3">
                  <c:v>7.5193316936968086</c:v>
                </c:pt>
                <c:pt idx="4">
                  <c:v>7.6324848089038841</c:v>
                </c:pt>
                <c:pt idx="5">
                  <c:v>8.2710791437325089</c:v>
                </c:pt>
                <c:pt idx="6">
                  <c:v>8.7705062844199055</c:v>
                </c:pt>
                <c:pt idx="7">
                  <c:v>9.1157821211697563</c:v>
                </c:pt>
                <c:pt idx="9">
                  <c:v>6.8307898122946202</c:v>
                </c:pt>
                <c:pt idx="10">
                  <c:v>7.1946943426908634</c:v>
                </c:pt>
                <c:pt idx="11">
                  <c:v>7.3249680006777469</c:v>
                </c:pt>
                <c:pt idx="12">
                  <c:v>7.5193316936968086</c:v>
                </c:pt>
                <c:pt idx="13">
                  <c:v>7.6324848089038841</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3.1934511483034965E-2</c:v>
                </c:pt>
                <c:pt idx="1">
                  <c:v>6.2665257465759974E-2</c:v>
                </c:pt>
                <c:pt idx="2">
                  <c:v>0.1001118388832451</c:v>
                </c:pt>
                <c:pt idx="3">
                  <c:v>0.10250507090227989</c:v>
                </c:pt>
                <c:pt idx="4">
                  <c:v>0.28460184009732309</c:v>
                </c:pt>
                <c:pt idx="5">
                  <c:v>0.56827436931386233</c:v>
                </c:pt>
                <c:pt idx="6">
                  <c:v>1.1489112707804909</c:v>
                </c:pt>
                <c:pt idx="7">
                  <c:v>1.8222218230429654</c:v>
                </c:pt>
                <c:pt idx="9">
                  <c:v>3.1934511483034965E-2</c:v>
                </c:pt>
                <c:pt idx="10">
                  <c:v>6.2665257465759974E-2</c:v>
                </c:pt>
                <c:pt idx="11">
                  <c:v>0.1001118388832451</c:v>
                </c:pt>
                <c:pt idx="12">
                  <c:v>0.10250507090227989</c:v>
                </c:pt>
                <c:pt idx="13">
                  <c:v>0.28460184009732309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112.18766714006297</c:v>
                </c:pt>
                <c:pt idx="1">
                  <c:v>115.30516930316827</c:v>
                </c:pt>
                <c:pt idx="2">
                  <c:v>123.23167243117813</c:v>
                </c:pt>
                <c:pt idx="3">
                  <c:v>120.32048186837476</c:v>
                </c:pt>
                <c:pt idx="4">
                  <c:v>111.08544708707942</c:v>
                </c:pt>
                <c:pt idx="5">
                  <c:v>115.86685705677421</c:v>
                </c:pt>
                <c:pt idx="6">
                  <c:v>109.03304535476819</c:v>
                </c:pt>
                <c:pt idx="7">
                  <c:v>94.677567149045117</c:v>
                </c:pt>
                <c:pt idx="9">
                  <c:v>112.18766714006297</c:v>
                </c:pt>
                <c:pt idx="10">
                  <c:v>115.30516930316827</c:v>
                </c:pt>
                <c:pt idx="11">
                  <c:v>123.23167243117813</c:v>
                </c:pt>
                <c:pt idx="12">
                  <c:v>120.32048186837476</c:v>
                </c:pt>
                <c:pt idx="13">
                  <c:v>111.08544708707942</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14.387216696671794</c:v>
                </c:pt>
                <c:pt idx="1">
                  <c:v>14.661551886229597</c:v>
                </c:pt>
                <c:pt idx="2">
                  <c:v>15.669441103946433</c:v>
                </c:pt>
                <c:pt idx="3">
                  <c:v>15.299270609898421</c:v>
                </c:pt>
                <c:pt idx="4">
                  <c:v>14.124995922689092</c:v>
                </c:pt>
                <c:pt idx="5">
                  <c:v>14.73297291785482</c:v>
                </c:pt>
                <c:pt idx="6">
                  <c:v>13.86402414951082</c:v>
                </c:pt>
                <c:pt idx="7">
                  <c:v>12.038662894357937</c:v>
                </c:pt>
                <c:pt idx="9">
                  <c:v>14.387216696671794</c:v>
                </c:pt>
                <c:pt idx="10">
                  <c:v>14.661551886229597</c:v>
                </c:pt>
                <c:pt idx="11">
                  <c:v>15.669441103946433</c:v>
                </c:pt>
                <c:pt idx="12">
                  <c:v>15.299270609898421</c:v>
                </c:pt>
                <c:pt idx="13">
                  <c:v>14.124995922689092</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3.9443779865352528</c:v>
                </c:pt>
                <c:pt idx="1">
                  <c:v>4.0195893151360167</c:v>
                </c:pt>
                <c:pt idx="2">
                  <c:v>4.2959107278904503</c:v>
                </c:pt>
                <c:pt idx="3">
                  <c:v>4.1944253343795825</c:v>
                </c:pt>
                <c:pt idx="4">
                  <c:v>3.8724879281371702</c:v>
                </c:pt>
                <c:pt idx="5">
                  <c:v>4.0391699992153312</c:v>
                </c:pt>
                <c:pt idx="6">
                  <c:v>3.8009402939467734</c:v>
                </c:pt>
                <c:pt idx="7">
                  <c:v>3.3005019601052492</c:v>
                </c:pt>
                <c:pt idx="9">
                  <c:v>3.9443779865352528</c:v>
                </c:pt>
                <c:pt idx="10">
                  <c:v>4.0195893151360167</c:v>
                </c:pt>
                <c:pt idx="11">
                  <c:v>4.2959107278904503</c:v>
                </c:pt>
                <c:pt idx="12">
                  <c:v>4.1944253343795825</c:v>
                </c:pt>
                <c:pt idx="13">
                  <c:v>3.8724879281371702</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27.58714622723069</c:v>
                </c:pt>
                <c:pt idx="1">
                  <c:v>19.03883356073495</c:v>
                </c:pt>
                <c:pt idx="2">
                  <c:v>19.383567940490789</c:v>
                </c:pt>
                <c:pt idx="3">
                  <c:v>19.897899449986955</c:v>
                </c:pt>
                <c:pt idx="4">
                  <c:v>20.197328894059829</c:v>
                </c:pt>
                <c:pt idx="5">
                  <c:v>21.887197938459462</c:v>
                </c:pt>
                <c:pt idx="6">
                  <c:v>23.208798239231218</c:v>
                </c:pt>
                <c:pt idx="7">
                  <c:v>24.122478358957519</c:v>
                </c:pt>
                <c:pt idx="9">
                  <c:v>27.58714622723069</c:v>
                </c:pt>
                <c:pt idx="10">
                  <c:v>19.03883356073495</c:v>
                </c:pt>
                <c:pt idx="11">
                  <c:v>19.383567940490789</c:v>
                </c:pt>
                <c:pt idx="12">
                  <c:v>19.897899449986955</c:v>
                </c:pt>
                <c:pt idx="13">
                  <c:v>20.197328894059829</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95.631057372124687</c:v>
                </c:pt>
                <c:pt idx="1">
                  <c:v>100.72572079767208</c:v>
                </c:pt>
                <c:pt idx="2">
                  <c:v>102.54955200948845</c:v>
                </c:pt>
                <c:pt idx="3">
                  <c:v>105.27064371175533</c:v>
                </c:pt>
                <c:pt idx="4">
                  <c:v>106.85478732465438</c:v>
                </c:pt>
                <c:pt idx="5">
                  <c:v>115.79510801225513</c:v>
                </c:pt>
                <c:pt idx="6">
                  <c:v>122.78708798187867</c:v>
                </c:pt>
                <c:pt idx="7">
                  <c:v>127.62094969637658</c:v>
                </c:pt>
                <c:pt idx="9">
                  <c:v>95.631057372124687</c:v>
                </c:pt>
                <c:pt idx="10">
                  <c:v>100.72572079767208</c:v>
                </c:pt>
                <c:pt idx="11">
                  <c:v>102.54955200948845</c:v>
                </c:pt>
                <c:pt idx="12">
                  <c:v>105.27064371175533</c:v>
                </c:pt>
                <c:pt idx="13">
                  <c:v>106.85478732465438</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0.79836278707587416</c:v>
                </c:pt>
                <c:pt idx="1">
                  <c:v>1.5666314366439993</c:v>
                </c:pt>
                <c:pt idx="2">
                  <c:v>2.5027959720811275</c:v>
                </c:pt>
                <c:pt idx="3">
                  <c:v>2.5626267725569973</c:v>
                </c:pt>
                <c:pt idx="4">
                  <c:v>7.1150460024330773</c:v>
                </c:pt>
                <c:pt idx="5">
                  <c:v>14.206859232846558</c:v>
                </c:pt>
                <c:pt idx="6">
                  <c:v>28.722781769512274</c:v>
                </c:pt>
                <c:pt idx="7">
                  <c:v>45.555545576074138</c:v>
                </c:pt>
                <c:pt idx="9">
                  <c:v>0.79836278707587416</c:v>
                </c:pt>
                <c:pt idx="10">
                  <c:v>1.5666314366439993</c:v>
                </c:pt>
                <c:pt idx="11">
                  <c:v>2.5027959720811275</c:v>
                </c:pt>
                <c:pt idx="12">
                  <c:v>2.5626267725569973</c:v>
                </c:pt>
                <c:pt idx="13">
                  <c:v>7.1150460024330773</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12.077521603313702</c:v>
                </c:pt>
                <c:pt idx="1">
                  <c:v>8.876212943856153</c:v>
                </c:pt>
                <c:pt idx="2">
                  <c:v>9.0369337019855642</c:v>
                </c:pt>
                <c:pt idx="3">
                  <c:v>9.2767233922236425</c:v>
                </c:pt>
                <c:pt idx="4">
                  <c:v>9.4163222546630223</c:v>
                </c:pt>
                <c:pt idx="5">
                  <c:v>10.204166606443929</c:v>
                </c:pt>
                <c:pt idx="6">
                  <c:v>10.820318098019952</c:v>
                </c:pt>
                <c:pt idx="7">
                  <c:v>11.246290586270726</c:v>
                </c:pt>
                <c:pt idx="9">
                  <c:v>12.077521603313702</c:v>
                </c:pt>
                <c:pt idx="10">
                  <c:v>8.876212943856153</c:v>
                </c:pt>
                <c:pt idx="11">
                  <c:v>9.0369337019855642</c:v>
                </c:pt>
                <c:pt idx="12">
                  <c:v>9.2767233922236425</c:v>
                </c:pt>
                <c:pt idx="13">
                  <c:v>9.4163222546630223</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0.61095890498862637</c:v>
                </c:pt>
                <c:pt idx="1">
                  <c:v>0.65831403891110551</c:v>
                </c:pt>
                <c:pt idx="2">
                  <c:v>0.72497619367926658</c:v>
                </c:pt>
                <c:pt idx="3">
                  <c:v>0.71009810405100016</c:v>
                </c:pt>
                <c:pt idx="4">
                  <c:v>0.66982917731461922</c:v>
                </c:pt>
                <c:pt idx="5">
                  <c:v>0.71779304868565064</c:v>
                </c:pt>
                <c:pt idx="6">
                  <c:v>0.71059581775874014</c:v>
                </c:pt>
                <c:pt idx="7">
                  <c:v>0.63588671589695822</c:v>
                </c:pt>
                <c:pt idx="9">
                  <c:v>0.61095890498862637</c:v>
                </c:pt>
                <c:pt idx="10">
                  <c:v>0.65831403891110551</c:v>
                </c:pt>
                <c:pt idx="11">
                  <c:v>0.72497619367926658</c:v>
                </c:pt>
                <c:pt idx="12">
                  <c:v>0.71009810405100016</c:v>
                </c:pt>
                <c:pt idx="13">
                  <c:v>0.66982917731461922</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0.40891923484257559</c:v>
                </c:pt>
                <c:pt idx="4">
                  <c:v>0.40097591698504997</c:v>
                </c:pt>
                <c:pt idx="5">
                  <c:v>0.39463222213652904</c:v>
                </c:pt>
                <c:pt idx="6">
                  <c:v>0.3741401564770595</c:v>
                </c:pt>
                <c:pt idx="7">
                  <c:v>0.3659279343743696</c:v>
                </c:pt>
                <c:pt idx="9" formatCode="0%">
                  <c:v>0.41283463855351005</c:v>
                </c:pt>
                <c:pt idx="10" formatCode="0%">
                  <c:v>0.41283463855351005</c:v>
                </c:pt>
                <c:pt idx="11" formatCode="0%">
                  <c:v>0.41283463855351005</c:v>
                </c:pt>
                <c:pt idx="12" formatCode="0%">
                  <c:v>0.40891923484257559</c:v>
                </c:pt>
                <c:pt idx="13" formatCode="0%">
                  <c:v>0.40097591698504997</c:v>
                </c:pt>
                <c:pt idx="14" formatCode="0%">
                  <c:v>0.39869625397151121</c:v>
                </c:pt>
                <c:pt idx="15" formatCode="0%">
                  <c:v>0.38872884762222343</c:v>
                </c:pt>
                <c:pt idx="16" formatCode="0%">
                  <c:v>0.37901062643166783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7.0159580737982399</c:v>
                </c:pt>
                <c:pt idx="2" formatCode="General">
                  <c:v>7.0159580737982399</c:v>
                </c:pt>
                <c:pt idx="3">
                  <c:v>7.0159580737982399</c:v>
                </c:pt>
                <c:pt idx="4">
                  <c:v>7.0159580737982399</c:v>
                </c:pt>
                <c:pt idx="5">
                  <c:v>7.0159580737982399</c:v>
                </c:pt>
                <c:pt idx="6">
                  <c:v>7.0159580737982399</c:v>
                </c:pt>
                <c:pt idx="7">
                  <c:v>7.0159580737982399</c:v>
                </c:pt>
                <c:pt idx="9">
                  <c:v>7.3852190250507794</c:v>
                </c:pt>
                <c:pt idx="10">
                  <c:v>7.0159580737982399</c:v>
                </c:pt>
                <c:pt idx="11">
                  <c:v>7.0159580737982399</c:v>
                </c:pt>
                <c:pt idx="12">
                  <c:v>7.0159580737982399</c:v>
                </c:pt>
                <c:pt idx="13">
                  <c:v>7.0159580737982399</c:v>
                </c:pt>
                <c:pt idx="14">
                  <c:v>6.6651601701083276</c:v>
                </c:pt>
                <c:pt idx="15">
                  <c:v>6.331902161602911</c:v>
                </c:pt>
                <c:pt idx="16">
                  <c:v>6.0153070535227648</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11.727396186446569</c:v>
                </c:pt>
                <c:pt idx="2" formatCode="General">
                  <c:v>11.727396186446569</c:v>
                </c:pt>
                <c:pt idx="3">
                  <c:v>11.727396186446569</c:v>
                </c:pt>
                <c:pt idx="4">
                  <c:v>11.727396186446569</c:v>
                </c:pt>
                <c:pt idx="5">
                  <c:v>11.727396186446569</c:v>
                </c:pt>
                <c:pt idx="6">
                  <c:v>11.727396186446569</c:v>
                </c:pt>
                <c:pt idx="7">
                  <c:v>11.727396186446569</c:v>
                </c:pt>
                <c:pt idx="9">
                  <c:v>12.3446275646806</c:v>
                </c:pt>
                <c:pt idx="10">
                  <c:v>11.727396186446569</c:v>
                </c:pt>
                <c:pt idx="11">
                  <c:v>11.727396186446569</c:v>
                </c:pt>
                <c:pt idx="12">
                  <c:v>11.727396186446569</c:v>
                </c:pt>
                <c:pt idx="13">
                  <c:v>11.727396186446569</c:v>
                </c:pt>
                <c:pt idx="14">
                  <c:v>11.141026377124239</c:v>
                </c:pt>
                <c:pt idx="15">
                  <c:v>10.583975058268027</c:v>
                </c:pt>
                <c:pt idx="16">
                  <c:v>10.054776305354626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12.663533555486266</c:v>
                </c:pt>
                <c:pt idx="2" formatCode="General">
                  <c:v>12.663533555486266</c:v>
                </c:pt>
                <c:pt idx="3">
                  <c:v>12.663533555486266</c:v>
                </c:pt>
                <c:pt idx="4">
                  <c:v>12.663533555486266</c:v>
                </c:pt>
                <c:pt idx="5">
                  <c:v>12.663533555486266</c:v>
                </c:pt>
                <c:pt idx="6">
                  <c:v>12.663533555486266</c:v>
                </c:pt>
                <c:pt idx="7">
                  <c:v>12.663533555486266</c:v>
                </c:pt>
                <c:pt idx="9">
                  <c:v>13.330035321564491</c:v>
                </c:pt>
                <c:pt idx="10">
                  <c:v>12.663533555486266</c:v>
                </c:pt>
                <c:pt idx="11">
                  <c:v>12.663533555486266</c:v>
                </c:pt>
                <c:pt idx="12">
                  <c:v>12.663533555486266</c:v>
                </c:pt>
                <c:pt idx="13">
                  <c:v>12.663533555486266</c:v>
                </c:pt>
                <c:pt idx="14">
                  <c:v>12.346945216599108</c:v>
                </c:pt>
                <c:pt idx="15">
                  <c:v>12.038271586184131</c:v>
                </c:pt>
                <c:pt idx="16">
                  <c:v>11.737314796529526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0.9810316124409848</c:v>
                </c:pt>
                <c:pt idx="2">
                  <c:v>0.9810316124409848</c:v>
                </c:pt>
                <c:pt idx="3" formatCode="0.00">
                  <c:v>0.9620632248819696</c:v>
                </c:pt>
                <c:pt idx="4">
                  <c:v>0.90480486386165082</c:v>
                </c:pt>
                <c:pt idx="5">
                  <c:v>0.84754650284133215</c:v>
                </c:pt>
                <c:pt idx="6">
                  <c:v>0.67150432877203259</c:v>
                </c:pt>
                <c:pt idx="7">
                  <c:v>0.61254735668201021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0.12914832154288908</c:v>
                </c:pt>
                <c:pt idx="1">
                  <c:v>0.12912258186799913</c:v>
                </c:pt>
                <c:pt idx="2">
                  <c:v>0.12861327805214701</c:v>
                </c:pt>
                <c:pt idx="3">
                  <c:v>0.13324318112558411</c:v>
                </c:pt>
                <c:pt idx="4">
                  <c:v>0.15434384044609725</c:v>
                </c:pt>
                <c:pt idx="5">
                  <c:v>0.18210663359318896</c:v>
                </c:pt>
                <c:pt idx="6">
                  <c:v>0.21884874435960544</c:v>
                </c:pt>
                <c:pt idx="7">
                  <c:v>0.26300399915562023</c:v>
                </c:pt>
                <c:pt idx="9">
                  <c:v>0.12914832154288908</c:v>
                </c:pt>
                <c:pt idx="10">
                  <c:v>0.12912258186799913</c:v>
                </c:pt>
                <c:pt idx="11">
                  <c:v>0.12861327805214701</c:v>
                </c:pt>
                <c:pt idx="12">
                  <c:v>0.13324318112558411</c:v>
                </c:pt>
                <c:pt idx="13">
                  <c:v>0.15434384044609725</c:v>
                </c:pt>
                <c:pt idx="14">
                  <c:v>0.43250325478382379</c:v>
                </c:pt>
                <c:pt idx="15">
                  <c:v>0.3950219835690878</c:v>
                </c:pt>
                <c:pt idx="16">
                  <c:v>0.45098610755209972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2.7063971318734912</c:v>
                </c:pt>
                <c:pt idx="1">
                  <c:v>2.7875464480016348</c:v>
                </c:pt>
                <c:pt idx="2">
                  <c:v>2.8902367836861305</c:v>
                </c:pt>
                <c:pt idx="3">
                  <c:v>3.0291909295226755</c:v>
                </c:pt>
                <c:pt idx="4">
                  <c:v>2.4230310587757291</c:v>
                </c:pt>
                <c:pt idx="5">
                  <c:v>2.1521778764917876</c:v>
                </c:pt>
                <c:pt idx="6">
                  <c:v>1.7215848544931756</c:v>
                </c:pt>
                <c:pt idx="7">
                  <c:v>1.1208768388988291</c:v>
                </c:pt>
                <c:pt idx="9">
                  <c:v>2.7063971318734912</c:v>
                </c:pt>
                <c:pt idx="10">
                  <c:v>2.7875464480016348</c:v>
                </c:pt>
                <c:pt idx="11">
                  <c:v>2.8902367836861305</c:v>
                </c:pt>
                <c:pt idx="12">
                  <c:v>3.0291909295226755</c:v>
                </c:pt>
                <c:pt idx="13">
                  <c:v>2.4230310587757291</c:v>
                </c:pt>
                <c:pt idx="14">
                  <c:v>1.9423405335338377</c:v>
                </c:pt>
                <c:pt idx="15">
                  <c:v>1.4760438146210859</c:v>
                </c:pt>
                <c:pt idx="16">
                  <c:v>0.86731313122517206</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3.9994388068419724</c:v>
                </c:pt>
                <c:pt idx="1">
                  <c:v>4.4077423162111726</c:v>
                </c:pt>
                <c:pt idx="2">
                  <c:v>4.828203552825661</c:v>
                </c:pt>
                <c:pt idx="3">
                  <c:v>4.5250298299760203</c:v>
                </c:pt>
                <c:pt idx="4">
                  <c:v>4.4726689281139205</c:v>
                </c:pt>
                <c:pt idx="5">
                  <c:v>5.0215078989884612</c:v>
                </c:pt>
                <c:pt idx="6">
                  <c:v>4.9520026554121737</c:v>
                </c:pt>
                <c:pt idx="7">
                  <c:v>4.5429344496670536</c:v>
                </c:pt>
                <c:pt idx="9">
                  <c:v>3.9994388068419724</c:v>
                </c:pt>
                <c:pt idx="10">
                  <c:v>4.4077423162111726</c:v>
                </c:pt>
                <c:pt idx="11">
                  <c:v>4.828203552825661</c:v>
                </c:pt>
                <c:pt idx="12">
                  <c:v>4.5250298299760203</c:v>
                </c:pt>
                <c:pt idx="13">
                  <c:v>4.4726689281139205</c:v>
                </c:pt>
                <c:pt idx="14">
                  <c:v>4.9463902575708856</c:v>
                </c:pt>
                <c:pt idx="15">
                  <c:v>4.8910550127443404</c:v>
                </c:pt>
                <c:pt idx="16">
                  <c:v>4.3612013710550919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0.46206279600915073</c:v>
                </c:pt>
                <c:pt idx="1">
                  <c:v>0.46595070913763387</c:v>
                </c:pt>
                <c:pt idx="2">
                  <c:v>0.46993880399220211</c:v>
                </c:pt>
                <c:pt idx="3">
                  <c:v>0.45222607758544631</c:v>
                </c:pt>
                <c:pt idx="4">
                  <c:v>0.44915447122053054</c:v>
                </c:pt>
                <c:pt idx="5">
                  <c:v>0.44915447122053054</c:v>
                </c:pt>
                <c:pt idx="6">
                  <c:v>0.44915447122053054</c:v>
                </c:pt>
                <c:pt idx="7">
                  <c:v>0.44915447122053054</c:v>
                </c:pt>
                <c:pt idx="9">
                  <c:v>0.46206279600915073</c:v>
                </c:pt>
                <c:pt idx="10">
                  <c:v>0.46595070913763387</c:v>
                </c:pt>
                <c:pt idx="11">
                  <c:v>0.46993880399220211</c:v>
                </c:pt>
                <c:pt idx="12">
                  <c:v>0.45222607758544631</c:v>
                </c:pt>
                <c:pt idx="13">
                  <c:v>0.44915447122053054</c:v>
                </c:pt>
                <c:pt idx="14">
                  <c:v>0.44915447122053054</c:v>
                </c:pt>
                <c:pt idx="15">
                  <c:v>0.44915447122053054</c:v>
                </c:pt>
                <c:pt idx="16">
                  <c:v>0.44915447122053054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7.2970470562675027</c:v>
                      </c:pt>
                      <c:pt idx="1">
                        <c:v>7.7903620552184405</c:v>
                      </c:pt>
                      <c:pt idx="2">
                        <c:v>8.3169924185561399</c:v>
                      </c:pt>
                      <c:pt idx="3">
                        <c:v>8.1396900182097269</c:v>
                      </c:pt>
                      <c:pt idx="4">
                        <c:v>7.4991982985562773</c:v>
                      </c:pt>
                      <c:pt idx="5">
                        <c:v>7.8049468802939677</c:v>
                      </c:pt>
                      <c:pt idx="6">
                        <c:v>7.3415907254854851</c:v>
                      </c:pt>
                      <c:pt idx="7">
                        <c:v>6.3759697589420332</c:v>
                      </c:pt>
                      <c:pt idx="9">
                        <c:v>7.2970470562675027</c:v>
                      </c:pt>
                      <c:pt idx="10">
                        <c:v>7.7903620552184405</c:v>
                      </c:pt>
                      <c:pt idx="11">
                        <c:v>8.3169924185561399</c:v>
                      </c:pt>
                      <c:pt idx="12">
                        <c:v>8.1396900182097269</c:v>
                      </c:pt>
                      <c:pt idx="13">
                        <c:v>7.4991982985562773</c:v>
                      </c:pt>
                      <c:pt idx="14">
                        <c:v>7.770388517109077</c:v>
                      </c:pt>
                      <c:pt idx="15">
                        <c:v>7.2112752821550439</c:v>
                      </c:pt>
                      <c:pt idx="16">
                        <c:v>6.1286550810528935</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133.27820193094828</c:v>
                </c:pt>
                <c:pt idx="1">
                  <c:v>137.82897308277708</c:v>
                </c:pt>
                <c:pt idx="2">
                  <c:v>142.50005897723986</c:v>
                </c:pt>
                <c:pt idx="3">
                  <c:v>137.24278884274338</c:v>
                </c:pt>
                <c:pt idx="4">
                  <c:v>125.00417962660538</c:v>
                </c:pt>
                <c:pt idx="5">
                  <c:v>118.33549988020768</c:v>
                </c:pt>
                <c:pt idx="6">
                  <c:v>102.85897373925775</c:v>
                </c:pt>
                <c:pt idx="7">
                  <c:v>84.429903361625577</c:v>
                </c:pt>
                <c:pt idx="9">
                  <c:v>133.27820193094828</c:v>
                </c:pt>
                <c:pt idx="10">
                  <c:v>137.82897308277708</c:v>
                </c:pt>
                <c:pt idx="11">
                  <c:v>142.50005897723986</c:v>
                </c:pt>
                <c:pt idx="12">
                  <c:v>137.24278884274338</c:v>
                </c:pt>
                <c:pt idx="13">
                  <c:v>125.00417962660538</c:v>
                </c:pt>
                <c:pt idx="14">
                  <c:v>117.81153972452091</c:v>
                </c:pt>
                <c:pt idx="15">
                  <c:v>101.0331960209746</c:v>
                </c:pt>
                <c:pt idx="16">
                  <c:v>81.15498909077175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0.22212440758293839</c:v>
                </c:pt>
                <c:pt idx="2">
                  <c:v>0.22212440758293839</c:v>
                </c:pt>
                <c:pt idx="3" formatCode="0.00">
                  <c:v>0.22212440758293839</c:v>
                </c:pt>
                <c:pt idx="4" formatCode="0.00">
                  <c:v>0.22212440758293839</c:v>
                </c:pt>
                <c:pt idx="5">
                  <c:v>0.22212440758293839</c:v>
                </c:pt>
                <c:pt idx="6">
                  <c:v>0.22212440758293839</c:v>
                </c:pt>
                <c:pt idx="7">
                  <c:v>0.22212440758293839</c:v>
                </c:pt>
                <c:pt idx="9">
                  <c:v>0.23381516587677725</c:v>
                </c:pt>
                <c:pt idx="10">
                  <c:v>0.22212440758293839</c:v>
                </c:pt>
                <c:pt idx="11">
                  <c:v>0.22212440758293839</c:v>
                </c:pt>
                <c:pt idx="12">
                  <c:v>0.22212440758293839</c:v>
                </c:pt>
                <c:pt idx="13">
                  <c:v>0.22212440758293839</c:v>
                </c:pt>
                <c:pt idx="14">
                  <c:v>0.20046727784360185</c:v>
                </c:pt>
                <c:pt idx="15">
                  <c:v>0.1809217182538507</c:v>
                </c:pt>
                <c:pt idx="16">
                  <c:v>0.16328185072410023</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0.77287559241706161</c:v>
                </c:pt>
                <c:pt idx="2">
                  <c:v>0.7678755924170616</c:v>
                </c:pt>
                <c:pt idx="3">
                  <c:v>0.7678755924170616</c:v>
                </c:pt>
                <c:pt idx="4">
                  <c:v>0.74537559241706164</c:v>
                </c:pt>
                <c:pt idx="5">
                  <c:v>0.72287559241706156</c:v>
                </c:pt>
                <c:pt idx="6">
                  <c:v>0.67287559241706163</c:v>
                </c:pt>
                <c:pt idx="7">
                  <c:v>0.62287559241706159</c:v>
                </c:pt>
                <c:pt idx="9" formatCode="0%">
                  <c:v>0.7611848341232228</c:v>
                </c:pt>
                <c:pt idx="10" formatCode="0%">
                  <c:v>0.77287559241706161</c:v>
                </c:pt>
                <c:pt idx="11" formatCode="0%">
                  <c:v>0.7678755924170616</c:v>
                </c:pt>
                <c:pt idx="12" formatCode="0%">
                  <c:v>0.7678755924170616</c:v>
                </c:pt>
                <c:pt idx="13" formatCode="0%">
                  <c:v>0.74537559241706164</c:v>
                </c:pt>
                <c:pt idx="14">
                  <c:v>0.72953272215639808</c:v>
                </c:pt>
                <c:pt idx="15">
                  <c:v>0.66907828174614936</c:v>
                </c:pt>
                <c:pt idx="16">
                  <c:v>0.58671814927589971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0.46502538454183256</c:v>
                </c:pt>
                <c:pt idx="2">
                  <c:v>0.46502538454183256</c:v>
                </c:pt>
                <c:pt idx="3" formatCode="0.00">
                  <c:v>0.46502538454183256</c:v>
                </c:pt>
                <c:pt idx="4" formatCode="0.00">
                  <c:v>0.46502538454183256</c:v>
                </c:pt>
                <c:pt idx="5">
                  <c:v>0.46502538454183256</c:v>
                </c:pt>
                <c:pt idx="6">
                  <c:v>0.46502538454183256</c:v>
                </c:pt>
                <c:pt idx="7">
                  <c:v>0.46502538454183256</c:v>
                </c:pt>
                <c:pt idx="9">
                  <c:v>0.48950040478087659</c:v>
                </c:pt>
                <c:pt idx="10">
                  <c:v>0.46502538454183256</c:v>
                </c:pt>
                <c:pt idx="11">
                  <c:v>0.46502538454183256</c:v>
                </c:pt>
                <c:pt idx="12">
                  <c:v>0.46502538454183256</c:v>
                </c:pt>
                <c:pt idx="13">
                  <c:v>0.46502538454183256</c:v>
                </c:pt>
                <c:pt idx="14">
                  <c:v>0.4196854095490038</c:v>
                </c:pt>
                <c:pt idx="15">
                  <c:v>0.39870113907155369</c:v>
                </c:pt>
                <c:pt idx="16">
                  <c:v>0.35982777801207716</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0.52297461545816737</c:v>
                </c:pt>
                <c:pt idx="2">
                  <c:v>0.52297461545816737</c:v>
                </c:pt>
                <c:pt idx="3">
                  <c:v>0.52297461545816737</c:v>
                </c:pt>
                <c:pt idx="4">
                  <c:v>0.50297461545816735</c:v>
                </c:pt>
                <c:pt idx="5">
                  <c:v>0.48297461545816744</c:v>
                </c:pt>
                <c:pt idx="6">
                  <c:v>0.4329746154581674</c:v>
                </c:pt>
                <c:pt idx="7">
                  <c:v>0.38297461545816747</c:v>
                </c:pt>
                <c:pt idx="9" formatCode="0%">
                  <c:v>0.49849959521912346</c:v>
                </c:pt>
                <c:pt idx="10" formatCode="0%">
                  <c:v>0.52297461545816737</c:v>
                </c:pt>
                <c:pt idx="11" formatCode="0%">
                  <c:v>0.52297461545816737</c:v>
                </c:pt>
                <c:pt idx="12" formatCode="0%">
                  <c:v>0.52297461545816737</c:v>
                </c:pt>
                <c:pt idx="13" formatCode="0%">
                  <c:v>0.50297461545816735</c:v>
                </c:pt>
                <c:pt idx="14">
                  <c:v>0.50031459045099624</c:v>
                </c:pt>
                <c:pt idx="15">
                  <c:v>0.43129886092844627</c:v>
                </c:pt>
                <c:pt idx="16">
                  <c:v>0.36017222198792287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0.66206453346586935</c:v>
                </c:pt>
                <c:pt idx="2">
                  <c:v>0.66206453346586935</c:v>
                </c:pt>
                <c:pt idx="3" formatCode="0.00">
                  <c:v>0.65578538513593976</c:v>
                </c:pt>
                <c:pt idx="4" formatCode="0.00">
                  <c:v>0.64304665504793102</c:v>
                </c:pt>
                <c:pt idx="5">
                  <c:v>0.6328732466705439</c:v>
                </c:pt>
                <c:pt idx="6">
                  <c:v>0.60001004038018768</c:v>
                </c:pt>
                <c:pt idx="7">
                  <c:v>0.5868400674966483</c:v>
                </c:pt>
                <c:pt idx="9">
                  <c:v>0.69691003522723105</c:v>
                </c:pt>
                <c:pt idx="10">
                  <c:v>0.66206453346586935</c:v>
                </c:pt>
                <c:pt idx="11">
                  <c:v>0.66206453346586935</c:v>
                </c:pt>
                <c:pt idx="12">
                  <c:v>0.65578538513593976</c:v>
                </c:pt>
                <c:pt idx="13">
                  <c:v>0.64304665504793102</c:v>
                </c:pt>
                <c:pt idx="14">
                  <c:v>0.62340598174485262</c:v>
                </c:pt>
                <c:pt idx="15">
                  <c:v>0.59262531139620045</c:v>
                </c:pt>
                <c:pt idx="16">
                  <c:v>0.5633644366460131</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0.32793546653413064</c:v>
                </c:pt>
                <c:pt idx="2">
                  <c:v>0.32793546653413064</c:v>
                </c:pt>
                <c:pt idx="3">
                  <c:v>0.33421461486406023</c:v>
                </c:pt>
                <c:pt idx="4">
                  <c:v>0.34695334495206898</c:v>
                </c:pt>
                <c:pt idx="5">
                  <c:v>0.33212675332945607</c:v>
                </c:pt>
                <c:pt idx="6">
                  <c:v>0.35998995961981228</c:v>
                </c:pt>
                <c:pt idx="7">
                  <c:v>0.36815993250335166</c:v>
                </c:pt>
                <c:pt idx="9" formatCode="0%">
                  <c:v>0.29308996477276894</c:v>
                </c:pt>
                <c:pt idx="10" formatCode="0%">
                  <c:v>0.32793546653413064</c:v>
                </c:pt>
                <c:pt idx="11" formatCode="0%">
                  <c:v>0.32793546653413064</c:v>
                </c:pt>
                <c:pt idx="12" formatCode="0%">
                  <c:v>0.33421461486406023</c:v>
                </c:pt>
                <c:pt idx="13" formatCode="0%">
                  <c:v>0.34695334495206898</c:v>
                </c:pt>
                <c:pt idx="14">
                  <c:v>0.33659401825514734</c:v>
                </c:pt>
                <c:pt idx="15">
                  <c:v>0.32737468860379948</c:v>
                </c:pt>
                <c:pt idx="16">
                  <c:v>0.28663556335398688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76.916431902036379</c:v>
                </c:pt>
                <c:pt idx="1">
                  <c:v>77.988970587086868</c:v>
                </c:pt>
                <c:pt idx="2">
                  <c:v>79.061509272137357</c:v>
                </c:pt>
                <c:pt idx="3">
                  <c:v>80.134047957187846</c:v>
                </c:pt>
                <c:pt idx="4">
                  <c:v>81.24744158686832</c:v>
                </c:pt>
                <c:pt idx="5">
                  <c:v>82.360835216548793</c:v>
                </c:pt>
                <c:pt idx="6">
                  <c:v>85.191729190838004</c:v>
                </c:pt>
                <c:pt idx="7">
                  <c:v>88.022623165127229</c:v>
                </c:pt>
                <c:pt idx="8">
                  <c:v>85.943201334553379</c:v>
                </c:pt>
                <c:pt idx="9">
                  <c:v>79.346747919342448</c:v>
                </c:pt>
                <c:pt idx="10">
                  <c:v>79.726224901064256</c:v>
                </c:pt>
                <c:pt idx="11">
                  <c:v>80.105701882786065</c:v>
                </c:pt>
                <c:pt idx="12">
                  <c:v>80.485178864507873</c:v>
                </c:pt>
                <c:pt idx="13">
                  <c:v>80.864655846229681</c:v>
                </c:pt>
                <c:pt idx="14">
                  <c:v>81.244132827951489</c:v>
                </c:pt>
                <c:pt idx="15">
                  <c:v>81.623609809673297</c:v>
                </c:pt>
                <c:pt idx="16">
                  <c:v>82.003086791395106</c:v>
                </c:pt>
                <c:pt idx="17">
                  <c:v>82.382563773116914</c:v>
                </c:pt>
                <c:pt idx="18">
                  <c:v>82.762040754838736</c:v>
                </c:pt>
                <c:pt idx="19">
                  <c:v>82.273911347552598</c:v>
                </c:pt>
                <c:pt idx="20">
                  <c:v>81.785781940266446</c:v>
                </c:pt>
                <c:pt idx="21">
                  <c:v>81.297652532980294</c:v>
                </c:pt>
                <c:pt idx="22">
                  <c:v>80.809523125694142</c:v>
                </c:pt>
                <c:pt idx="23">
                  <c:v>80.32139371840799</c:v>
                </c:pt>
                <c:pt idx="24">
                  <c:v>79.833264311121837</c:v>
                </c:pt>
                <c:pt idx="25">
                  <c:v>79.345134903835685</c:v>
                </c:pt>
                <c:pt idx="26">
                  <c:v>78.857005496549533</c:v>
                </c:pt>
                <c:pt idx="27">
                  <c:v>78.368876089263381</c:v>
                </c:pt>
                <c:pt idx="28">
                  <c:v>77.880746681977286</c:v>
                </c:pt>
                <c:pt idx="29">
                  <c:v>72.753790179933333</c:v>
                </c:pt>
                <c:pt idx="30">
                  <c:v>67.62683367788938</c:v>
                </c:pt>
                <c:pt idx="31">
                  <c:v>67.62683367788938</c:v>
                </c:pt>
                <c:pt idx="32">
                  <c:v>67.62683367788938</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9.8639485205430191</c:v>
                </c:pt>
                <c:pt idx="1">
                  <c:v>10.001493465283868</c:v>
                </c:pt>
                <c:pt idx="2">
                  <c:v>10.139038410024718</c:v>
                </c:pt>
                <c:pt idx="3">
                  <c:v>10.276583354765569</c:v>
                </c:pt>
                <c:pt idx="4">
                  <c:v>10.374560208179069</c:v>
                </c:pt>
                <c:pt idx="5">
                  <c:v>10.472537061592572</c:v>
                </c:pt>
                <c:pt idx="6">
                  <c:v>10.832497496491442</c:v>
                </c:pt>
                <c:pt idx="7">
                  <c:v>11.19245793139031</c:v>
                </c:pt>
                <c:pt idx="8">
                  <c:v>10.928050435641726</c:v>
                </c:pt>
                <c:pt idx="9">
                  <c:v>10.089282801920781</c:v>
                </c:pt>
                <c:pt idx="10">
                  <c:v>10.137534944394252</c:v>
                </c:pt>
                <c:pt idx="11">
                  <c:v>10.185787086867723</c:v>
                </c:pt>
                <c:pt idx="12">
                  <c:v>10.234039229341194</c:v>
                </c:pt>
                <c:pt idx="13">
                  <c:v>10.282291371814665</c:v>
                </c:pt>
                <c:pt idx="14">
                  <c:v>10.330543514288136</c:v>
                </c:pt>
                <c:pt idx="15">
                  <c:v>10.378795656761607</c:v>
                </c:pt>
                <c:pt idx="16">
                  <c:v>10.427047799235078</c:v>
                </c:pt>
                <c:pt idx="17">
                  <c:v>10.475299941708549</c:v>
                </c:pt>
                <c:pt idx="18">
                  <c:v>10.523552084182015</c:v>
                </c:pt>
                <c:pt idx="19">
                  <c:v>10.461484315014586</c:v>
                </c:pt>
                <c:pt idx="20">
                  <c:v>10.399416545847156</c:v>
                </c:pt>
                <c:pt idx="21">
                  <c:v>10.337348776679727</c:v>
                </c:pt>
                <c:pt idx="22">
                  <c:v>10.275281007512298</c:v>
                </c:pt>
                <c:pt idx="23">
                  <c:v>10.213213238344869</c:v>
                </c:pt>
                <c:pt idx="24">
                  <c:v>10.15114546917744</c:v>
                </c:pt>
                <c:pt idx="25">
                  <c:v>10.08907770001001</c:v>
                </c:pt>
                <c:pt idx="26">
                  <c:v>10.027009930842581</c:v>
                </c:pt>
                <c:pt idx="27">
                  <c:v>9.9649421616751521</c:v>
                </c:pt>
                <c:pt idx="28">
                  <c:v>9.9028743925077301</c:v>
                </c:pt>
                <c:pt idx="29">
                  <c:v>9.2509596585245575</c:v>
                </c:pt>
                <c:pt idx="30">
                  <c:v>8.5990449245413849</c:v>
                </c:pt>
                <c:pt idx="31">
                  <c:v>8.5990449245413849</c:v>
                </c:pt>
                <c:pt idx="32">
                  <c:v>8.5990449245413849</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3.3624693609771357</c:v>
                </c:pt>
                <c:pt idx="1">
                  <c:v>3.180783856493151</c:v>
                </c:pt>
                <c:pt idx="2">
                  <c:v>2.9990983520091663</c:v>
                </c:pt>
                <c:pt idx="3">
                  <c:v>2.8174128475251812</c:v>
                </c:pt>
                <c:pt idx="4">
                  <c:v>2.8442740363111683</c:v>
                </c:pt>
                <c:pt idx="5">
                  <c:v>2.8711352250971554</c:v>
                </c:pt>
                <c:pt idx="6">
                  <c:v>2.9698214439380242</c:v>
                </c:pt>
                <c:pt idx="7">
                  <c:v>3.068507662778893</c:v>
                </c:pt>
                <c:pt idx="8">
                  <c:v>2.9960180959854155</c:v>
                </c:pt>
                <c:pt idx="9">
                  <c:v>2.7660628058122647</c:v>
                </c:pt>
                <c:pt idx="10">
                  <c:v>2.7792915416121189</c:v>
                </c:pt>
                <c:pt idx="11">
                  <c:v>2.7925202774119731</c:v>
                </c:pt>
                <c:pt idx="12">
                  <c:v>2.8057490132118272</c:v>
                </c:pt>
                <c:pt idx="13">
                  <c:v>2.8189777490116814</c:v>
                </c:pt>
                <c:pt idx="14">
                  <c:v>2.8322064848115356</c:v>
                </c:pt>
                <c:pt idx="15">
                  <c:v>2.8454352206113898</c:v>
                </c:pt>
                <c:pt idx="16">
                  <c:v>2.8586639564112439</c:v>
                </c:pt>
                <c:pt idx="17">
                  <c:v>2.8718926922110981</c:v>
                </c:pt>
                <c:pt idx="18">
                  <c:v>2.885121428010951</c:v>
                </c:pt>
                <c:pt idx="19">
                  <c:v>2.8681050204917682</c:v>
                </c:pt>
                <c:pt idx="20">
                  <c:v>2.8510886129725854</c:v>
                </c:pt>
                <c:pt idx="21">
                  <c:v>2.8340722054534027</c:v>
                </c:pt>
                <c:pt idx="22">
                  <c:v>2.8170557979342199</c:v>
                </c:pt>
                <c:pt idx="23">
                  <c:v>2.8000393904150371</c:v>
                </c:pt>
                <c:pt idx="24">
                  <c:v>2.7830229828958544</c:v>
                </c:pt>
                <c:pt idx="25">
                  <c:v>2.7660065753766716</c:v>
                </c:pt>
                <c:pt idx="26">
                  <c:v>2.7489901678574888</c:v>
                </c:pt>
                <c:pt idx="27">
                  <c:v>2.7319737603383061</c:v>
                </c:pt>
                <c:pt idx="28">
                  <c:v>2.7149573528191242</c:v>
                </c:pt>
                <c:pt idx="29">
                  <c:v>2.5362293764471513</c:v>
                </c:pt>
                <c:pt idx="30">
                  <c:v>2.3575014000751784</c:v>
                </c:pt>
                <c:pt idx="31">
                  <c:v>2.3575014000751784</c:v>
                </c:pt>
                <c:pt idx="32">
                  <c:v>2.3575014000751784</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0.77982294284146858</c:v>
                </c:pt>
                <c:pt idx="2">
                  <c:v>0.94165439596534817</c:v>
                </c:pt>
                <c:pt idx="3">
                  <c:v>1.1034858490892276</c:v>
                </c:pt>
                <c:pt idx="4">
                  <c:v>0.93251959575931287</c:v>
                </c:pt>
                <c:pt idx="5">
                  <c:v>0.76155334242939798</c:v>
                </c:pt>
                <c:pt idx="6">
                  <c:v>0.76844803002451478</c:v>
                </c:pt>
                <c:pt idx="7">
                  <c:v>0.77534271761963158</c:v>
                </c:pt>
                <c:pt idx="8">
                  <c:v>0.79591597799947822</c:v>
                </c:pt>
                <c:pt idx="9">
                  <c:v>0.80789315576239318</c:v>
                </c:pt>
                <c:pt idx="10">
                  <c:v>0.81540368484861381</c:v>
                </c:pt>
                <c:pt idx="11">
                  <c:v>0.82291421393483444</c:v>
                </c:pt>
                <c:pt idx="12">
                  <c:v>0.83042474302105507</c:v>
                </c:pt>
                <c:pt idx="13">
                  <c:v>0.8379352721072757</c:v>
                </c:pt>
                <c:pt idx="14">
                  <c:v>0.84544580119349633</c:v>
                </c:pt>
                <c:pt idx="15">
                  <c:v>0.85295633027971696</c:v>
                </c:pt>
                <c:pt idx="16">
                  <c:v>0.86046685936593759</c:v>
                </c:pt>
                <c:pt idx="17">
                  <c:v>0.86797738845215822</c:v>
                </c:pt>
                <c:pt idx="18">
                  <c:v>0.87548791753837851</c:v>
                </c:pt>
                <c:pt idx="19">
                  <c:v>0.8807743187414655</c:v>
                </c:pt>
                <c:pt idx="20">
                  <c:v>0.88606071994455249</c:v>
                </c:pt>
                <c:pt idx="21">
                  <c:v>0.89134712114763948</c:v>
                </c:pt>
                <c:pt idx="22">
                  <c:v>0.89663352235072646</c:v>
                </c:pt>
                <c:pt idx="23">
                  <c:v>0.90191992355381345</c:v>
                </c:pt>
                <c:pt idx="24">
                  <c:v>0.90720632475690044</c:v>
                </c:pt>
                <c:pt idx="25">
                  <c:v>0.91249272595998743</c:v>
                </c:pt>
                <c:pt idx="26">
                  <c:v>0.91777912716307442</c:v>
                </c:pt>
                <c:pt idx="27">
                  <c:v>0.9230655283661614</c:v>
                </c:pt>
                <c:pt idx="28">
                  <c:v>0.92835192956924872</c:v>
                </c:pt>
                <c:pt idx="29">
                  <c:v>0.94662553196377475</c:v>
                </c:pt>
                <c:pt idx="30">
                  <c:v>0.96489913435830077</c:v>
                </c:pt>
                <c:pt idx="31">
                  <c:v>0.96489913435830077</c:v>
                </c:pt>
                <c:pt idx="32">
                  <c:v>0.96489913435830077</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6.2661547794668797</c:v>
                </c:pt>
                <c:pt idx="2">
                  <c:v>6.5484722958807495</c:v>
                </c:pt>
                <c:pt idx="3">
                  <c:v>6.8307898122946202</c:v>
                </c:pt>
                <c:pt idx="4" formatCode="0.000">
                  <c:v>7.0127420774927423</c:v>
                </c:pt>
                <c:pt idx="5" formatCode="0.000">
                  <c:v>7.1946943426908634</c:v>
                </c:pt>
                <c:pt idx="6">
                  <c:v>7.2598311716843051</c:v>
                </c:pt>
                <c:pt idx="7">
                  <c:v>7.3249680006777469</c:v>
                </c:pt>
                <c:pt idx="8">
                  <c:v>7.5193316936968086</c:v>
                </c:pt>
                <c:pt idx="9">
                  <c:v>7.6324848089038841</c:v>
                </c:pt>
                <c:pt idx="10">
                  <c:v>7.7034397349959534</c:v>
                </c:pt>
                <c:pt idx="11">
                  <c:v>7.7743946610880226</c:v>
                </c:pt>
                <c:pt idx="12">
                  <c:v>7.8453495871800918</c:v>
                </c:pt>
                <c:pt idx="13">
                  <c:v>7.916304513272161</c:v>
                </c:pt>
                <c:pt idx="14">
                  <c:v>7.9872594393642302</c:v>
                </c:pt>
                <c:pt idx="15">
                  <c:v>8.0582143654562994</c:v>
                </c:pt>
                <c:pt idx="16">
                  <c:v>8.1291692915483686</c:v>
                </c:pt>
                <c:pt idx="17">
                  <c:v>8.2001242176404379</c:v>
                </c:pt>
                <c:pt idx="18">
                  <c:v>8.2710791437325089</c:v>
                </c:pt>
                <c:pt idx="19">
                  <c:v>8.3210218578012487</c:v>
                </c:pt>
                <c:pt idx="20">
                  <c:v>8.3709645718699885</c:v>
                </c:pt>
                <c:pt idx="21">
                  <c:v>8.4209072859387284</c:v>
                </c:pt>
                <c:pt idx="22">
                  <c:v>8.4708500000074682</c:v>
                </c:pt>
                <c:pt idx="23">
                  <c:v>8.5207927140762081</c:v>
                </c:pt>
                <c:pt idx="24">
                  <c:v>8.5707354281449479</c:v>
                </c:pt>
                <c:pt idx="25">
                  <c:v>8.6206781422136878</c:v>
                </c:pt>
                <c:pt idx="26">
                  <c:v>8.6706208562824276</c:v>
                </c:pt>
                <c:pt idx="27">
                  <c:v>8.7205635703511675</c:v>
                </c:pt>
                <c:pt idx="28">
                  <c:v>8.7705062844199055</c:v>
                </c:pt>
                <c:pt idx="29">
                  <c:v>8.94314420279483</c:v>
                </c:pt>
                <c:pt idx="30">
                  <c:v>9.1157821211697563</c:v>
                </c:pt>
                <c:pt idx="31">
                  <c:v>9.1157821211697563</c:v>
                </c:pt>
                <c:pt idx="32">
                  <c:v>9.1157821211697563</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2.4703332394456413E-2</c:v>
                </c:pt>
                <c:pt idx="2">
                  <c:v>2.8318921938745689E-2</c:v>
                </c:pt>
                <c:pt idx="3">
                  <c:v>3.1934511483034965E-2</c:v>
                </c:pt>
                <c:pt idx="4">
                  <c:v>4.7299884474397466E-2</c:v>
                </c:pt>
                <c:pt idx="5">
                  <c:v>6.2665257465759974E-2</c:v>
                </c:pt>
                <c:pt idx="6">
                  <c:v>8.1388548174502529E-2</c:v>
                </c:pt>
                <c:pt idx="7">
                  <c:v>0.1001118388832451</c:v>
                </c:pt>
                <c:pt idx="8">
                  <c:v>0.10250507090227989</c:v>
                </c:pt>
                <c:pt idx="9">
                  <c:v>0.28460184009732309</c:v>
                </c:pt>
                <c:pt idx="10">
                  <c:v>0.31612101001027187</c:v>
                </c:pt>
                <c:pt idx="11">
                  <c:v>0.34764017992322066</c:v>
                </c:pt>
                <c:pt idx="12">
                  <c:v>0.37915934983616945</c:v>
                </c:pt>
                <c:pt idx="13">
                  <c:v>0.41067851974911823</c:v>
                </c:pt>
                <c:pt idx="14">
                  <c:v>0.44219768966206702</c:v>
                </c:pt>
                <c:pt idx="15">
                  <c:v>0.4737168595750158</c:v>
                </c:pt>
                <c:pt idx="16">
                  <c:v>0.50523602948796464</c:v>
                </c:pt>
                <c:pt idx="17">
                  <c:v>0.53675519940091343</c:v>
                </c:pt>
                <c:pt idx="18">
                  <c:v>0.56827436931386233</c:v>
                </c:pt>
                <c:pt idx="19">
                  <c:v>0.62633805946052523</c:v>
                </c:pt>
                <c:pt idx="20">
                  <c:v>0.68440174960718814</c:v>
                </c:pt>
                <c:pt idx="21">
                  <c:v>0.74246543975385104</c:v>
                </c:pt>
                <c:pt idx="22">
                  <c:v>0.80052912990051395</c:v>
                </c:pt>
                <c:pt idx="23">
                  <c:v>0.85859282004717685</c:v>
                </c:pt>
                <c:pt idx="24">
                  <c:v>0.91665651019383976</c:v>
                </c:pt>
                <c:pt idx="25">
                  <c:v>0.97472020034050266</c:v>
                </c:pt>
                <c:pt idx="26">
                  <c:v>1.0327838904871656</c:v>
                </c:pt>
                <c:pt idx="27">
                  <c:v>1.0908475806338285</c:v>
                </c:pt>
                <c:pt idx="28">
                  <c:v>1.1489112707804909</c:v>
                </c:pt>
                <c:pt idx="29">
                  <c:v>1.4855665469117283</c:v>
                </c:pt>
                <c:pt idx="30">
                  <c:v>1.8222218230429654</c:v>
                </c:pt>
                <c:pt idx="31">
                  <c:v>1.8222218230429654</c:v>
                </c:pt>
                <c:pt idx="32">
                  <c:v>1.8222218230429654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13.725913334008849</c:v>
                </c:pt>
                <c:pt idx="2">
                  <c:v>12.901717468661275</c:v>
                </c:pt>
                <c:pt idx="3">
                  <c:v>12.077521603313702</c:v>
                </c:pt>
                <c:pt idx="4">
                  <c:v>10.476867273584928</c:v>
                </c:pt>
                <c:pt idx="5">
                  <c:v>8.876212943856153</c:v>
                </c:pt>
                <c:pt idx="6">
                  <c:v>8.9565733229208586</c:v>
                </c:pt>
                <c:pt idx="7">
                  <c:v>9.0369337019855642</c:v>
                </c:pt>
                <c:pt idx="8">
                  <c:v>9.2767233922236425</c:v>
                </c:pt>
                <c:pt idx="9">
                  <c:v>9.4163222546630223</c:v>
                </c:pt>
                <c:pt idx="10">
                  <c:v>9.5038605159720113</c:v>
                </c:pt>
                <c:pt idx="11">
                  <c:v>9.5913987772810003</c:v>
                </c:pt>
                <c:pt idx="12">
                  <c:v>9.6789370385899893</c:v>
                </c:pt>
                <c:pt idx="13">
                  <c:v>9.7664752998989783</c:v>
                </c:pt>
                <c:pt idx="14">
                  <c:v>9.8540135612079673</c:v>
                </c:pt>
                <c:pt idx="15">
                  <c:v>9.9415518225169563</c:v>
                </c:pt>
                <c:pt idx="16">
                  <c:v>10.029090083825945</c:v>
                </c:pt>
                <c:pt idx="17">
                  <c:v>10.116628345134934</c:v>
                </c:pt>
                <c:pt idx="18">
                  <c:v>10.204166606443929</c:v>
                </c:pt>
                <c:pt idx="19">
                  <c:v>10.26578175560153</c:v>
                </c:pt>
                <c:pt idx="20">
                  <c:v>10.327396904759132</c:v>
                </c:pt>
                <c:pt idx="21">
                  <c:v>10.389012053916733</c:v>
                </c:pt>
                <c:pt idx="22">
                  <c:v>10.450627203074335</c:v>
                </c:pt>
                <c:pt idx="23">
                  <c:v>10.512242352231937</c:v>
                </c:pt>
                <c:pt idx="24">
                  <c:v>10.573857501389538</c:v>
                </c:pt>
                <c:pt idx="25">
                  <c:v>10.63547265054714</c:v>
                </c:pt>
                <c:pt idx="26">
                  <c:v>10.697087799704741</c:v>
                </c:pt>
                <c:pt idx="27">
                  <c:v>10.758702948862343</c:v>
                </c:pt>
                <c:pt idx="28">
                  <c:v>10.820318098019952</c:v>
                </c:pt>
                <c:pt idx="29">
                  <c:v>11.033304342145339</c:v>
                </c:pt>
                <c:pt idx="30">
                  <c:v>11.246290586270726</c:v>
                </c:pt>
                <c:pt idx="31">
                  <c:v>11.246290586270726</c:v>
                </c:pt>
                <c:pt idx="32">
                  <c:v>11.246290586270726</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0.56005195677589781</c:v>
                </c:pt>
                <c:pt idx="2">
                  <c:v>0.58550543088226203</c:v>
                </c:pt>
                <c:pt idx="3">
                  <c:v>0.61095890498862637</c:v>
                </c:pt>
                <c:pt idx="4">
                  <c:v>0.63463647194986594</c:v>
                </c:pt>
                <c:pt idx="5">
                  <c:v>0.65831403891110551</c:v>
                </c:pt>
                <c:pt idx="6">
                  <c:v>0.69164511629518599</c:v>
                </c:pt>
                <c:pt idx="7">
                  <c:v>0.72497619367926658</c:v>
                </c:pt>
                <c:pt idx="8">
                  <c:v>0.71009810405100016</c:v>
                </c:pt>
                <c:pt idx="9">
                  <c:v>0.66982917731461922</c:v>
                </c:pt>
                <c:pt idx="10">
                  <c:v>0.67515849635584491</c:v>
                </c:pt>
                <c:pt idx="11">
                  <c:v>0.68048781539707059</c:v>
                </c:pt>
                <c:pt idx="12">
                  <c:v>0.68581713443829628</c:v>
                </c:pt>
                <c:pt idx="13">
                  <c:v>0.69114645347952197</c:v>
                </c:pt>
                <c:pt idx="14">
                  <c:v>0.69647577252074766</c:v>
                </c:pt>
                <c:pt idx="15">
                  <c:v>0.70180509156197335</c:v>
                </c:pt>
                <c:pt idx="16">
                  <c:v>0.70713441060319904</c:v>
                </c:pt>
                <c:pt idx="17">
                  <c:v>0.71246372964442473</c:v>
                </c:pt>
                <c:pt idx="18">
                  <c:v>0.71779304868565064</c:v>
                </c:pt>
                <c:pt idx="19">
                  <c:v>0.71707332559295955</c:v>
                </c:pt>
                <c:pt idx="20">
                  <c:v>0.71635360250026847</c:v>
                </c:pt>
                <c:pt idx="21">
                  <c:v>0.71563387940757739</c:v>
                </c:pt>
                <c:pt idx="22">
                  <c:v>0.71491415631488631</c:v>
                </c:pt>
                <c:pt idx="23">
                  <c:v>0.71419443322219522</c:v>
                </c:pt>
                <c:pt idx="24">
                  <c:v>0.71347471012950414</c:v>
                </c:pt>
                <c:pt idx="25">
                  <c:v>0.71275498703681306</c:v>
                </c:pt>
                <c:pt idx="26">
                  <c:v>0.71203526394412198</c:v>
                </c:pt>
                <c:pt idx="27">
                  <c:v>0.71131554085143089</c:v>
                </c:pt>
                <c:pt idx="28">
                  <c:v>0.71059581775874014</c:v>
                </c:pt>
                <c:pt idx="29">
                  <c:v>0.67324126682784913</c:v>
                </c:pt>
                <c:pt idx="30">
                  <c:v>0.63588671589695822</c:v>
                </c:pt>
                <c:pt idx="31">
                  <c:v>0.63588671589695822</c:v>
                </c:pt>
                <c:pt idx="32">
                  <c:v>0.63588671589695822</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0.50589120990665182</c:v>
                </c:pt>
                <c:pt idx="1">
                  <c:v>0.51622091838163275</c:v>
                </c:pt>
                <c:pt idx="2">
                  <c:v>0.50377647461156427</c:v>
                </c:pt>
                <c:pt idx="3">
                  <c:v>0.4722495954791554</c:v>
                </c:pt>
                <c:pt idx="4">
                  <c:v>0.45264395185142109</c:v>
                </c:pt>
                <c:pt idx="5">
                  <c:v>0.40485376196091261</c:v>
                </c:pt>
                <c:pt idx="6">
                  <c:v>0.34466623334464047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0.49410879009334818</c:v>
                </c:pt>
                <c:pt idx="1">
                  <c:v>0.48377908161836725</c:v>
                </c:pt>
                <c:pt idx="2">
                  <c:v>0.49622352538843573</c:v>
                </c:pt>
                <c:pt idx="3">
                  <c:v>0.52775040452084454</c:v>
                </c:pt>
                <c:pt idx="4">
                  <c:v>0.54735604814857886</c:v>
                </c:pt>
                <c:pt idx="5">
                  <c:v>0.59514623803908739</c:v>
                </c:pt>
                <c:pt idx="6">
                  <c:v>0.65533376665535958</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82.360835216548793</c:v>
                </c:pt>
                <c:pt idx="1">
                  <c:v>88.022623165127229</c:v>
                </c:pt>
                <c:pt idx="2">
                  <c:v>85.943201334553379</c:v>
                </c:pt>
                <c:pt idx="3">
                  <c:v>79.346747919342448</c:v>
                </c:pt>
                <c:pt idx="4">
                  <c:v>82.762040754838736</c:v>
                </c:pt>
                <c:pt idx="5">
                  <c:v>77.880746681977286</c:v>
                </c:pt>
                <c:pt idx="6">
                  <c:v>67.62683367788938</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82.360835216548793</c:v>
                </c:pt>
                <c:pt idx="1">
                  <c:v>88.022623165127229</c:v>
                </c:pt>
                <c:pt idx="2">
                  <c:v>85.943201334553379</c:v>
                </c:pt>
                <c:pt idx="3">
                  <c:v>79.346747919342448</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96</xdr:row>
      <xdr:rowOff>3572</xdr:rowOff>
    </xdr:from>
    <xdr:to>
      <xdr:col>33</xdr:col>
      <xdr:colOff>232172</xdr:colOff>
      <xdr:row>109</xdr:row>
      <xdr:rowOff>151209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105</xdr:row>
      <xdr:rowOff>39290</xdr:rowOff>
    </xdr:from>
    <xdr:to>
      <xdr:col>33</xdr:col>
      <xdr:colOff>232172</xdr:colOff>
      <xdr:row>119</xdr:row>
      <xdr:rowOff>115490</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117</xdr:row>
      <xdr:rowOff>39290</xdr:rowOff>
    </xdr:from>
    <xdr:to>
      <xdr:col>33</xdr:col>
      <xdr:colOff>232172</xdr:colOff>
      <xdr:row>131</xdr:row>
      <xdr:rowOff>115490</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0.85327268981091309</v>
          </cell>
        </row>
        <row r="78">
          <cell r="M78">
            <v>0.10942574529457973</v>
          </cell>
        </row>
        <row r="79">
          <cell r="M79">
            <v>3.7301564894507054E-2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78.285370257084139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18.895565086913969</v>
          </cell>
        </row>
        <row r="11">
          <cell r="A11" t="str">
            <v/>
          </cell>
          <cell r="B11" t="str">
            <v>COM_PROJ</v>
          </cell>
          <cell r="C11" t="str">
            <v>-</v>
          </cell>
          <cell r="D11" t="str">
            <v>RLNL</v>
          </cell>
          <cell r="J11">
            <v>4.742986727829742E-2</v>
          </cell>
          <cell r="O11">
            <v>3.8670367046454178E-2</v>
          </cell>
        </row>
        <row r="12">
          <cell r="A12" t="str">
            <v/>
          </cell>
          <cell r="B12" t="str">
            <v>COM_PROJ</v>
          </cell>
          <cell r="C12" t="str">
            <v>-</v>
          </cell>
          <cell r="D12" t="str">
            <v>RLEK</v>
          </cell>
          <cell r="J12">
            <v>10.057139730159809</v>
          </cell>
          <cell r="O12">
            <v>12.223790943887517</v>
          </cell>
        </row>
        <row r="13">
          <cell r="A13" t="str">
            <v/>
          </cell>
          <cell r="B13" t="str">
            <v>COM_PROJ</v>
          </cell>
          <cell r="C13" t="str">
            <v>-</v>
          </cell>
          <cell r="D13" t="str">
            <v>RLEH</v>
          </cell>
          <cell r="J13">
            <v>14.6766565883431</v>
          </cell>
          <cell r="O13">
            <v>11.413134902344892</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7.0974964550509556</v>
          </cell>
        </row>
        <row r="16">
          <cell r="A16" t="str">
            <v/>
          </cell>
          <cell r="B16" t="str">
            <v>COM_PROJ</v>
          </cell>
          <cell r="C16" t="str">
            <v>-</v>
          </cell>
          <cell r="D16" t="str">
            <v>RLER</v>
          </cell>
          <cell r="J16">
            <v>1.4352211531349246</v>
          </cell>
          <cell r="O16">
            <v>2.5365449857827835</v>
          </cell>
        </row>
        <row r="17">
          <cell r="A17" t="str">
            <v/>
          </cell>
          <cell r="B17" t="str">
            <v>COM_PROJ</v>
          </cell>
          <cell r="C17" t="str">
            <v>-</v>
          </cell>
          <cell r="D17" t="str">
            <v>RLEO</v>
          </cell>
          <cell r="J17">
            <v>1.9876880086386437</v>
          </cell>
          <cell r="O17">
            <v>2.6110591895912267</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21.915448856143193</v>
          </cell>
        </row>
        <row r="22">
          <cell r="A22" t="str">
            <v/>
          </cell>
          <cell r="B22" t="str">
            <v>COM_PROJ</v>
          </cell>
          <cell r="C22" t="str">
            <v>-</v>
          </cell>
          <cell r="D22" t="str">
            <v>RMNL</v>
          </cell>
          <cell r="J22">
            <v>3.3422499241462768E-2</v>
          </cell>
          <cell r="O22">
            <v>6.8314266166754775E-2</v>
          </cell>
        </row>
        <row r="23">
          <cell r="A23" t="str">
            <v/>
          </cell>
          <cell r="B23" t="str">
            <v>COM_PROJ</v>
          </cell>
          <cell r="C23" t="str">
            <v>-</v>
          </cell>
          <cell r="D23" t="str">
            <v>RMEK</v>
          </cell>
          <cell r="J23">
            <v>9.0463558635584818</v>
          </cell>
          <cell r="O23">
            <v>8.1578458178943141</v>
          </cell>
        </row>
        <row r="24">
          <cell r="A24" t="str">
            <v/>
          </cell>
          <cell r="B24" t="str">
            <v>COM_PROJ</v>
          </cell>
          <cell r="C24" t="str">
            <v>-</v>
          </cell>
          <cell r="D24" t="str">
            <v>RMEH</v>
          </cell>
          <cell r="J24">
            <v>13.162661948752438</v>
          </cell>
          <cell r="O24">
            <v>12.247576733621592</v>
          </cell>
        </row>
        <row r="25">
          <cell r="A25" t="str">
            <v/>
          </cell>
          <cell r="B25" t="str">
            <v>COM_PROJ</v>
          </cell>
          <cell r="C25" t="str">
            <v>-</v>
          </cell>
          <cell r="D25" t="str">
            <v>RMEWG</v>
          </cell>
          <cell r="J25">
            <v>8.7188816642673164</v>
          </cell>
          <cell r="O25">
            <v>10.789235100448346</v>
          </cell>
        </row>
        <row r="26">
          <cell r="A26" t="str">
            <v/>
          </cell>
          <cell r="B26" t="str">
            <v>COM_PROJ</v>
          </cell>
          <cell r="C26" t="str">
            <v>-</v>
          </cell>
          <cell r="D26" t="str">
            <v>RMEW</v>
          </cell>
          <cell r="J26">
            <v>6.0852856077195092</v>
          </cell>
          <cell r="O26">
            <v>4.82494185375133</v>
          </cell>
        </row>
        <row r="27">
          <cell r="A27" t="str">
            <v/>
          </cell>
          <cell r="B27" t="str">
            <v>COM_PROJ</v>
          </cell>
          <cell r="C27" t="str">
            <v>-</v>
          </cell>
          <cell r="D27" t="str">
            <v>RMER</v>
          </cell>
          <cell r="J27">
            <v>3.2555704876676663</v>
          </cell>
          <cell r="O27">
            <v>4.2991210626115439</v>
          </cell>
        </row>
        <row r="28">
          <cell r="A28" t="str">
            <v/>
          </cell>
          <cell r="B28" t="str">
            <v>COM_PROJ</v>
          </cell>
          <cell r="C28" t="str">
            <v>-</v>
          </cell>
          <cell r="D28" t="str">
            <v>RMEO</v>
          </cell>
          <cell r="J28">
            <v>5.817816552719238</v>
          </cell>
          <cell r="O28">
            <v>8.0876377632438388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35.399136793982606</v>
          </cell>
        </row>
        <row r="33">
          <cell r="A33" t="str">
            <v/>
          </cell>
          <cell r="B33" t="str">
            <v>COM_PROJ</v>
          </cell>
          <cell r="C33" t="str">
            <v>-</v>
          </cell>
          <cell r="D33" t="str">
            <v>RHEK</v>
          </cell>
          <cell r="J33">
            <v>3.8919384966800701</v>
          </cell>
          <cell r="O33">
            <v>5.94771758738655</v>
          </cell>
        </row>
        <row r="34">
          <cell r="A34" t="str">
            <v/>
          </cell>
          <cell r="B34" t="str">
            <v>COM_PROJ</v>
          </cell>
          <cell r="C34" t="str">
            <v>-</v>
          </cell>
          <cell r="D34" t="str">
            <v>RHEH</v>
          </cell>
          <cell r="J34">
            <v>7.0843020492948998</v>
          </cell>
          <cell r="O34">
            <v>8.440632990865895</v>
          </cell>
        </row>
        <row r="35">
          <cell r="A35" t="str">
            <v/>
          </cell>
          <cell r="B35" t="str">
            <v>COM_PROJ</v>
          </cell>
          <cell r="C35" t="str">
            <v>-</v>
          </cell>
          <cell r="D35" t="str">
            <v>RHEWG</v>
          </cell>
          <cell r="J35">
            <v>31.741961474336566</v>
          </cell>
          <cell r="O35">
            <v>36.577423490447771</v>
          </cell>
        </row>
        <row r="36">
          <cell r="A36" t="str">
            <v/>
          </cell>
          <cell r="B36" t="str">
            <v>COM_PROJ</v>
          </cell>
          <cell r="C36" t="str">
            <v>-</v>
          </cell>
          <cell r="D36" t="str">
            <v>RHEW</v>
          </cell>
          <cell r="J36">
            <v>0.56043977372187515</v>
          </cell>
          <cell r="O36">
            <v>7.3049211397944367</v>
          </cell>
        </row>
        <row r="37">
          <cell r="A37" t="str">
            <v/>
          </cell>
          <cell r="B37" t="str">
            <v>COM_PROJ</v>
          </cell>
          <cell r="C37" t="str">
            <v>-</v>
          </cell>
          <cell r="D37" t="str">
            <v>RHER</v>
          </cell>
          <cell r="J37">
            <v>5.2230494700907748</v>
          </cell>
          <cell r="O37">
            <v>6.349561232468222</v>
          </cell>
        </row>
        <row r="38">
          <cell r="A38" t="str">
            <v/>
          </cell>
          <cell r="B38" t="str">
            <v>COM_PROJ</v>
          </cell>
          <cell r="C38" t="str">
            <v>-</v>
          </cell>
          <cell r="D38" t="str">
            <v>RHEO</v>
          </cell>
          <cell r="J38">
            <v>11.690422995158354</v>
          </cell>
          <cell r="O38">
            <v>14.211823392881332</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2.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518</v>
      </c>
      <c r="C20" s="4" t="s">
        <v>519</v>
      </c>
      <c r="D20" t="s">
        <v>520</v>
      </c>
    </row>
    <row r="21" spans="1:4">
      <c r="B21" t="s">
        <v>521</v>
      </c>
      <c r="C21" s="4" t="s">
        <v>4</v>
      </c>
      <c r="D21" t="s">
        <v>520</v>
      </c>
    </row>
    <row r="24" spans="1:4" s="185" customFormat="1">
      <c r="A24" s="216">
        <v>44007.756886921299</v>
      </c>
      <c r="B24" s="185" t="s">
        <v>605</v>
      </c>
      <c r="C24" s="185" t="s">
        <v>606</v>
      </c>
      <c r="D24" s="185" t="s">
        <v>607</v>
      </c>
    </row>
    <row r="25" spans="1:4" s="185" customFormat="1"/>
    <row r="26" spans="1:4" s="185" customFormat="1">
      <c r="A26" s="82">
        <v>44061</v>
      </c>
      <c r="B26" s="185" t="s">
        <v>658</v>
      </c>
      <c r="C26" s="185" t="s">
        <v>541</v>
      </c>
      <c r="D26" s="185" t="s">
        <v>409</v>
      </c>
    </row>
    <row r="27" spans="1:4" s="185" customFormat="1">
      <c r="B27" s="185" t="s">
        <v>659</v>
      </c>
      <c r="C27" s="185" t="s">
        <v>541</v>
      </c>
      <c r="D27" s="185" t="s">
        <v>409</v>
      </c>
    </row>
    <row r="28" spans="1:4" s="185" customFormat="1">
      <c r="B28" s="185" t="s">
        <v>660</v>
      </c>
      <c r="C28" s="185" t="s">
        <v>541</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44062.97996365741</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644</v>
      </c>
      <c r="C7" s="4" t="str">
        <f>"DriversGams!"&amp;ADDRESS(ROW(DriversGams!A5),COLUMN(DriversGams!A5),4)</f>
        <v>DriversGams!A5</v>
      </c>
      <c r="D7" s="4">
        <v>1</v>
      </c>
      <c r="E7" s="4">
        <v>1</v>
      </c>
      <c r="F7" s="4"/>
    </row>
    <row r="8" spans="1:6">
      <c r="A8" s="4" t="s">
        <v>302</v>
      </c>
      <c r="B8" s="4" t="s">
        <v>616</v>
      </c>
      <c r="C8" s="4" t="str">
        <f>"DriversGams!"&amp;ADDRESS(ROW(DriversGams!A42),COLUMN(DriversGams!A42),4)</f>
        <v>DriversGams!A42</v>
      </c>
      <c r="D8" s="4"/>
      <c r="E8" s="4">
        <v>1</v>
      </c>
      <c r="F8" s="4"/>
    </row>
    <row r="9" spans="1:6">
      <c r="A9" s="4" t="s">
        <v>302</v>
      </c>
      <c r="B9" s="4" t="s">
        <v>645</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647</v>
      </c>
      <c r="C12" s="279"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31" workbookViewId="0">
      <selection activeCell="C164" sqref="C164"/>
    </sheetView>
  </sheetViews>
  <sheetFormatPr defaultColWidth="8.7109375" defaultRowHeight="15"/>
  <cols>
    <col min="1" max="16384" width="8.7109375" style="185"/>
  </cols>
  <sheetData>
    <row r="4" spans="1:40">
      <c r="A4" s="185" t="s">
        <v>611</v>
      </c>
    </row>
    <row r="5" spans="1:40">
      <c r="B5" s="35" t="s">
        <v>556</v>
      </c>
      <c r="C5" s="35" t="s">
        <v>565</v>
      </c>
      <c r="D5" s="35" t="s">
        <v>566</v>
      </c>
      <c r="E5" s="35" t="s">
        <v>557</v>
      </c>
      <c r="F5" s="35" t="s">
        <v>567</v>
      </c>
      <c r="G5" s="35" t="s">
        <v>568</v>
      </c>
      <c r="H5" s="35" t="s">
        <v>569</v>
      </c>
      <c r="I5" s="35" t="s">
        <v>570</v>
      </c>
      <c r="J5" s="35" t="s">
        <v>558</v>
      </c>
      <c r="K5" s="35" t="s">
        <v>571</v>
      </c>
      <c r="L5" s="35" t="s">
        <v>572</v>
      </c>
      <c r="M5" s="35" t="s">
        <v>573</v>
      </c>
      <c r="N5" s="35" t="s">
        <v>574</v>
      </c>
      <c r="O5" s="35" t="s">
        <v>559</v>
      </c>
      <c r="P5" s="35" t="s">
        <v>575</v>
      </c>
      <c r="Q5" s="35" t="s">
        <v>576</v>
      </c>
      <c r="R5" s="35" t="s">
        <v>577</v>
      </c>
      <c r="S5" s="35" t="s">
        <v>578</v>
      </c>
      <c r="T5" s="35" t="s">
        <v>560</v>
      </c>
      <c r="U5" s="35" t="s">
        <v>579</v>
      </c>
      <c r="V5" s="35" t="s">
        <v>580</v>
      </c>
      <c r="W5" s="35" t="s">
        <v>581</v>
      </c>
      <c r="X5" s="35" t="s">
        <v>582</v>
      </c>
      <c r="Y5" s="35" t="s">
        <v>561</v>
      </c>
      <c r="Z5" s="35" t="s">
        <v>583</v>
      </c>
      <c r="AA5" s="35" t="s">
        <v>584</v>
      </c>
      <c r="AB5" s="35" t="s">
        <v>585</v>
      </c>
      <c r="AC5" s="35" t="s">
        <v>586</v>
      </c>
      <c r="AD5" s="35" t="s">
        <v>562</v>
      </c>
      <c r="AE5" s="35" t="s">
        <v>587</v>
      </c>
      <c r="AF5" s="35" t="s">
        <v>588</v>
      </c>
      <c r="AG5" s="35" t="s">
        <v>589</v>
      </c>
      <c r="AH5" s="35" t="s">
        <v>590</v>
      </c>
      <c r="AI5" s="35" t="s">
        <v>563</v>
      </c>
      <c r="AJ5" s="35" t="s">
        <v>591</v>
      </c>
      <c r="AK5" s="35" t="s">
        <v>592</v>
      </c>
      <c r="AL5" s="35" t="s">
        <v>593</v>
      </c>
      <c r="AM5" s="35" t="s">
        <v>594</v>
      </c>
      <c r="AN5" s="35" t="s">
        <v>564</v>
      </c>
    </row>
    <row r="6" spans="1:40">
      <c r="A6" s="35" t="s">
        <v>4</v>
      </c>
      <c r="B6" s="185">
        <v>1833.8485148657019</v>
      </c>
      <c r="C6" s="185">
        <v>1833.8485148657019</v>
      </c>
      <c r="D6" s="185">
        <v>1833.8485148657019</v>
      </c>
      <c r="E6" s="185">
        <v>1833.8485148657019</v>
      </c>
      <c r="F6" s="185">
        <v>1833.8485148657019</v>
      </c>
      <c r="G6" s="185">
        <v>1833.8485148657019</v>
      </c>
      <c r="H6" s="185">
        <v>1833.8485148657019</v>
      </c>
      <c r="I6" s="185">
        <v>1833.8485148657019</v>
      </c>
      <c r="J6" s="185">
        <v>1833.8485148657019</v>
      </c>
      <c r="K6" s="185">
        <v>1833.8485148657019</v>
      </c>
      <c r="L6" s="185">
        <v>1833.8485148657019</v>
      </c>
      <c r="M6" s="185">
        <v>1833.8485148657019</v>
      </c>
      <c r="N6" s="185">
        <v>1833.8485148657019</v>
      </c>
      <c r="O6" s="185">
        <v>1833.8485148657019</v>
      </c>
      <c r="P6" s="185">
        <v>1833.8485148657019</v>
      </c>
      <c r="Q6" s="185">
        <v>1833.8485148657019</v>
      </c>
      <c r="R6" s="185">
        <v>1833.8485148657019</v>
      </c>
      <c r="S6" s="185">
        <v>1833.8485148657019</v>
      </c>
      <c r="T6" s="185">
        <v>1833.8485148657019</v>
      </c>
      <c r="U6" s="185">
        <v>1833.8485148657019</v>
      </c>
      <c r="V6" s="185">
        <v>1833.8485148657019</v>
      </c>
      <c r="W6" s="185">
        <v>1833.8485148657019</v>
      </c>
      <c r="X6" s="10">
        <v>1833.8485148657019</v>
      </c>
      <c r="Y6" s="24">
        <v>1833.8485148657019</v>
      </c>
      <c r="Z6" s="185">
        <v>1833.8485148657019</v>
      </c>
      <c r="AA6" s="185">
        <v>1833.8485148657019</v>
      </c>
      <c r="AB6" s="185">
        <v>1833.8485148657019</v>
      </c>
      <c r="AC6" s="185">
        <v>1833.8485148657019</v>
      </c>
      <c r="AD6" s="185">
        <v>1833.8485148657019</v>
      </c>
      <c r="AE6" s="185">
        <v>1833.8485148657019</v>
      </c>
      <c r="AF6" s="185">
        <v>1833.8485148657019</v>
      </c>
      <c r="AG6" s="185">
        <v>1833.8485148657019</v>
      </c>
      <c r="AH6" s="185">
        <v>1833.8485148657019</v>
      </c>
      <c r="AI6" s="185">
        <v>1833.8485148657019</v>
      </c>
      <c r="AJ6" s="185">
        <v>1833.8485148657019</v>
      </c>
      <c r="AK6" s="185">
        <v>1833.8485148657019</v>
      </c>
      <c r="AL6" s="185">
        <v>1833.8485148657019</v>
      </c>
      <c r="AM6" s="185">
        <v>1833.8485148657019</v>
      </c>
      <c r="AN6" s="185">
        <v>1833.8485148657019</v>
      </c>
    </row>
    <row r="7" spans="1:40">
      <c r="A7" s="35" t="s">
        <v>646</v>
      </c>
      <c r="B7" s="185">
        <v>69.817113338467948</v>
      </c>
      <c r="C7" s="185">
        <v>69.817113338467948</v>
      </c>
      <c r="D7" s="185">
        <v>69.817113338467948</v>
      </c>
      <c r="E7" s="185">
        <v>69.817113338467948</v>
      </c>
      <c r="F7" s="185">
        <v>69.817113338467948</v>
      </c>
      <c r="G7" s="185">
        <v>69.817113338467948</v>
      </c>
      <c r="H7" s="185">
        <v>69.817113338467948</v>
      </c>
      <c r="I7" s="185">
        <v>69.817113338467948</v>
      </c>
      <c r="J7" s="185">
        <v>69.817113338467948</v>
      </c>
      <c r="K7" s="185">
        <v>69.817113338467948</v>
      </c>
      <c r="L7" s="185">
        <v>69.817113338467948</v>
      </c>
      <c r="M7" s="185">
        <v>69.817113338467948</v>
      </c>
      <c r="N7" s="185">
        <v>69.817113338467948</v>
      </c>
      <c r="O7" s="185">
        <v>69.817113338467948</v>
      </c>
      <c r="P7" s="185">
        <v>69.817113338467948</v>
      </c>
      <c r="Q7" s="185">
        <v>69.817113338467948</v>
      </c>
      <c r="R7" s="185">
        <v>69.817113338467948</v>
      </c>
      <c r="S7" s="185">
        <v>69.817113338467948</v>
      </c>
      <c r="T7" s="185">
        <v>69.817113338467948</v>
      </c>
      <c r="U7" s="185">
        <v>69.817113338467948</v>
      </c>
      <c r="V7" s="185">
        <v>69.817113338467948</v>
      </c>
      <c r="W7" s="185">
        <v>69.817113338467948</v>
      </c>
      <c r="X7" s="185">
        <v>69.817113338467948</v>
      </c>
      <c r="Y7" s="185">
        <v>69.817113338467948</v>
      </c>
      <c r="Z7" s="185">
        <v>69.817113338467948</v>
      </c>
      <c r="AA7" s="185">
        <v>69.817113338467948</v>
      </c>
      <c r="AB7" s="185">
        <v>69.817113338467948</v>
      </c>
      <c r="AC7" s="185">
        <v>69.817113338467948</v>
      </c>
      <c r="AD7" s="185">
        <v>69.817113338467948</v>
      </c>
      <c r="AE7" s="185">
        <v>69.817113338467948</v>
      </c>
      <c r="AF7" s="185">
        <v>69.817113338467948</v>
      </c>
      <c r="AG7" s="185">
        <v>69.817113338467948</v>
      </c>
      <c r="AH7" s="185">
        <v>69.817113338467948</v>
      </c>
      <c r="AI7" s="185">
        <v>69.817113338467948</v>
      </c>
      <c r="AJ7" s="185">
        <v>69.817113338467948</v>
      </c>
      <c r="AK7" s="185">
        <v>69.817113338467948</v>
      </c>
      <c r="AL7" s="185">
        <v>69.817113338467948</v>
      </c>
      <c r="AM7" s="185">
        <v>69.817113338467948</v>
      </c>
      <c r="AN7" s="185">
        <v>69.817113338467948</v>
      </c>
    </row>
    <row r="8" spans="1:40">
      <c r="A8" s="35" t="s">
        <v>387</v>
      </c>
      <c r="B8" s="185">
        <v>205.44872804458728</v>
      </c>
      <c r="C8" s="185">
        <v>205.44872804458728</v>
      </c>
      <c r="D8" s="185">
        <v>205.44872804458728</v>
      </c>
      <c r="E8" s="185">
        <v>205.44872804458728</v>
      </c>
      <c r="F8" s="185">
        <v>205.44872804458728</v>
      </c>
      <c r="G8" s="185">
        <v>205.44872804458728</v>
      </c>
      <c r="H8" s="185">
        <v>205.44872804458728</v>
      </c>
      <c r="I8" s="185">
        <v>205.44872804458728</v>
      </c>
      <c r="J8" s="185">
        <v>205.44872804458728</v>
      </c>
      <c r="K8" s="185">
        <v>205.44872804458728</v>
      </c>
      <c r="L8" s="185">
        <v>205.44872804458728</v>
      </c>
      <c r="M8" s="185">
        <v>205.44872804458728</v>
      </c>
      <c r="N8" s="185">
        <v>205.44872804458728</v>
      </c>
      <c r="O8" s="185">
        <v>205.44872804458728</v>
      </c>
      <c r="P8" s="185">
        <v>205.44872804458728</v>
      </c>
      <c r="Q8" s="185">
        <v>205.44872804458728</v>
      </c>
      <c r="R8" s="185">
        <v>205.44872804458728</v>
      </c>
      <c r="S8" s="185">
        <v>205.44872804458728</v>
      </c>
      <c r="T8" s="185">
        <v>205.44872804458728</v>
      </c>
      <c r="U8" s="185">
        <v>205.44872804458728</v>
      </c>
      <c r="V8" s="185">
        <v>205.44872804458728</v>
      </c>
      <c r="W8" s="185">
        <v>205.44872804458728</v>
      </c>
      <c r="X8" s="185">
        <v>205.44872804458728</v>
      </c>
      <c r="Y8" s="185">
        <v>205.44872804458728</v>
      </c>
      <c r="Z8" s="185">
        <v>205.44872804458728</v>
      </c>
      <c r="AA8" s="185">
        <v>205.44872804458728</v>
      </c>
      <c r="AB8" s="185">
        <v>205.44872804458728</v>
      </c>
      <c r="AC8" s="185">
        <v>205.44872804458728</v>
      </c>
      <c r="AD8" s="185">
        <v>205.44872804458728</v>
      </c>
      <c r="AE8" s="185">
        <v>205.44872804458728</v>
      </c>
      <c r="AF8" s="185">
        <v>205.44872804458728</v>
      </c>
      <c r="AG8" s="185">
        <v>205.44872804458728</v>
      </c>
      <c r="AH8" s="185">
        <v>205.44872804458728</v>
      </c>
      <c r="AI8" s="185">
        <v>205.44872804458728</v>
      </c>
      <c r="AJ8" s="185">
        <v>205.44872804458728</v>
      </c>
      <c r="AK8" s="185">
        <v>205.44872804458728</v>
      </c>
      <c r="AL8" s="185">
        <v>205.44872804458728</v>
      </c>
      <c r="AM8" s="185">
        <v>205.44872804458728</v>
      </c>
      <c r="AN8" s="185">
        <v>205.44872804458728</v>
      </c>
    </row>
    <row r="9" spans="1:40">
      <c r="A9" s="35" t="s">
        <v>523</v>
      </c>
      <c r="B9" s="185">
        <v>93.096909428335962</v>
      </c>
      <c r="C9" s="185">
        <v>93.096909428335962</v>
      </c>
      <c r="D9" s="185">
        <v>93.096909428335962</v>
      </c>
      <c r="E9" s="185">
        <v>93.096909428335962</v>
      </c>
      <c r="F9" s="185">
        <v>93.096909428335962</v>
      </c>
      <c r="G9" s="185">
        <v>93.096909428335962</v>
      </c>
      <c r="H9" s="185">
        <v>93.096909428335962</v>
      </c>
      <c r="I9" s="185">
        <v>93.096909428335962</v>
      </c>
      <c r="J9" s="185">
        <v>93.096909428335962</v>
      </c>
      <c r="K9" s="185">
        <v>93.096909428335962</v>
      </c>
      <c r="L9" s="185">
        <v>93.096909428335962</v>
      </c>
      <c r="M9" s="185">
        <v>93.096909428335962</v>
      </c>
      <c r="N9" s="185">
        <v>93.096909428335962</v>
      </c>
      <c r="O9" s="185">
        <v>93.096909428335962</v>
      </c>
      <c r="P9" s="185">
        <v>93.096909428335962</v>
      </c>
      <c r="Q9" s="185">
        <v>93.096909428335962</v>
      </c>
      <c r="R9" s="185">
        <v>93.096909428335962</v>
      </c>
      <c r="S9" s="185">
        <v>93.096909428335962</v>
      </c>
      <c r="T9" s="185">
        <v>93.096909428335962</v>
      </c>
      <c r="U9" s="185">
        <v>93.096909428335962</v>
      </c>
      <c r="V9" s="185">
        <v>93.096909428335962</v>
      </c>
      <c r="W9" s="185">
        <v>93.096909428335962</v>
      </c>
      <c r="X9" s="185">
        <v>93.096909428335962</v>
      </c>
      <c r="Y9" s="185">
        <v>93.096909428335962</v>
      </c>
      <c r="Z9" s="185">
        <v>93.096909428335962</v>
      </c>
      <c r="AA9" s="185">
        <v>93.096909428335962</v>
      </c>
      <c r="AB9" s="185">
        <v>93.096909428335962</v>
      </c>
      <c r="AC9" s="185">
        <v>93.096909428335962</v>
      </c>
      <c r="AD9" s="185">
        <v>93.096909428335962</v>
      </c>
      <c r="AE9" s="185">
        <v>93.096909428335962</v>
      </c>
      <c r="AF9" s="185">
        <v>93.096909428335962</v>
      </c>
      <c r="AG9" s="185">
        <v>93.096909428335962</v>
      </c>
      <c r="AH9" s="185">
        <v>93.096909428335962</v>
      </c>
      <c r="AI9" s="185">
        <v>93.096909428335962</v>
      </c>
      <c r="AJ9" s="185">
        <v>93.096909428335962</v>
      </c>
      <c r="AK9" s="185">
        <v>93.096909428335962</v>
      </c>
      <c r="AL9" s="185">
        <v>93.096909428335962</v>
      </c>
      <c r="AM9" s="185">
        <v>93.096909428335962</v>
      </c>
      <c r="AN9" s="185">
        <v>93.096909428335962</v>
      </c>
    </row>
    <row r="10" spans="1:40">
      <c r="A10" s="35" t="s">
        <v>524</v>
      </c>
      <c r="B10" s="185">
        <v>235.4980228275715</v>
      </c>
      <c r="C10" s="185">
        <v>235.4980228275715</v>
      </c>
      <c r="D10" s="185">
        <v>235.4980228275715</v>
      </c>
      <c r="E10" s="185">
        <v>235.4980228275715</v>
      </c>
      <c r="F10" s="185">
        <v>235.4980228275715</v>
      </c>
      <c r="G10" s="185">
        <v>235.4980228275715</v>
      </c>
      <c r="H10" s="185">
        <v>235.4980228275715</v>
      </c>
      <c r="I10" s="185">
        <v>235.4980228275715</v>
      </c>
      <c r="J10" s="185">
        <v>235.4980228275715</v>
      </c>
      <c r="K10" s="185">
        <v>235.4980228275715</v>
      </c>
      <c r="L10" s="185">
        <v>235.4980228275715</v>
      </c>
      <c r="M10" s="185">
        <v>235.4980228275715</v>
      </c>
      <c r="N10" s="185">
        <v>235.4980228275715</v>
      </c>
      <c r="O10" s="185">
        <v>235.4980228275715</v>
      </c>
      <c r="P10" s="185">
        <v>235.4980228275715</v>
      </c>
      <c r="Q10" s="185">
        <v>235.4980228275715</v>
      </c>
      <c r="R10" s="185">
        <v>235.4980228275715</v>
      </c>
      <c r="S10" s="185">
        <v>235.4980228275715</v>
      </c>
      <c r="T10" s="185">
        <v>235.4980228275715</v>
      </c>
      <c r="U10" s="185">
        <v>235.4980228275715</v>
      </c>
      <c r="V10" s="185">
        <v>235.4980228275715</v>
      </c>
      <c r="W10" s="185">
        <v>235.4980228275715</v>
      </c>
      <c r="X10" s="185">
        <v>235.4980228275715</v>
      </c>
      <c r="Y10" s="185">
        <v>235.4980228275715</v>
      </c>
      <c r="Z10" s="185">
        <v>235.4980228275715</v>
      </c>
      <c r="AA10" s="185">
        <v>235.4980228275715</v>
      </c>
      <c r="AB10" s="185">
        <v>235.4980228275715</v>
      </c>
      <c r="AC10" s="185">
        <v>235.4980228275715</v>
      </c>
      <c r="AD10" s="185">
        <v>235.4980228275715</v>
      </c>
      <c r="AE10" s="185">
        <v>235.4980228275715</v>
      </c>
      <c r="AF10" s="185">
        <v>235.4980228275715</v>
      </c>
      <c r="AG10" s="185">
        <v>235.4980228275715</v>
      </c>
      <c r="AH10" s="185">
        <v>235.4980228275715</v>
      </c>
      <c r="AI10" s="185">
        <v>235.4980228275715</v>
      </c>
      <c r="AJ10" s="185">
        <v>235.4980228275715</v>
      </c>
      <c r="AK10" s="185">
        <v>235.4980228275715</v>
      </c>
      <c r="AL10" s="185">
        <v>235.4980228275715</v>
      </c>
      <c r="AM10" s="185">
        <v>235.4980228275715</v>
      </c>
      <c r="AN10" s="185">
        <v>235.4980228275715</v>
      </c>
    </row>
    <row r="11" spans="1:40">
      <c r="A11" s="35" t="s">
        <v>525</v>
      </c>
      <c r="B11" s="185">
        <v>17.781500762506745</v>
      </c>
      <c r="C11" s="185">
        <v>17.781500762506745</v>
      </c>
      <c r="D11" s="185">
        <v>17.781500762506745</v>
      </c>
      <c r="E11" s="185">
        <v>17.781500762506745</v>
      </c>
      <c r="F11" s="185">
        <v>17.781500762506745</v>
      </c>
      <c r="G11" s="185">
        <v>17.781500762506745</v>
      </c>
      <c r="H11" s="185">
        <v>17.781500762506745</v>
      </c>
      <c r="I11" s="185">
        <v>17.781500762506745</v>
      </c>
      <c r="J11" s="185">
        <v>17.781500762506745</v>
      </c>
      <c r="K11" s="185">
        <v>17.781500762506745</v>
      </c>
      <c r="L11" s="185">
        <v>17.781500762506745</v>
      </c>
      <c r="M11" s="185">
        <v>17.781500762506745</v>
      </c>
      <c r="N11" s="185">
        <v>17.781500762506745</v>
      </c>
      <c r="O11" s="185">
        <v>17.781500762506745</v>
      </c>
      <c r="P11" s="185">
        <v>17.781500762506745</v>
      </c>
      <c r="Q11" s="185">
        <v>17.781500762506745</v>
      </c>
      <c r="R11" s="185">
        <v>17.781500762506745</v>
      </c>
      <c r="S11" s="185">
        <v>17.781500762506745</v>
      </c>
      <c r="T11" s="185">
        <v>17.781500762506745</v>
      </c>
      <c r="U11" s="185">
        <v>17.781500762506745</v>
      </c>
      <c r="V11" s="185">
        <v>17.781500762506745</v>
      </c>
      <c r="W11" s="185">
        <v>17.781500762506745</v>
      </c>
      <c r="X11" s="185">
        <v>17.781500762506745</v>
      </c>
      <c r="Y11" s="185">
        <v>17.781500762506745</v>
      </c>
      <c r="Z11" s="185">
        <v>17.781500762506745</v>
      </c>
      <c r="AA11" s="185">
        <v>17.781500762506745</v>
      </c>
      <c r="AB11" s="185">
        <v>17.781500762506745</v>
      </c>
      <c r="AC11" s="185">
        <v>17.781500762506745</v>
      </c>
      <c r="AD11" s="185">
        <v>17.781500762506745</v>
      </c>
      <c r="AE11" s="185">
        <v>17.781500762506745</v>
      </c>
      <c r="AF11" s="185">
        <v>17.781500762506745</v>
      </c>
      <c r="AG11" s="185">
        <v>17.781500762506745</v>
      </c>
      <c r="AH11" s="185">
        <v>17.781500762506745</v>
      </c>
      <c r="AI11" s="185">
        <v>17.781500762506745</v>
      </c>
      <c r="AJ11" s="185">
        <v>17.781500762506745</v>
      </c>
      <c r="AK11" s="185">
        <v>17.781500762506745</v>
      </c>
      <c r="AL11" s="185">
        <v>17.781500762506745</v>
      </c>
      <c r="AM11" s="185">
        <v>17.781500762506745</v>
      </c>
      <c r="AN11" s="185">
        <v>17.781500762506745</v>
      </c>
    </row>
    <row r="12" spans="1:40">
      <c r="A12" s="35" t="s">
        <v>526</v>
      </c>
      <c r="B12" s="185">
        <v>52.810230956688578</v>
      </c>
      <c r="C12" s="185">
        <v>52.810230956688578</v>
      </c>
      <c r="D12" s="185">
        <v>52.810230956688578</v>
      </c>
      <c r="E12" s="185">
        <v>52.810230956688578</v>
      </c>
      <c r="F12" s="185">
        <v>52.810230956688578</v>
      </c>
      <c r="G12" s="185">
        <v>52.810230956688578</v>
      </c>
      <c r="H12" s="185">
        <v>52.810230956688578</v>
      </c>
      <c r="I12" s="185">
        <v>52.810230956688578</v>
      </c>
      <c r="J12" s="185">
        <v>52.810230956688578</v>
      </c>
      <c r="K12" s="185">
        <v>52.810230956688578</v>
      </c>
      <c r="L12" s="185">
        <v>52.810230956688578</v>
      </c>
      <c r="M12" s="185">
        <v>52.810230956688578</v>
      </c>
      <c r="N12" s="185">
        <v>52.810230956688578</v>
      </c>
      <c r="O12" s="185">
        <v>52.810230956688578</v>
      </c>
      <c r="P12" s="185">
        <v>52.810230956688578</v>
      </c>
      <c r="Q12" s="185">
        <v>52.810230956688578</v>
      </c>
      <c r="R12" s="185">
        <v>52.810230956688578</v>
      </c>
      <c r="S12" s="185">
        <v>52.810230956688578</v>
      </c>
      <c r="T12" s="185">
        <v>52.810230956688578</v>
      </c>
      <c r="U12" s="185">
        <v>52.810230956688578</v>
      </c>
      <c r="V12" s="185">
        <v>52.810230956688578</v>
      </c>
      <c r="W12" s="185">
        <v>52.810230956688578</v>
      </c>
      <c r="X12" s="185">
        <v>52.810230956688578</v>
      </c>
      <c r="Y12" s="185">
        <v>52.810230956688578</v>
      </c>
      <c r="Z12" s="185">
        <v>52.810230956688578</v>
      </c>
      <c r="AA12" s="185">
        <v>52.810230956688578</v>
      </c>
      <c r="AB12" s="185">
        <v>52.810230956688578</v>
      </c>
      <c r="AC12" s="185">
        <v>52.810230956688578</v>
      </c>
      <c r="AD12" s="185">
        <v>52.810230956688578</v>
      </c>
      <c r="AE12" s="185">
        <v>52.810230956688578</v>
      </c>
      <c r="AF12" s="185">
        <v>52.810230956688578</v>
      </c>
      <c r="AG12" s="185">
        <v>52.810230956688578</v>
      </c>
      <c r="AH12" s="185">
        <v>52.810230956688578</v>
      </c>
      <c r="AI12" s="185">
        <v>52.810230956688578</v>
      </c>
      <c r="AJ12" s="185">
        <v>52.810230956688578</v>
      </c>
      <c r="AK12" s="185">
        <v>52.810230956688578</v>
      </c>
      <c r="AL12" s="185">
        <v>52.810230956688578</v>
      </c>
      <c r="AM12" s="185">
        <v>52.810230956688578</v>
      </c>
      <c r="AN12" s="185">
        <v>52.810230956688578</v>
      </c>
    </row>
    <row r="13" spans="1:40">
      <c r="A13" s="35" t="s">
        <v>527</v>
      </c>
      <c r="B13" s="185">
        <v>14.113350558120295</v>
      </c>
      <c r="C13" s="185">
        <v>14.113350558120295</v>
      </c>
      <c r="D13" s="185">
        <v>14.113350558120295</v>
      </c>
      <c r="E13" s="185">
        <v>14.113350558120295</v>
      </c>
      <c r="F13" s="185">
        <v>14.113350558120295</v>
      </c>
      <c r="G13" s="185">
        <v>14.113350558120295</v>
      </c>
      <c r="H13" s="185">
        <v>14.113350558120295</v>
      </c>
      <c r="I13" s="185">
        <v>14.113350558120295</v>
      </c>
      <c r="J13" s="185">
        <v>14.113350558120295</v>
      </c>
      <c r="K13" s="185">
        <v>14.113350558120295</v>
      </c>
      <c r="L13" s="185">
        <v>14.113350558120295</v>
      </c>
      <c r="M13" s="185">
        <v>14.113350558120295</v>
      </c>
      <c r="N13" s="185">
        <v>14.113350558120295</v>
      </c>
      <c r="O13" s="185">
        <v>14.113350558120295</v>
      </c>
      <c r="P13" s="185">
        <v>14.113350558120295</v>
      </c>
      <c r="Q13" s="185">
        <v>14.113350558120295</v>
      </c>
      <c r="R13" s="185">
        <v>14.113350558120295</v>
      </c>
      <c r="S13" s="185">
        <v>14.113350558120295</v>
      </c>
      <c r="T13" s="185">
        <v>14.113350558120295</v>
      </c>
      <c r="U13" s="185">
        <v>14.113350558120295</v>
      </c>
      <c r="V13" s="185">
        <v>14.113350558120295</v>
      </c>
      <c r="W13" s="185">
        <v>14.113350558120295</v>
      </c>
      <c r="X13" s="185">
        <v>14.113350558120295</v>
      </c>
      <c r="Y13" s="185">
        <v>14.113350558120295</v>
      </c>
      <c r="Z13" s="185">
        <v>14.113350558120295</v>
      </c>
      <c r="AA13" s="185">
        <v>14.113350558120295</v>
      </c>
      <c r="AB13" s="185">
        <v>14.113350558120295</v>
      </c>
      <c r="AC13" s="185">
        <v>14.113350558120295</v>
      </c>
      <c r="AD13" s="185">
        <v>14.113350558120295</v>
      </c>
      <c r="AE13" s="185">
        <v>14.113350558120295</v>
      </c>
      <c r="AF13" s="185">
        <v>14.113350558120295</v>
      </c>
      <c r="AG13" s="185">
        <v>14.113350558120295</v>
      </c>
      <c r="AH13" s="185">
        <v>14.113350558120295</v>
      </c>
      <c r="AI13" s="185">
        <v>14.113350558120295</v>
      </c>
      <c r="AJ13" s="185">
        <v>14.113350558120295</v>
      </c>
      <c r="AK13" s="185">
        <v>14.113350558120295</v>
      </c>
      <c r="AL13" s="185">
        <v>14.113350558120295</v>
      </c>
      <c r="AM13" s="185">
        <v>14.113350558120295</v>
      </c>
      <c r="AN13" s="185">
        <v>14.113350558120295</v>
      </c>
    </row>
    <row r="14" spans="1:40">
      <c r="A14" s="35" t="s">
        <v>388</v>
      </c>
      <c r="B14" s="185">
        <v>13.345629432699663</v>
      </c>
      <c r="C14" s="185">
        <v>13.345629432699663</v>
      </c>
      <c r="D14" s="185">
        <v>13.345629432699663</v>
      </c>
      <c r="E14" s="185">
        <v>13.345629432699663</v>
      </c>
      <c r="F14" s="185">
        <v>13.345629432699663</v>
      </c>
      <c r="G14" s="185">
        <v>13.345629432699663</v>
      </c>
      <c r="H14" s="185">
        <v>13.345629432699663</v>
      </c>
      <c r="I14" s="185">
        <v>13.345629432699663</v>
      </c>
      <c r="J14" s="185">
        <v>13.345629432699663</v>
      </c>
      <c r="K14" s="185">
        <v>13.345629432699663</v>
      </c>
      <c r="L14" s="185">
        <v>13.345629432699663</v>
      </c>
      <c r="M14" s="185">
        <v>13.345629432699663</v>
      </c>
      <c r="N14" s="185">
        <v>13.345629432699663</v>
      </c>
      <c r="O14" s="185">
        <v>13.345629432699663</v>
      </c>
      <c r="P14" s="185">
        <v>13.345629432699663</v>
      </c>
      <c r="Q14" s="185">
        <v>13.345629432699663</v>
      </c>
      <c r="R14" s="185">
        <v>13.345629432699663</v>
      </c>
      <c r="S14" s="185">
        <v>13.345629432699663</v>
      </c>
      <c r="T14" s="185">
        <v>13.345629432699663</v>
      </c>
      <c r="U14" s="185">
        <v>13.345629432699663</v>
      </c>
      <c r="V14" s="185">
        <v>13.345629432699663</v>
      </c>
      <c r="W14" s="185">
        <v>13.345629432699663</v>
      </c>
      <c r="X14" s="185">
        <v>13.345629432699663</v>
      </c>
      <c r="Y14" s="185">
        <v>13.345629432699663</v>
      </c>
      <c r="Z14" s="185">
        <v>13.345629432699663</v>
      </c>
      <c r="AA14" s="185">
        <v>13.345629432699663</v>
      </c>
      <c r="AB14" s="185">
        <v>13.345629432699663</v>
      </c>
      <c r="AC14" s="185">
        <v>13.345629432699663</v>
      </c>
      <c r="AD14" s="185">
        <v>13.345629432699663</v>
      </c>
      <c r="AE14" s="185">
        <v>13.345629432699663</v>
      </c>
      <c r="AF14" s="185">
        <v>13.345629432699663</v>
      </c>
      <c r="AG14" s="185">
        <v>13.345629432699663</v>
      </c>
      <c r="AH14" s="185">
        <v>13.345629432699663</v>
      </c>
      <c r="AI14" s="185">
        <v>13.345629432699663</v>
      </c>
      <c r="AJ14" s="185">
        <v>13.345629432699663</v>
      </c>
      <c r="AK14" s="185">
        <v>13.345629432699663</v>
      </c>
      <c r="AL14" s="185">
        <v>13.345629432699663</v>
      </c>
      <c r="AM14" s="185">
        <v>13.345629432699663</v>
      </c>
      <c r="AN14" s="185">
        <v>13.345629432699663</v>
      </c>
    </row>
    <row r="15" spans="1:40">
      <c r="A15" s="35" t="s">
        <v>528</v>
      </c>
      <c r="B15" s="185">
        <v>10.112362730181367</v>
      </c>
      <c r="C15" s="185">
        <v>10.112362730181367</v>
      </c>
      <c r="D15" s="185">
        <v>10.112362730181367</v>
      </c>
      <c r="E15" s="185">
        <v>10.112362730181367</v>
      </c>
      <c r="F15" s="185">
        <v>10.112362730181367</v>
      </c>
      <c r="G15" s="185">
        <v>10.112362730181367</v>
      </c>
      <c r="H15" s="185">
        <v>10.112362730181367</v>
      </c>
      <c r="I15" s="185">
        <v>10.112362730181367</v>
      </c>
      <c r="J15" s="185">
        <v>10.112362730181367</v>
      </c>
      <c r="K15" s="185">
        <v>10.112362730181367</v>
      </c>
      <c r="L15" s="185">
        <v>10.112362730181367</v>
      </c>
      <c r="M15" s="185">
        <v>10.112362730181367</v>
      </c>
      <c r="N15" s="185">
        <v>10.112362730181367</v>
      </c>
      <c r="O15" s="185">
        <v>10.112362730181367</v>
      </c>
      <c r="P15" s="185">
        <v>10.112362730181367</v>
      </c>
      <c r="Q15" s="185">
        <v>10.112362730181367</v>
      </c>
      <c r="R15" s="185">
        <v>10.112362730181367</v>
      </c>
      <c r="S15" s="185">
        <v>10.112362730181367</v>
      </c>
      <c r="T15" s="185">
        <v>10.112362730181367</v>
      </c>
      <c r="U15" s="185">
        <v>10.112362730181367</v>
      </c>
      <c r="V15" s="185">
        <v>10.112362730181367</v>
      </c>
      <c r="W15" s="185">
        <v>10.112362730181367</v>
      </c>
      <c r="X15" s="185">
        <v>10.112362730181367</v>
      </c>
      <c r="Y15" s="185">
        <v>10.112362730181367</v>
      </c>
      <c r="Z15" s="185">
        <v>10.112362730181367</v>
      </c>
      <c r="AA15" s="185">
        <v>10.112362730181367</v>
      </c>
      <c r="AB15" s="185">
        <v>10.112362730181367</v>
      </c>
      <c r="AC15" s="185">
        <v>10.112362730181367</v>
      </c>
      <c r="AD15" s="185">
        <v>10.112362730181367</v>
      </c>
      <c r="AE15" s="185">
        <v>10.112362730181367</v>
      </c>
      <c r="AF15" s="185">
        <v>10.112362730181367</v>
      </c>
      <c r="AG15" s="185">
        <v>10.112362730181367</v>
      </c>
      <c r="AH15" s="185">
        <v>10.112362730181367</v>
      </c>
      <c r="AI15" s="185">
        <v>10.112362730181367</v>
      </c>
      <c r="AJ15" s="185">
        <v>10.112362730181367</v>
      </c>
      <c r="AK15" s="185">
        <v>10.112362730181367</v>
      </c>
      <c r="AL15" s="185">
        <v>10.112362730181367</v>
      </c>
      <c r="AM15" s="185">
        <v>10.112362730181367</v>
      </c>
      <c r="AN15" s="185">
        <v>10.112362730181367</v>
      </c>
    </row>
    <row r="16" spans="1:40">
      <c r="A16" s="35" t="s">
        <v>602</v>
      </c>
      <c r="B16" s="185">
        <v>1.2396211872289537E-4</v>
      </c>
      <c r="C16" s="185">
        <v>1.2396211872289537E-4</v>
      </c>
      <c r="D16" s="185">
        <v>1.2396211872289537E-4</v>
      </c>
      <c r="E16" s="185">
        <v>1.2396211872289537E-4</v>
      </c>
      <c r="F16" s="185">
        <v>1.2396211872289537E-4</v>
      </c>
      <c r="G16" s="185">
        <v>1.2396211872289537E-4</v>
      </c>
      <c r="H16" s="185">
        <v>1.2396211872289537E-4</v>
      </c>
      <c r="I16" s="185">
        <v>1.2396211872289537E-4</v>
      </c>
      <c r="J16" s="185">
        <v>1.2396211872289537E-4</v>
      </c>
      <c r="K16" s="185">
        <v>1.2396211872289537E-4</v>
      </c>
      <c r="L16" s="185">
        <v>1.2396211872289537E-4</v>
      </c>
      <c r="M16" s="185">
        <v>1.2396211872289537E-4</v>
      </c>
      <c r="N16" s="185">
        <v>1.2396211872289537E-4</v>
      </c>
      <c r="O16" s="185">
        <v>1.2396211872289537E-4</v>
      </c>
      <c r="P16" s="185">
        <v>1.2396211872289537E-4</v>
      </c>
      <c r="Q16" s="185">
        <v>1.2396211872289537E-4</v>
      </c>
      <c r="R16" s="185">
        <v>1.2396211872289537E-4</v>
      </c>
      <c r="S16" s="185">
        <v>1.2396211872289537E-4</v>
      </c>
      <c r="T16" s="185">
        <v>1.2396211872289537E-4</v>
      </c>
      <c r="U16" s="185">
        <v>1.2396211872289537E-4</v>
      </c>
      <c r="V16" s="185">
        <v>1.2396211872289537E-4</v>
      </c>
      <c r="W16" s="185">
        <v>1.2396211872289537E-4</v>
      </c>
      <c r="X16" s="185">
        <v>1.2396211872289537E-4</v>
      </c>
      <c r="Y16" s="185">
        <v>1.2396211872289537E-4</v>
      </c>
      <c r="Z16" s="185">
        <v>1.2396211872289537E-4</v>
      </c>
      <c r="AA16" s="185">
        <v>1.2396211872289537E-4</v>
      </c>
      <c r="AB16" s="185">
        <v>1.2396211872289537E-4</v>
      </c>
      <c r="AC16" s="185">
        <v>1.2396211872289537E-4</v>
      </c>
      <c r="AD16" s="185">
        <v>1.2396211872289537E-4</v>
      </c>
      <c r="AE16" s="185">
        <v>1.2396211872289537E-4</v>
      </c>
      <c r="AF16" s="185">
        <v>1.2396211872289537E-4</v>
      </c>
      <c r="AG16" s="185">
        <v>1.2396211872289537E-4</v>
      </c>
      <c r="AH16" s="185">
        <v>1.2396211872289537E-4</v>
      </c>
      <c r="AI16" s="185">
        <v>1.2396211872289537E-4</v>
      </c>
      <c r="AJ16" s="185">
        <v>1.2396211872289537E-4</v>
      </c>
      <c r="AK16" s="185">
        <v>1.2396211872289537E-4</v>
      </c>
      <c r="AL16" s="185">
        <v>1.2396211872289537E-4</v>
      </c>
      <c r="AM16" s="185">
        <v>1.2396211872289537E-4</v>
      </c>
      <c r="AN16" s="185">
        <v>1.2396211872289537E-4</v>
      </c>
    </row>
    <row r="17" spans="1:40">
      <c r="A17" s="35" t="s">
        <v>529</v>
      </c>
      <c r="B17" s="185">
        <v>84.250557323841988</v>
      </c>
      <c r="C17" s="185">
        <v>84.250557323841988</v>
      </c>
      <c r="D17" s="185">
        <v>84.250557323841988</v>
      </c>
      <c r="E17" s="185">
        <v>84.250557323841988</v>
      </c>
      <c r="F17" s="185">
        <v>84.250557323841988</v>
      </c>
      <c r="G17" s="185">
        <v>84.250557323841988</v>
      </c>
      <c r="H17" s="185">
        <v>84.250557323841988</v>
      </c>
      <c r="I17" s="185">
        <v>84.250557323841988</v>
      </c>
      <c r="J17" s="185">
        <v>84.250557323841988</v>
      </c>
      <c r="K17" s="185">
        <v>84.250557323841988</v>
      </c>
      <c r="L17" s="185">
        <v>84.250557323841988</v>
      </c>
      <c r="M17" s="185">
        <v>84.250557323841988</v>
      </c>
      <c r="N17" s="185">
        <v>84.250557323841988</v>
      </c>
      <c r="O17" s="185">
        <v>84.250557323841988</v>
      </c>
      <c r="P17" s="185">
        <v>84.250557323841988</v>
      </c>
      <c r="Q17" s="185">
        <v>84.250557323841988</v>
      </c>
      <c r="R17" s="185">
        <v>84.250557323841988</v>
      </c>
      <c r="S17" s="185">
        <v>84.250557323841988</v>
      </c>
      <c r="T17" s="185">
        <v>84.250557323841988</v>
      </c>
      <c r="U17" s="185">
        <v>84.250557323841988</v>
      </c>
      <c r="V17" s="185">
        <v>84.250557323841988</v>
      </c>
      <c r="W17" s="185">
        <v>84.250557323841988</v>
      </c>
      <c r="X17" s="185">
        <v>84.250557323841988</v>
      </c>
      <c r="Y17" s="185">
        <v>84.250557323841988</v>
      </c>
      <c r="Z17" s="185">
        <v>84.250557323841988</v>
      </c>
      <c r="AA17" s="185">
        <v>84.250557323841988</v>
      </c>
      <c r="AB17" s="185">
        <v>84.250557323841988</v>
      </c>
      <c r="AC17" s="185">
        <v>84.250557323841988</v>
      </c>
      <c r="AD17" s="185">
        <v>84.250557323841988</v>
      </c>
      <c r="AE17" s="185">
        <v>84.250557323841988</v>
      </c>
      <c r="AF17" s="185">
        <v>84.250557323841988</v>
      </c>
      <c r="AG17" s="185">
        <v>84.250557323841988</v>
      </c>
      <c r="AH17" s="185">
        <v>84.250557323841988</v>
      </c>
      <c r="AI17" s="185">
        <v>84.250557323841988</v>
      </c>
      <c r="AJ17" s="185">
        <v>84.250557323841988</v>
      </c>
      <c r="AK17" s="185">
        <v>84.250557323841988</v>
      </c>
      <c r="AL17" s="185">
        <v>84.250557323841988</v>
      </c>
      <c r="AM17" s="185">
        <v>84.250557323841988</v>
      </c>
      <c r="AN17" s="185">
        <v>84.250557323841988</v>
      </c>
    </row>
    <row r="18" spans="1:40">
      <c r="A18" s="35" t="s">
        <v>596</v>
      </c>
      <c r="B18" s="185">
        <v>21.151207305916991</v>
      </c>
      <c r="C18" s="185">
        <v>21.151207305916991</v>
      </c>
      <c r="D18" s="185">
        <v>21.151207305916991</v>
      </c>
      <c r="E18" s="185">
        <v>21.151207305916991</v>
      </c>
      <c r="F18" s="185">
        <v>21.151207305916991</v>
      </c>
      <c r="G18" s="185">
        <v>21.151207305916991</v>
      </c>
      <c r="H18" s="185">
        <v>21.151207305916991</v>
      </c>
      <c r="I18" s="185">
        <v>21.151207305916991</v>
      </c>
      <c r="J18" s="185">
        <v>21.151207305916991</v>
      </c>
      <c r="K18" s="185">
        <v>21.151207305916991</v>
      </c>
      <c r="L18" s="185">
        <v>21.151207305916991</v>
      </c>
      <c r="M18" s="185">
        <v>21.151207305916991</v>
      </c>
      <c r="N18" s="185">
        <v>21.151207305916991</v>
      </c>
      <c r="O18" s="185">
        <v>21.151207305916991</v>
      </c>
      <c r="P18" s="185">
        <v>21.151207305916991</v>
      </c>
      <c r="Q18" s="185">
        <v>21.151207305916991</v>
      </c>
      <c r="R18" s="185">
        <v>21.151207305916991</v>
      </c>
      <c r="S18" s="185">
        <v>21.151207305916991</v>
      </c>
      <c r="T18" s="185">
        <v>21.151207305916991</v>
      </c>
      <c r="U18" s="185">
        <v>21.151207305916991</v>
      </c>
      <c r="V18" s="185">
        <v>21.151207305916991</v>
      </c>
      <c r="W18" s="185">
        <v>21.151207305916991</v>
      </c>
      <c r="X18" s="185">
        <v>21.151207305916991</v>
      </c>
      <c r="Y18" s="185">
        <v>21.151207305916991</v>
      </c>
      <c r="Z18" s="185">
        <v>21.151207305916991</v>
      </c>
      <c r="AA18" s="185">
        <v>21.151207305916991</v>
      </c>
      <c r="AB18" s="185">
        <v>21.151207305916991</v>
      </c>
      <c r="AC18" s="185">
        <v>21.151207305916991</v>
      </c>
      <c r="AD18" s="185">
        <v>21.151207305916991</v>
      </c>
      <c r="AE18" s="185">
        <v>21.151207305916991</v>
      </c>
      <c r="AF18" s="185">
        <v>21.151207305916991</v>
      </c>
      <c r="AG18" s="185">
        <v>21.151207305916991</v>
      </c>
      <c r="AH18" s="185">
        <v>21.151207305916991</v>
      </c>
      <c r="AI18" s="185">
        <v>21.151207305916991</v>
      </c>
      <c r="AJ18" s="185">
        <v>21.151207305916991</v>
      </c>
      <c r="AK18" s="185">
        <v>21.151207305916991</v>
      </c>
      <c r="AL18" s="185">
        <v>21.151207305916991</v>
      </c>
      <c r="AM18" s="185">
        <v>21.151207305916991</v>
      </c>
      <c r="AN18" s="185">
        <v>21.151207305916991</v>
      </c>
    </row>
    <row r="19" spans="1:40">
      <c r="A19" s="35" t="s">
        <v>597</v>
      </c>
      <c r="B19" s="185">
        <v>135.9553569122159</v>
      </c>
      <c r="C19" s="185">
        <v>135.9553569122159</v>
      </c>
      <c r="D19" s="185">
        <v>135.9553569122159</v>
      </c>
      <c r="E19" s="185">
        <v>135.9553569122159</v>
      </c>
      <c r="F19" s="185">
        <v>135.9553569122159</v>
      </c>
      <c r="G19" s="185">
        <v>135.9553569122159</v>
      </c>
      <c r="H19" s="185">
        <v>135.9553569122159</v>
      </c>
      <c r="I19" s="185">
        <v>135.9553569122159</v>
      </c>
      <c r="J19" s="185">
        <v>135.9553569122159</v>
      </c>
      <c r="K19" s="185">
        <v>135.9553569122159</v>
      </c>
      <c r="L19" s="185">
        <v>135.9553569122159</v>
      </c>
      <c r="M19" s="185">
        <v>135.9553569122159</v>
      </c>
      <c r="N19" s="185">
        <v>135.9553569122159</v>
      </c>
      <c r="O19" s="185">
        <v>135.9553569122159</v>
      </c>
      <c r="P19" s="185">
        <v>135.9553569122159</v>
      </c>
      <c r="Q19" s="185">
        <v>135.9553569122159</v>
      </c>
      <c r="R19" s="185">
        <v>135.9553569122159</v>
      </c>
      <c r="S19" s="185">
        <v>135.9553569122159</v>
      </c>
      <c r="T19" s="185">
        <v>135.9553569122159</v>
      </c>
      <c r="U19" s="185">
        <v>135.9553569122159</v>
      </c>
      <c r="V19" s="185">
        <v>135.9553569122159</v>
      </c>
      <c r="W19" s="185">
        <v>135.9553569122159</v>
      </c>
      <c r="X19" s="185">
        <v>135.9553569122159</v>
      </c>
      <c r="Y19" s="185">
        <v>135.9553569122159</v>
      </c>
      <c r="Z19" s="185">
        <v>135.9553569122159</v>
      </c>
      <c r="AA19" s="185">
        <v>135.9553569122159</v>
      </c>
      <c r="AB19" s="185">
        <v>135.9553569122159</v>
      </c>
      <c r="AC19" s="185">
        <v>135.9553569122159</v>
      </c>
      <c r="AD19" s="185">
        <v>135.9553569122159</v>
      </c>
      <c r="AE19" s="185">
        <v>135.9553569122159</v>
      </c>
      <c r="AF19" s="185">
        <v>135.9553569122159</v>
      </c>
      <c r="AG19" s="185">
        <v>135.9553569122159</v>
      </c>
      <c r="AH19" s="185">
        <v>135.9553569122159</v>
      </c>
      <c r="AI19" s="185">
        <v>135.9553569122159</v>
      </c>
      <c r="AJ19" s="185">
        <v>135.9553569122159</v>
      </c>
      <c r="AK19" s="185">
        <v>135.9553569122159</v>
      </c>
      <c r="AL19" s="185">
        <v>135.9553569122159</v>
      </c>
      <c r="AM19" s="185">
        <v>135.9553569122159</v>
      </c>
      <c r="AN19" s="185">
        <v>135.9553569122159</v>
      </c>
    </row>
    <row r="20" spans="1:40">
      <c r="A20" s="35" t="s">
        <v>598</v>
      </c>
      <c r="B20" s="185">
        <v>11.263564724197698</v>
      </c>
      <c r="C20" s="185">
        <v>11.263564724197698</v>
      </c>
      <c r="D20" s="185">
        <v>11.263564724197698</v>
      </c>
      <c r="E20" s="185">
        <v>11.263564724197698</v>
      </c>
      <c r="F20" s="185">
        <v>11.263564724197698</v>
      </c>
      <c r="G20" s="185">
        <v>11.263564724197698</v>
      </c>
      <c r="H20" s="185">
        <v>11.263564724197698</v>
      </c>
      <c r="I20" s="185">
        <v>11.263564724197698</v>
      </c>
      <c r="J20" s="185">
        <v>11.263564724197698</v>
      </c>
      <c r="K20" s="185">
        <v>11.263564724197698</v>
      </c>
      <c r="L20" s="185">
        <v>11.263564724197698</v>
      </c>
      <c r="M20" s="185">
        <v>11.263564724197698</v>
      </c>
      <c r="N20" s="185">
        <v>11.263564724197698</v>
      </c>
      <c r="O20" s="185">
        <v>11.263564724197698</v>
      </c>
      <c r="P20" s="185">
        <v>11.263564724197698</v>
      </c>
      <c r="Q20" s="185">
        <v>11.263564724197698</v>
      </c>
      <c r="R20" s="185">
        <v>11.263564724197698</v>
      </c>
      <c r="S20" s="185">
        <v>11.263564724197698</v>
      </c>
      <c r="T20" s="185">
        <v>11.263564724197698</v>
      </c>
      <c r="U20" s="185">
        <v>11.263564724197698</v>
      </c>
      <c r="V20" s="185">
        <v>11.263564724197698</v>
      </c>
      <c r="W20" s="185">
        <v>11.263564724197698</v>
      </c>
      <c r="X20" s="185">
        <v>11.263564724197698</v>
      </c>
      <c r="Y20" s="185">
        <v>11.263564724197698</v>
      </c>
      <c r="Z20" s="185">
        <v>11.263564724197698</v>
      </c>
      <c r="AA20" s="185">
        <v>11.263564724197698</v>
      </c>
      <c r="AB20" s="185">
        <v>11.263564724197698</v>
      </c>
      <c r="AC20" s="185">
        <v>11.263564724197698</v>
      </c>
      <c r="AD20" s="185">
        <v>11.263564724197698</v>
      </c>
      <c r="AE20" s="185">
        <v>11.263564724197698</v>
      </c>
      <c r="AF20" s="185">
        <v>11.263564724197698</v>
      </c>
      <c r="AG20" s="185">
        <v>11.263564724197698</v>
      </c>
      <c r="AH20" s="185">
        <v>11.263564724197698</v>
      </c>
      <c r="AI20" s="185">
        <v>11.263564724197698</v>
      </c>
      <c r="AJ20" s="185">
        <v>11.263564724197698</v>
      </c>
      <c r="AK20" s="185">
        <v>11.263564724197698</v>
      </c>
      <c r="AL20" s="185">
        <v>11.263564724197698</v>
      </c>
      <c r="AM20" s="185">
        <v>11.263564724197698</v>
      </c>
      <c r="AN20" s="185">
        <v>11.263564724197698</v>
      </c>
    </row>
    <row r="21" spans="1:40">
      <c r="A21" s="35" t="s">
        <v>599</v>
      </c>
      <c r="B21" s="185">
        <v>1.135153120654689</v>
      </c>
      <c r="C21" s="185">
        <v>1.135153120654689</v>
      </c>
      <c r="D21" s="185">
        <v>1.135153120654689</v>
      </c>
      <c r="E21" s="185">
        <v>1.135153120654689</v>
      </c>
      <c r="F21" s="185">
        <v>1.135153120654689</v>
      </c>
      <c r="G21" s="185">
        <v>1.135153120654689</v>
      </c>
      <c r="H21" s="185">
        <v>1.135153120654689</v>
      </c>
      <c r="I21" s="185">
        <v>1.135153120654689</v>
      </c>
      <c r="J21" s="185">
        <v>1.135153120654689</v>
      </c>
      <c r="K21" s="185">
        <v>1.135153120654689</v>
      </c>
      <c r="L21" s="185">
        <v>1.135153120654689</v>
      </c>
      <c r="M21" s="185">
        <v>1.135153120654689</v>
      </c>
      <c r="N21" s="185">
        <v>1.135153120654689</v>
      </c>
      <c r="O21" s="185">
        <v>1.135153120654689</v>
      </c>
      <c r="P21" s="185">
        <v>1.135153120654689</v>
      </c>
      <c r="Q21" s="185">
        <v>1.135153120654689</v>
      </c>
      <c r="R21" s="185">
        <v>1.135153120654689</v>
      </c>
      <c r="S21" s="185">
        <v>1.135153120654689</v>
      </c>
      <c r="T21" s="185">
        <v>1.135153120654689</v>
      </c>
      <c r="U21" s="185">
        <v>1.135153120654689</v>
      </c>
      <c r="V21" s="185">
        <v>1.135153120654689</v>
      </c>
      <c r="W21" s="185">
        <v>1.135153120654689</v>
      </c>
      <c r="X21" s="185">
        <v>1.135153120654689</v>
      </c>
      <c r="Y21" s="185">
        <v>1.135153120654689</v>
      </c>
      <c r="Z21" s="185">
        <v>1.135153120654689</v>
      </c>
      <c r="AA21" s="185">
        <v>1.135153120654689</v>
      </c>
      <c r="AB21" s="185">
        <v>1.135153120654689</v>
      </c>
      <c r="AC21" s="185">
        <v>1.135153120654689</v>
      </c>
      <c r="AD21" s="185">
        <v>1.135153120654689</v>
      </c>
      <c r="AE21" s="185">
        <v>1.135153120654689</v>
      </c>
      <c r="AF21" s="185">
        <v>1.135153120654689</v>
      </c>
      <c r="AG21" s="185">
        <v>1.135153120654689</v>
      </c>
      <c r="AH21" s="185">
        <v>1.135153120654689</v>
      </c>
      <c r="AI21" s="185">
        <v>1.135153120654689</v>
      </c>
      <c r="AJ21" s="185">
        <v>1.135153120654689</v>
      </c>
      <c r="AK21" s="185">
        <v>1.135153120654689</v>
      </c>
      <c r="AL21" s="185">
        <v>1.135153120654689</v>
      </c>
      <c r="AM21" s="185">
        <v>1.135153120654689</v>
      </c>
      <c r="AN21" s="185">
        <v>1.135153120654689</v>
      </c>
    </row>
    <row r="22" spans="1:40">
      <c r="A22" s="35" t="s">
        <v>530</v>
      </c>
      <c r="B22" s="185">
        <v>27.516308224731581</v>
      </c>
      <c r="C22" s="185">
        <v>26.912964775811623</v>
      </c>
      <c r="D22" s="185">
        <v>26.309621326891669</v>
      </c>
      <c r="E22" s="185">
        <v>25.706277877971715</v>
      </c>
      <c r="F22" s="185">
        <v>25.706277877971715</v>
      </c>
      <c r="G22" s="185">
        <v>25.706277877971715</v>
      </c>
      <c r="H22" s="185">
        <v>25.702581792603592</v>
      </c>
      <c r="I22" s="185">
        <v>25.698885707235473</v>
      </c>
      <c r="J22" s="185">
        <v>25.702581792603873</v>
      </c>
      <c r="K22" s="185">
        <v>25.702581792603873</v>
      </c>
      <c r="L22" s="185">
        <v>25.702581792603873</v>
      </c>
      <c r="M22" s="185">
        <v>25.702581792603873</v>
      </c>
      <c r="N22" s="185">
        <v>25.702581792603873</v>
      </c>
      <c r="O22" s="185">
        <v>25.14503244124597</v>
      </c>
      <c r="P22" s="185">
        <v>25.14503244124597</v>
      </c>
      <c r="Q22" s="185">
        <v>25.14503244124597</v>
      </c>
      <c r="R22" s="185">
        <v>25.14503244124597</v>
      </c>
      <c r="S22" s="185">
        <v>25.14503244124597</v>
      </c>
      <c r="T22" s="185">
        <v>25.156120593079354</v>
      </c>
      <c r="U22" s="185">
        <v>23.65182899585373</v>
      </c>
      <c r="V22" s="185">
        <v>22.158625550461498</v>
      </c>
      <c r="W22" s="185">
        <v>20.665422105069261</v>
      </c>
      <c r="X22" s="185">
        <v>19.851589577354879</v>
      </c>
      <c r="Y22" s="185">
        <v>19.22213585409888</v>
      </c>
      <c r="Z22" s="185">
        <v>18.585686452996477</v>
      </c>
      <c r="AA22" s="185">
        <v>17.891766662744789</v>
      </c>
      <c r="AB22" s="185">
        <v>16.749112665812053</v>
      </c>
      <c r="AC22" s="185">
        <v>15.606458668879311</v>
      </c>
      <c r="AD22" s="185">
        <v>14.463804671946567</v>
      </c>
      <c r="AE22" s="185">
        <v>14.285785153710769</v>
      </c>
      <c r="AF22" s="185">
        <v>14.107765635474962</v>
      </c>
      <c r="AG22" s="185">
        <v>13.929746117239164</v>
      </c>
      <c r="AH22" s="185">
        <v>13.751726599003359</v>
      </c>
      <c r="AI22" s="185">
        <v>13.573707080767557</v>
      </c>
      <c r="AJ22" s="185">
        <v>12.904454181308786</v>
      </c>
      <c r="AK22" s="185">
        <v>12.235201281850014</v>
      </c>
      <c r="AL22" s="185">
        <v>11.565948382391243</v>
      </c>
      <c r="AM22" s="185">
        <v>10.896695482932476</v>
      </c>
      <c r="AN22" s="185">
        <v>10.227442583473703</v>
      </c>
    </row>
    <row r="23" spans="1:40">
      <c r="A23" s="35" t="s">
        <v>603</v>
      </c>
      <c r="B23" s="185">
        <v>66.420365481469915</v>
      </c>
      <c r="C23" s="185">
        <v>66.420365481469915</v>
      </c>
      <c r="D23" s="185">
        <v>66.420365481469915</v>
      </c>
      <c r="E23" s="185">
        <v>66.420365481469915</v>
      </c>
      <c r="F23" s="185">
        <v>66.420365481469915</v>
      </c>
      <c r="G23" s="185">
        <v>66.420365481469915</v>
      </c>
      <c r="H23" s="185">
        <v>66.420365481469915</v>
      </c>
      <c r="I23" s="185">
        <v>66.420365481469915</v>
      </c>
      <c r="J23" s="185">
        <v>66.420365481469915</v>
      </c>
      <c r="K23" s="185">
        <v>66.420365481469915</v>
      </c>
      <c r="L23" s="185">
        <v>66.420365481469915</v>
      </c>
      <c r="M23" s="185">
        <v>66.420365481469915</v>
      </c>
      <c r="N23" s="185">
        <v>66.420365481469915</v>
      </c>
      <c r="O23" s="185">
        <v>66.420365481469915</v>
      </c>
      <c r="P23" s="185">
        <v>66.420365481469915</v>
      </c>
      <c r="Q23" s="185">
        <v>66.420365481469915</v>
      </c>
      <c r="R23" s="185">
        <v>66.420365481469915</v>
      </c>
      <c r="S23" s="185">
        <v>66.420365481469915</v>
      </c>
      <c r="T23" s="185">
        <v>66.420365481469915</v>
      </c>
      <c r="U23" s="185">
        <v>66.420365481469915</v>
      </c>
      <c r="V23" s="185">
        <v>66.420365481469915</v>
      </c>
      <c r="W23" s="185">
        <v>66.420365481469915</v>
      </c>
      <c r="X23" s="185">
        <v>66.420365481469915</v>
      </c>
      <c r="Y23" s="185">
        <v>66.420365481469915</v>
      </c>
      <c r="Z23" s="185">
        <v>66.420365481469915</v>
      </c>
      <c r="AA23" s="185">
        <v>66.420365481469915</v>
      </c>
      <c r="AB23" s="185">
        <v>66.420365481469915</v>
      </c>
      <c r="AC23" s="185">
        <v>66.420365481469915</v>
      </c>
      <c r="AD23" s="185">
        <v>66.420365481469915</v>
      </c>
      <c r="AE23" s="185">
        <v>66.420365481469915</v>
      </c>
      <c r="AF23" s="185">
        <v>66.420365481469915</v>
      </c>
      <c r="AG23" s="185">
        <v>66.420365481469915</v>
      </c>
      <c r="AH23" s="185">
        <v>66.420365481469915</v>
      </c>
      <c r="AI23" s="185">
        <v>66.420365481469915</v>
      </c>
      <c r="AJ23" s="185">
        <v>66.420365481469915</v>
      </c>
      <c r="AK23" s="185">
        <v>66.420365481469915</v>
      </c>
      <c r="AL23" s="185">
        <v>66.420365481469915</v>
      </c>
      <c r="AM23" s="185">
        <v>66.420365481469915</v>
      </c>
      <c r="AN23" s="185">
        <v>66.420365481469915</v>
      </c>
    </row>
    <row r="24" spans="1:40">
      <c r="A24" s="35" t="s">
        <v>661</v>
      </c>
      <c r="B24" s="185">
        <v>13.345629432699663</v>
      </c>
      <c r="C24" s="185">
        <v>13.345629432699663</v>
      </c>
      <c r="D24" s="185">
        <v>13.345629432699663</v>
      </c>
      <c r="E24" s="185">
        <v>13.345629432699663</v>
      </c>
      <c r="F24" s="185">
        <v>13.345629432699663</v>
      </c>
      <c r="G24" s="185">
        <v>13.345629432699663</v>
      </c>
      <c r="H24" s="185">
        <v>13.345629432699663</v>
      </c>
      <c r="I24" s="185">
        <v>13.345629432699663</v>
      </c>
      <c r="J24" s="185">
        <v>13.345629432699663</v>
      </c>
      <c r="K24" s="185">
        <v>13.345629432699663</v>
      </c>
      <c r="L24" s="185">
        <v>13.345629432699663</v>
      </c>
      <c r="M24" s="185">
        <v>13.345629432699663</v>
      </c>
      <c r="N24" s="185">
        <v>13.345629432699663</v>
      </c>
      <c r="O24" s="185">
        <v>13.345629432699663</v>
      </c>
      <c r="P24" s="185">
        <v>13.345629432699663</v>
      </c>
      <c r="Q24" s="185">
        <v>13.345629432699663</v>
      </c>
      <c r="R24" s="185">
        <v>13.345629432699663</v>
      </c>
      <c r="S24" s="185">
        <v>13.345629432699663</v>
      </c>
      <c r="T24" s="185">
        <v>13.345629432699663</v>
      </c>
      <c r="U24" s="185">
        <v>13.345629432699663</v>
      </c>
      <c r="V24" s="185">
        <v>13.345629432699663</v>
      </c>
      <c r="W24" s="185">
        <v>13.345629432699663</v>
      </c>
      <c r="X24" s="185">
        <v>13.345629432699663</v>
      </c>
      <c r="Y24" s="185">
        <v>13.345629432699663</v>
      </c>
      <c r="Z24" s="185">
        <v>13.345629432699663</v>
      </c>
      <c r="AA24" s="185">
        <v>13.345629432699663</v>
      </c>
      <c r="AB24" s="185">
        <v>13.345629432699663</v>
      </c>
      <c r="AC24" s="185">
        <v>13.345629432699663</v>
      </c>
      <c r="AD24" s="185">
        <v>13.345629432699663</v>
      </c>
      <c r="AE24" s="185">
        <v>13.345629432699663</v>
      </c>
      <c r="AF24" s="185">
        <v>13.345629432699663</v>
      </c>
      <c r="AG24" s="185">
        <v>13.345629432699663</v>
      </c>
      <c r="AH24" s="185">
        <v>13.345629432699663</v>
      </c>
      <c r="AI24" s="185">
        <v>13.345629432699663</v>
      </c>
      <c r="AJ24" s="185">
        <v>13.345629432699663</v>
      </c>
      <c r="AK24" s="185">
        <v>13.345629432699663</v>
      </c>
      <c r="AL24" s="185">
        <v>13.345629432699663</v>
      </c>
      <c r="AM24" s="185">
        <v>13.345629432699663</v>
      </c>
      <c r="AN24" s="185">
        <v>13.345629432699663</v>
      </c>
    </row>
    <row r="25" spans="1:40">
      <c r="A25" s="35" t="s">
        <v>662</v>
      </c>
      <c r="B25" s="185">
        <v>10.112362730181367</v>
      </c>
      <c r="C25" s="185">
        <v>10.112362730181367</v>
      </c>
      <c r="D25" s="185">
        <v>10.112362730181367</v>
      </c>
      <c r="E25" s="185">
        <v>10.112362730181367</v>
      </c>
      <c r="F25" s="185">
        <v>10.112362730181367</v>
      </c>
      <c r="G25" s="185">
        <v>10.112362730181367</v>
      </c>
      <c r="H25" s="185">
        <v>10.112362730181367</v>
      </c>
      <c r="I25" s="185">
        <v>10.112362730181367</v>
      </c>
      <c r="J25" s="185">
        <v>10.112362730181367</v>
      </c>
      <c r="K25" s="185">
        <v>10.112362730181367</v>
      </c>
      <c r="L25" s="185">
        <v>10.112362730181367</v>
      </c>
      <c r="M25" s="185">
        <v>10.112362730181367</v>
      </c>
      <c r="N25" s="185">
        <v>10.112362730181367</v>
      </c>
      <c r="O25" s="185">
        <v>10.112362730181367</v>
      </c>
      <c r="P25" s="185">
        <v>10.112362730181367</v>
      </c>
      <c r="Q25" s="185">
        <v>10.112362730181367</v>
      </c>
      <c r="R25" s="185">
        <v>10.112362730181367</v>
      </c>
      <c r="S25" s="185">
        <v>10.112362730181367</v>
      </c>
      <c r="T25" s="185">
        <v>10.112362730181367</v>
      </c>
      <c r="U25" s="185">
        <v>10.112362730181367</v>
      </c>
      <c r="V25" s="185">
        <v>10.112362730181367</v>
      </c>
      <c r="W25" s="185">
        <v>10.112362730181367</v>
      </c>
      <c r="X25" s="185">
        <v>10.112362730181367</v>
      </c>
      <c r="Y25" s="185">
        <v>10.112362730181367</v>
      </c>
      <c r="Z25" s="185">
        <v>10.112362730181367</v>
      </c>
      <c r="AA25" s="185">
        <v>10.112362730181367</v>
      </c>
      <c r="AB25" s="185">
        <v>10.112362730181367</v>
      </c>
      <c r="AC25" s="185">
        <v>10.112362730181367</v>
      </c>
      <c r="AD25" s="185">
        <v>10.112362730181367</v>
      </c>
      <c r="AE25" s="185">
        <v>10.112362730181367</v>
      </c>
      <c r="AF25" s="185">
        <v>10.112362730181367</v>
      </c>
      <c r="AG25" s="185">
        <v>10.112362730181367</v>
      </c>
      <c r="AH25" s="185">
        <v>10.112362730181367</v>
      </c>
      <c r="AI25" s="185">
        <v>10.112362730181367</v>
      </c>
      <c r="AJ25" s="185">
        <v>10.112362730181367</v>
      </c>
      <c r="AK25" s="185">
        <v>10.112362730181367</v>
      </c>
      <c r="AL25" s="185">
        <v>10.112362730181367</v>
      </c>
      <c r="AM25" s="185">
        <v>10.112362730181367</v>
      </c>
      <c r="AN25" s="185">
        <v>10.112362730181367</v>
      </c>
    </row>
    <row r="41" spans="1:39">
      <c r="A41" s="132"/>
      <c r="B41" s="132"/>
      <c r="C41" s="132"/>
      <c r="D41" s="132"/>
      <c r="E41" s="132"/>
      <c r="F41" s="132"/>
      <c r="G41" s="132"/>
      <c r="H41" s="132"/>
      <c r="I41" s="132"/>
    </row>
    <row r="42" spans="1:39">
      <c r="A42" s="35" t="s">
        <v>556</v>
      </c>
      <c r="B42" s="35" t="s">
        <v>565</v>
      </c>
      <c r="C42" s="35" t="s">
        <v>566</v>
      </c>
      <c r="D42" s="35" t="s">
        <v>557</v>
      </c>
      <c r="E42" s="35" t="s">
        <v>567</v>
      </c>
      <c r="F42" s="35" t="s">
        <v>568</v>
      </c>
      <c r="G42" s="35" t="s">
        <v>569</v>
      </c>
      <c r="H42" s="35" t="s">
        <v>570</v>
      </c>
      <c r="I42" s="35" t="s">
        <v>558</v>
      </c>
      <c r="J42" s="35" t="s">
        <v>571</v>
      </c>
      <c r="K42" s="35" t="s">
        <v>572</v>
      </c>
      <c r="L42" s="35" t="s">
        <v>573</v>
      </c>
      <c r="M42" s="35" t="s">
        <v>574</v>
      </c>
      <c r="N42" s="35" t="s">
        <v>559</v>
      </c>
      <c r="O42" s="35" t="s">
        <v>575</v>
      </c>
      <c r="P42" s="35" t="s">
        <v>576</v>
      </c>
      <c r="Q42" s="35" t="s">
        <v>577</v>
      </c>
      <c r="R42" s="35" t="s">
        <v>578</v>
      </c>
      <c r="S42" s="35" t="s">
        <v>560</v>
      </c>
      <c r="T42" s="35" t="s">
        <v>579</v>
      </c>
      <c r="U42" s="35" t="s">
        <v>580</v>
      </c>
      <c r="V42" s="35" t="s">
        <v>581</v>
      </c>
      <c r="W42" s="35" t="s">
        <v>582</v>
      </c>
      <c r="X42" s="35" t="s">
        <v>561</v>
      </c>
      <c r="Y42" s="35" t="s">
        <v>583</v>
      </c>
      <c r="Z42" s="35" t="s">
        <v>584</v>
      </c>
      <c r="AA42" s="35" t="s">
        <v>585</v>
      </c>
      <c r="AB42" s="35" t="s">
        <v>586</v>
      </c>
      <c r="AC42" s="35" t="s">
        <v>562</v>
      </c>
      <c r="AD42" s="35" t="s">
        <v>587</v>
      </c>
      <c r="AE42" s="35" t="s">
        <v>588</v>
      </c>
      <c r="AF42" s="35" t="s">
        <v>589</v>
      </c>
      <c r="AG42" s="35" t="s">
        <v>590</v>
      </c>
      <c r="AH42" s="35" t="s">
        <v>563</v>
      </c>
      <c r="AI42" s="35" t="s">
        <v>591</v>
      </c>
      <c r="AJ42" s="35" t="s">
        <v>592</v>
      </c>
      <c r="AK42" s="35" t="s">
        <v>593</v>
      </c>
      <c r="AL42" s="35" t="s">
        <v>594</v>
      </c>
      <c r="AM42" s="35" t="s">
        <v>564</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556</v>
      </c>
      <c r="C60" s="35" t="s">
        <v>565</v>
      </c>
      <c r="D60" s="35" t="s">
        <v>566</v>
      </c>
      <c r="E60" s="35" t="s">
        <v>557</v>
      </c>
      <c r="F60" s="35" t="s">
        <v>567</v>
      </c>
      <c r="G60" s="35" t="s">
        <v>568</v>
      </c>
      <c r="H60" s="35" t="s">
        <v>569</v>
      </c>
      <c r="I60" s="35" t="s">
        <v>570</v>
      </c>
      <c r="J60" s="35" t="s">
        <v>558</v>
      </c>
      <c r="K60" s="35" t="s">
        <v>571</v>
      </c>
      <c r="L60" s="35" t="s">
        <v>572</v>
      </c>
      <c r="M60" s="35" t="s">
        <v>573</v>
      </c>
      <c r="N60" s="35" t="s">
        <v>574</v>
      </c>
      <c r="O60" s="35" t="s">
        <v>559</v>
      </c>
      <c r="P60" s="35" t="s">
        <v>575</v>
      </c>
      <c r="Q60" s="35" t="s">
        <v>576</v>
      </c>
      <c r="R60" s="35" t="s">
        <v>577</v>
      </c>
      <c r="S60" s="35" t="s">
        <v>578</v>
      </c>
      <c r="T60" s="35" t="s">
        <v>560</v>
      </c>
      <c r="U60" s="35" t="s">
        <v>579</v>
      </c>
      <c r="V60" s="35" t="s">
        <v>580</v>
      </c>
      <c r="W60" s="35" t="s">
        <v>581</v>
      </c>
      <c r="X60" s="35" t="s">
        <v>582</v>
      </c>
      <c r="Y60" s="35" t="s">
        <v>561</v>
      </c>
      <c r="Z60" s="35" t="s">
        <v>583</v>
      </c>
      <c r="AA60" s="35" t="s">
        <v>584</v>
      </c>
      <c r="AB60" s="35" t="s">
        <v>585</v>
      </c>
      <c r="AC60" s="35" t="s">
        <v>586</v>
      </c>
      <c r="AD60" s="35" t="s">
        <v>562</v>
      </c>
      <c r="AE60" s="35" t="s">
        <v>587</v>
      </c>
      <c r="AF60" s="35" t="s">
        <v>588</v>
      </c>
      <c r="AG60" s="35" t="s">
        <v>589</v>
      </c>
      <c r="AH60" s="35" t="s">
        <v>590</v>
      </c>
      <c r="AI60" s="35" t="s">
        <v>563</v>
      </c>
      <c r="AJ60" s="35" t="s">
        <v>591</v>
      </c>
      <c r="AK60" s="35" t="s">
        <v>592</v>
      </c>
      <c r="AL60" s="35" t="s">
        <v>593</v>
      </c>
      <c r="AM60" s="35" t="s">
        <v>594</v>
      </c>
      <c r="AN60" s="35" t="s">
        <v>564</v>
      </c>
    </row>
    <row r="61" spans="1:40">
      <c r="A61" s="35" t="s">
        <v>275</v>
      </c>
      <c r="B61" s="185">
        <v>0.50000000000000011</v>
      </c>
      <c r="C61" s="185">
        <v>0.50180417227260765</v>
      </c>
      <c r="D61" s="185">
        <v>0.50345203843799502</v>
      </c>
      <c r="E61" s="185">
        <v>0.50494060988170142</v>
      </c>
      <c r="F61" s="185">
        <v>0.50626701406584795</v>
      </c>
      <c r="G61" s="185">
        <v>0.50742850387943761</v>
      </c>
      <c r="H61" s="185">
        <v>0.50861553216100275</v>
      </c>
      <c r="I61" s="185">
        <v>0.50980533725965715</v>
      </c>
      <c r="J61" s="185">
        <v>0.51099792567121383</v>
      </c>
      <c r="K61" s="185">
        <v>0.51455167305279581</v>
      </c>
      <c r="L61" s="185">
        <v>0.51813013505613625</v>
      </c>
      <c r="M61" s="185">
        <v>0.52173348355966676</v>
      </c>
      <c r="N61" s="185">
        <v>0.52536189163715263</v>
      </c>
      <c r="O61" s="185">
        <v>0.52901553356600428</v>
      </c>
      <c r="P61" s="185">
        <v>0.53357431013803724</v>
      </c>
      <c r="Q61" s="185">
        <v>0.53817237183974043</v>
      </c>
      <c r="R61" s="185">
        <v>0.54281005720962017</v>
      </c>
      <c r="S61" s="185">
        <v>0.54748770770352984</v>
      </c>
      <c r="T61" s="185">
        <v>0.55220566771980861</v>
      </c>
      <c r="U61" s="185">
        <v>0.5576889355994058</v>
      </c>
      <c r="V61" s="185">
        <v>0.56322665099447955</v>
      </c>
      <c r="W61" s="185">
        <v>0.5688193545556065</v>
      </c>
      <c r="X61" s="185">
        <v>0.57446759230189237</v>
      </c>
      <c r="Y61" s="185">
        <v>0.58017191567427917</v>
      </c>
      <c r="Z61" s="185">
        <v>0.58663851960806335</v>
      </c>
      <c r="AA61" s="185">
        <v>0.59317720039580546</v>
      </c>
      <c r="AB61" s="185">
        <v>0.59978876140708393</v>
      </c>
      <c r="AC61" s="185">
        <v>0.60647401496584497</v>
      </c>
      <c r="AD61" s="185">
        <v>0.61323378245020888</v>
      </c>
      <c r="AE61" s="185">
        <v>0.62075306225500948</v>
      </c>
      <c r="AF61" s="185">
        <v>0.62836454110428708</v>
      </c>
      <c r="AG61" s="185">
        <v>0.63606934951373251</v>
      </c>
      <c r="AH61" s="185">
        <v>0.64386863186106436</v>
      </c>
      <c r="AI61" s="185">
        <v>0.65176354655600066</v>
      </c>
      <c r="AJ61" s="185">
        <v>0.66048130828140394</v>
      </c>
      <c r="AK61" s="185">
        <v>0.66931567574504269</v>
      </c>
      <c r="AL61" s="185">
        <v>0.67826820862457382</v>
      </c>
      <c r="AM61" s="185">
        <v>0.68734048745936005</v>
      </c>
      <c r="AN61" s="185">
        <v>0.69653411392950582</v>
      </c>
    </row>
    <row r="62" spans="1:40">
      <c r="A62" s="35" t="s">
        <v>276</v>
      </c>
      <c r="B62" s="185">
        <v>0.29999999999999988</v>
      </c>
      <c r="C62" s="185">
        <v>0.29373823647596964</v>
      </c>
      <c r="D62" s="185">
        <v>0.28740185488466957</v>
      </c>
      <c r="E62" s="185">
        <v>0.28099603573533899</v>
      </c>
      <c r="F62" s="185">
        <v>0.27452606626015602</v>
      </c>
      <c r="G62" s="185">
        <v>0.2679973352007245</v>
      </c>
      <c r="H62" s="185">
        <v>0.26151459530349874</v>
      </c>
      <c r="I62" s="185">
        <v>0.25506524524768642</v>
      </c>
      <c r="J62" s="185">
        <v>0.24864903154003942</v>
      </c>
      <c r="K62" s="185">
        <v>0.24338120299758623</v>
      </c>
      <c r="L62" s="185">
        <v>0.23809252751716928</v>
      </c>
      <c r="M62" s="185">
        <v>0.23278282449324503</v>
      </c>
      <c r="N62" s="185">
        <v>0.22745191214462848</v>
      </c>
      <c r="O62" s="185">
        <v>0.22209960750613691</v>
      </c>
      <c r="P62" s="185">
        <v>0.21708364089994872</v>
      </c>
      <c r="Q62" s="185">
        <v>0.2120286674472934</v>
      </c>
      <c r="R62" s="185">
        <v>0.20693434844027839</v>
      </c>
      <c r="S62" s="185">
        <v>0.20180034225376797</v>
      </c>
      <c r="T62" s="185">
        <v>0.19662630432024308</v>
      </c>
      <c r="U62" s="185">
        <v>0.19166092786774255</v>
      </c>
      <c r="V62" s="185">
        <v>0.1866414620729473</v>
      </c>
      <c r="W62" s="185">
        <v>0.18156736653299316</v>
      </c>
      <c r="X62" s="185">
        <v>0.17643809547665801</v>
      </c>
      <c r="Y62" s="185">
        <v>0.17125309771105474</v>
      </c>
      <c r="Z62" s="185">
        <v>0.16621174432914829</v>
      </c>
      <c r="AA62" s="185">
        <v>0.16110101740911659</v>
      </c>
      <c r="AB62" s="185">
        <v>0.15592011870884198</v>
      </c>
      <c r="AC62" s="185">
        <v>0.15066824104156448</v>
      </c>
      <c r="AD62" s="185">
        <v>0.14534456817609395</v>
      </c>
      <c r="AE62" s="185">
        <v>0.14010269001577705</v>
      </c>
      <c r="AF62" s="185">
        <v>0.13477545001935612</v>
      </c>
      <c r="AG62" s="185">
        <v>0.12936173819778665</v>
      </c>
      <c r="AH62" s="185">
        <v>0.12386043076162133</v>
      </c>
      <c r="AI62" s="185">
        <v>0.11827038995122369</v>
      </c>
      <c r="AJ62" s="185">
        <v>0.11271436649596367</v>
      </c>
      <c r="AK62" s="185">
        <v>0.10705471931327956</v>
      </c>
      <c r="AL62" s="185">
        <v>0.10128994202929557</v>
      </c>
      <c r="AM62" s="185">
        <v>9.5418507627293814E-2</v>
      </c>
      <c r="AN62" s="185">
        <v>8.9438868169577745E-2</v>
      </c>
    </row>
    <row r="63" spans="1:40">
      <c r="A63" s="35" t="s">
        <v>277</v>
      </c>
      <c r="B63" s="185">
        <v>0.19999999999999998</v>
      </c>
      <c r="C63" s="185">
        <v>0.19888560218714432</v>
      </c>
      <c r="D63" s="185">
        <v>0.19771347333066611</v>
      </c>
      <c r="E63" s="185">
        <v>0.19648416140426006</v>
      </c>
      <c r="F63" s="185">
        <v>0.19519827008150101</v>
      </c>
      <c r="G63" s="185">
        <v>0.19385645977004054</v>
      </c>
      <c r="H63" s="185">
        <v>0.19253253186612534</v>
      </c>
      <c r="I63" s="185">
        <v>0.19121764562683588</v>
      </c>
      <c r="J63" s="185">
        <v>0.1899117393028133</v>
      </c>
      <c r="K63" s="185">
        <v>0.18948321901259552</v>
      </c>
      <c r="L63" s="185">
        <v>0.18905566564332638</v>
      </c>
      <c r="M63" s="185">
        <v>0.18862907701322795</v>
      </c>
      <c r="N63" s="185">
        <v>0.18820345094544527</v>
      </c>
      <c r="O63" s="185">
        <v>0.18777878526803532</v>
      </c>
      <c r="P63" s="185">
        <v>0.18766448775949651</v>
      </c>
      <c r="Q63" s="185">
        <v>0.18755025982175844</v>
      </c>
      <c r="R63" s="185">
        <v>0.18743610141247466</v>
      </c>
      <c r="S63" s="185">
        <v>0.18732201248932448</v>
      </c>
      <c r="T63" s="185">
        <v>0.18720799301001295</v>
      </c>
      <c r="U63" s="185">
        <v>0.18733746586678707</v>
      </c>
      <c r="V63" s="185">
        <v>0.18746702826685671</v>
      </c>
      <c r="W63" s="185">
        <v>0.18759668027214993</v>
      </c>
      <c r="X63" s="185">
        <v>0.18772642194463759</v>
      </c>
      <c r="Y63" s="185">
        <v>0.18785625334633346</v>
      </c>
      <c r="Z63" s="185">
        <v>0.18821256598430292</v>
      </c>
      <c r="AA63" s="185">
        <v>0.18856955445123053</v>
      </c>
      <c r="AB63" s="185">
        <v>0.18892722002898146</v>
      </c>
      <c r="AC63" s="185">
        <v>0.18928556400185234</v>
      </c>
      <c r="AD63" s="185">
        <v>0.18964458765657569</v>
      </c>
      <c r="AE63" s="185">
        <v>0.19021393806769663</v>
      </c>
      <c r="AF63" s="185">
        <v>0.19078499778091082</v>
      </c>
      <c r="AG63" s="185">
        <v>0.19135777192787978</v>
      </c>
      <c r="AH63" s="185">
        <v>0.19193226565567142</v>
      </c>
      <c r="AI63" s="185">
        <v>0.1925084841268061</v>
      </c>
      <c r="AJ63" s="185">
        <v>0.1932989186943419</v>
      </c>
      <c r="AK63" s="185">
        <v>0.19409259876458057</v>
      </c>
      <c r="AL63" s="185">
        <v>0.19488953766346737</v>
      </c>
      <c r="AM63" s="185">
        <v>0.19568974877166351</v>
      </c>
      <c r="AN63" s="185">
        <v>0.1964932455247709</v>
      </c>
    </row>
    <row r="64" spans="1:40">
      <c r="A64" s="35"/>
    </row>
    <row r="65" spans="1:39">
      <c r="A65" s="35"/>
    </row>
    <row r="66" spans="1:39">
      <c r="A66" s="35"/>
    </row>
    <row r="70" spans="1:39">
      <c r="A70" s="35" t="s">
        <v>556</v>
      </c>
      <c r="B70" s="35" t="s">
        <v>565</v>
      </c>
      <c r="C70" s="35" t="s">
        <v>566</v>
      </c>
      <c r="D70" s="35" t="s">
        <v>557</v>
      </c>
      <c r="E70" s="35" t="s">
        <v>567</v>
      </c>
      <c r="F70" s="35" t="s">
        <v>568</v>
      </c>
      <c r="G70" s="35" t="s">
        <v>569</v>
      </c>
      <c r="H70" s="35" t="s">
        <v>570</v>
      </c>
      <c r="I70" s="35" t="s">
        <v>558</v>
      </c>
      <c r="J70" s="35" t="s">
        <v>571</v>
      </c>
      <c r="K70" s="35" t="s">
        <v>572</v>
      </c>
      <c r="L70" s="35" t="s">
        <v>573</v>
      </c>
      <c r="M70" s="35" t="s">
        <v>574</v>
      </c>
      <c r="N70" s="35" t="s">
        <v>559</v>
      </c>
      <c r="O70" s="35" t="s">
        <v>575</v>
      </c>
      <c r="P70" s="35" t="s">
        <v>576</v>
      </c>
      <c r="Q70" s="35" t="s">
        <v>577</v>
      </c>
      <c r="R70" s="35" t="s">
        <v>578</v>
      </c>
      <c r="S70" s="35" t="s">
        <v>560</v>
      </c>
      <c r="T70" s="35" t="s">
        <v>579</v>
      </c>
      <c r="U70" s="35" t="s">
        <v>580</v>
      </c>
      <c r="V70" s="35" t="s">
        <v>581</v>
      </c>
      <c r="W70" s="35" t="s">
        <v>582</v>
      </c>
      <c r="X70" s="35" t="s">
        <v>561</v>
      </c>
      <c r="Y70" s="35" t="s">
        <v>583</v>
      </c>
      <c r="Z70" s="35" t="s">
        <v>584</v>
      </c>
      <c r="AA70" s="35" t="s">
        <v>585</v>
      </c>
      <c r="AB70" s="35" t="s">
        <v>586</v>
      </c>
      <c r="AC70" s="35" t="s">
        <v>562</v>
      </c>
      <c r="AD70" s="35" t="s">
        <v>587</v>
      </c>
      <c r="AE70" s="35" t="s">
        <v>588</v>
      </c>
      <c r="AF70" s="35" t="s">
        <v>589</v>
      </c>
      <c r="AG70" s="35" t="s">
        <v>590</v>
      </c>
      <c r="AH70" s="35" t="s">
        <v>563</v>
      </c>
      <c r="AI70" s="35" t="s">
        <v>591</v>
      </c>
      <c r="AJ70" s="35" t="s">
        <v>592</v>
      </c>
      <c r="AK70" s="35" t="s">
        <v>593</v>
      </c>
      <c r="AL70" s="35" t="s">
        <v>594</v>
      </c>
      <c r="AM70" s="35" t="s">
        <v>564</v>
      </c>
    </row>
    <row r="71" spans="1:39">
      <c r="A71" s="185">
        <v>0.30163969294994419</v>
      </c>
      <c r="B71" s="185">
        <v>0.25959241716512532</v>
      </c>
      <c r="C71" s="185">
        <v>0.25721784046394153</v>
      </c>
      <c r="D71" s="185">
        <v>0.25486498479209818</v>
      </c>
      <c r="E71" s="185">
        <v>0.25253365146023932</v>
      </c>
      <c r="F71" s="185">
        <v>0.25022364359648525</v>
      </c>
      <c r="G71" s="185">
        <v>0.24793476612980808</v>
      </c>
      <c r="H71" s="185">
        <v>0.24566682577355797</v>
      </c>
      <c r="I71" s="185">
        <v>0.28026003557472717</v>
      </c>
      <c r="J71" s="185">
        <v>0.24119299206984854</v>
      </c>
      <c r="K71" s="185">
        <v>0.27515622561174613</v>
      </c>
      <c r="L71" s="185">
        <v>0.2368006312632038</v>
      </c>
      <c r="M71" s="185">
        <v>0.27014536103102338</v>
      </c>
      <c r="N71" s="185">
        <v>0.26767425310251591</v>
      </c>
      <c r="O71" s="185">
        <v>0.26522574920604153</v>
      </c>
      <c r="P71" s="185">
        <v>0.22825442055549733</v>
      </c>
      <c r="Q71" s="185">
        <v>0.22616650275376693</v>
      </c>
      <c r="R71" s="185">
        <v>0.25801380348361536</v>
      </c>
      <c r="S71" s="185">
        <v>0.25565366687782892</v>
      </c>
      <c r="T71" s="185">
        <v>0.25331511921310979</v>
      </c>
      <c r="U71" s="185">
        <v>0.25099796300835658</v>
      </c>
      <c r="V71" s="185">
        <v>0.21600992655722712</v>
      </c>
      <c r="W71" s="185">
        <v>0.21403401314485296</v>
      </c>
      <c r="X71" s="24">
        <v>0.21207617405839246</v>
      </c>
      <c r="Y71" s="24">
        <v>0.21013624396607808</v>
      </c>
      <c r="Z71" s="24">
        <v>0.20821405904848575</v>
      </c>
      <c r="AA71" s="24">
        <v>0.23753341303751985</v>
      </c>
      <c r="AB71" s="24">
        <v>0.23536061725823182</v>
      </c>
      <c r="AC71" s="24">
        <v>0.20255235954533091</v>
      </c>
      <c r="AD71" s="24">
        <v>0.20069954689772493</v>
      </c>
      <c r="AE71" s="24">
        <v>0.19886368253309547</v>
      </c>
      <c r="AF71" s="24">
        <v>0.19704461141995766</v>
      </c>
      <c r="AG71" s="24">
        <v>0.19524217994495036</v>
      </c>
      <c r="AH71" s="24">
        <v>0.22273491801247772</v>
      </c>
      <c r="AI71" s="24">
        <v>0.19168662846878753</v>
      </c>
      <c r="AJ71" s="24">
        <v>0.21867869682730362</v>
      </c>
      <c r="AK71" s="24">
        <v>0.1881958270702114</v>
      </c>
      <c r="AL71" s="24">
        <v>0.21469634340588148</v>
      </c>
      <c r="AM71" s="24">
        <v>0.18476859658684019</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556</v>
      </c>
      <c r="D101" s="35" t="s">
        <v>565</v>
      </c>
      <c r="E101" s="35" t="s">
        <v>566</v>
      </c>
      <c r="F101" s="35" t="s">
        <v>557</v>
      </c>
      <c r="G101" s="35" t="s">
        <v>567</v>
      </c>
      <c r="H101" s="35" t="s">
        <v>568</v>
      </c>
      <c r="I101" s="35" t="s">
        <v>569</v>
      </c>
      <c r="J101" s="35" t="s">
        <v>570</v>
      </c>
      <c r="K101" s="35" t="s">
        <v>558</v>
      </c>
      <c r="L101" s="35" t="s">
        <v>571</v>
      </c>
      <c r="M101" s="35" t="s">
        <v>572</v>
      </c>
      <c r="N101" s="35" t="s">
        <v>573</v>
      </c>
      <c r="O101" s="35" t="s">
        <v>574</v>
      </c>
      <c r="P101" s="35" t="s">
        <v>559</v>
      </c>
      <c r="Q101" s="35" t="s">
        <v>575</v>
      </c>
      <c r="R101" s="35" t="s">
        <v>576</v>
      </c>
      <c r="S101" s="35" t="s">
        <v>577</v>
      </c>
      <c r="T101" s="35" t="s">
        <v>578</v>
      </c>
      <c r="U101" s="35" t="s">
        <v>560</v>
      </c>
      <c r="V101" s="35" t="s">
        <v>579</v>
      </c>
      <c r="W101" s="35" t="s">
        <v>580</v>
      </c>
      <c r="X101" s="35" t="s">
        <v>581</v>
      </c>
      <c r="Y101" s="35" t="s">
        <v>582</v>
      </c>
      <c r="Z101" s="35" t="s">
        <v>561</v>
      </c>
      <c r="AA101" s="35" t="s">
        <v>583</v>
      </c>
      <c r="AB101" s="35" t="s">
        <v>584</v>
      </c>
      <c r="AC101" s="35" t="s">
        <v>585</v>
      </c>
      <c r="AD101" s="35" t="s">
        <v>586</v>
      </c>
      <c r="AE101" s="35" t="s">
        <v>562</v>
      </c>
      <c r="AF101" s="35" t="s">
        <v>587</v>
      </c>
      <c r="AG101" s="35" t="s">
        <v>588</v>
      </c>
      <c r="AH101" s="35" t="s">
        <v>589</v>
      </c>
      <c r="AI101" s="35" t="s">
        <v>590</v>
      </c>
      <c r="AJ101" s="35" t="s">
        <v>563</v>
      </c>
      <c r="AK101" s="35" t="s">
        <v>591</v>
      </c>
      <c r="AL101" s="35" t="s">
        <v>592</v>
      </c>
      <c r="AM101" s="35" t="s">
        <v>593</v>
      </c>
      <c r="AN101" s="35" t="s">
        <v>594</v>
      </c>
      <c r="AO101" s="35" t="s">
        <v>564</v>
      </c>
      <c r="AP101" s="35"/>
      <c r="AQ101" s="35"/>
      <c r="AR101" s="35"/>
      <c r="AS101" s="35"/>
      <c r="AT101" s="35"/>
      <c r="AU101" s="35"/>
    </row>
    <row r="102" spans="1:47">
      <c r="A102" s="35" t="s">
        <v>275</v>
      </c>
      <c r="B102" s="35" t="s">
        <v>531</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532</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533</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534</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c r="AC105" s="185" t="s">
        <v>395</v>
      </c>
      <c r="AD105" s="185" t="s">
        <v>395</v>
      </c>
      <c r="AE105" s="185" t="s">
        <v>395</v>
      </c>
      <c r="AF105" s="185" t="s">
        <v>395</v>
      </c>
      <c r="AG105" s="185" t="s">
        <v>395</v>
      </c>
      <c r="AH105" s="185" t="s">
        <v>395</v>
      </c>
      <c r="AI105" s="185" t="s">
        <v>395</v>
      </c>
      <c r="AJ105" s="185" t="s">
        <v>395</v>
      </c>
      <c r="AK105" s="185" t="s">
        <v>395</v>
      </c>
      <c r="AL105" s="185" t="s">
        <v>395</v>
      </c>
      <c r="AM105" s="185" t="s">
        <v>395</v>
      </c>
      <c r="AN105" s="185" t="s">
        <v>395</v>
      </c>
      <c r="AO105" s="185" t="s">
        <v>395</v>
      </c>
    </row>
    <row r="106" spans="1:47">
      <c r="A106" s="35" t="s">
        <v>275</v>
      </c>
      <c r="B106" s="35" t="s">
        <v>535</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c r="S106" s="185" t="s">
        <v>395</v>
      </c>
      <c r="T106" s="185" t="s">
        <v>395</v>
      </c>
      <c r="U106" s="185" t="s">
        <v>395</v>
      </c>
      <c r="V106" s="185" t="s">
        <v>395</v>
      </c>
      <c r="W106" s="185" t="s">
        <v>395</v>
      </c>
      <c r="X106" s="185" t="s">
        <v>395</v>
      </c>
      <c r="Y106" s="185" t="s">
        <v>395</v>
      </c>
      <c r="Z106" s="185" t="s">
        <v>395</v>
      </c>
      <c r="AA106" s="185" t="s">
        <v>395</v>
      </c>
      <c r="AB106" s="185" t="s">
        <v>395</v>
      </c>
      <c r="AC106" s="185" t="s">
        <v>395</v>
      </c>
      <c r="AD106" s="185" t="s">
        <v>395</v>
      </c>
      <c r="AE106" s="185" t="s">
        <v>395</v>
      </c>
      <c r="AF106" s="185" t="s">
        <v>395</v>
      </c>
      <c r="AG106" s="185" t="s">
        <v>395</v>
      </c>
      <c r="AH106" s="185" t="s">
        <v>395</v>
      </c>
      <c r="AI106" s="185" t="s">
        <v>395</v>
      </c>
      <c r="AJ106" s="185" t="s">
        <v>395</v>
      </c>
      <c r="AK106" s="185" t="s">
        <v>395</v>
      </c>
      <c r="AL106" s="185" t="s">
        <v>395</v>
      </c>
      <c r="AM106" s="185" t="s">
        <v>395</v>
      </c>
      <c r="AN106" s="185" t="s">
        <v>395</v>
      </c>
      <c r="AO106" s="185" t="s">
        <v>395</v>
      </c>
    </row>
    <row r="107" spans="1:47">
      <c r="A107" s="35" t="s">
        <v>275</v>
      </c>
      <c r="B107" s="35" t="s">
        <v>536</v>
      </c>
      <c r="W107" s="185" t="s">
        <v>395</v>
      </c>
      <c r="X107" s="185" t="s">
        <v>395</v>
      </c>
      <c r="Y107" s="185" t="s">
        <v>395</v>
      </c>
      <c r="Z107" s="185" t="s">
        <v>395</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275</v>
      </c>
      <c r="B108" s="35" t="s">
        <v>537</v>
      </c>
      <c r="AN108" s="185" t="s">
        <v>395</v>
      </c>
      <c r="AO108" s="185" t="s">
        <v>395</v>
      </c>
    </row>
    <row r="109" spans="1:47">
      <c r="A109" s="35" t="s">
        <v>276</v>
      </c>
      <c r="B109" s="35" t="s">
        <v>536</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row>
    <row r="110" spans="1:47">
      <c r="A110" s="35" t="s">
        <v>276</v>
      </c>
      <c r="B110" s="35" t="s">
        <v>537</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row>
    <row r="111" spans="1:47">
      <c r="A111" s="35" t="s">
        <v>276</v>
      </c>
      <c r="B111" s="35" t="s">
        <v>538</v>
      </c>
      <c r="D111" s="185" t="s">
        <v>395</v>
      </c>
      <c r="E111" s="185" t="s">
        <v>395</v>
      </c>
      <c r="F111" s="185" t="s">
        <v>395</v>
      </c>
      <c r="G111" s="185" t="s">
        <v>395</v>
      </c>
      <c r="H111" s="185" t="s">
        <v>395</v>
      </c>
      <c r="I111" s="185" t="s">
        <v>395</v>
      </c>
      <c r="J111" s="185" t="s">
        <v>395</v>
      </c>
      <c r="L111" s="185" t="s">
        <v>395</v>
      </c>
      <c r="N111" s="185" t="s">
        <v>395</v>
      </c>
      <c r="R111" s="185" t="s">
        <v>395</v>
      </c>
      <c r="S111" s="185" t="s">
        <v>395</v>
      </c>
      <c r="X111" s="185" t="s">
        <v>395</v>
      </c>
      <c r="Y111" s="185" t="s">
        <v>395</v>
      </c>
      <c r="Z111" s="185" t="s">
        <v>395</v>
      </c>
      <c r="AA111" s="185" t="s">
        <v>395</v>
      </c>
      <c r="AB111" s="185" t="s">
        <v>395</v>
      </c>
      <c r="AE111" s="185" t="s">
        <v>395</v>
      </c>
      <c r="AF111" s="185" t="s">
        <v>395</v>
      </c>
      <c r="AG111" s="185" t="s">
        <v>395</v>
      </c>
      <c r="AH111" s="185" t="s">
        <v>395</v>
      </c>
      <c r="AI111" s="185" t="s">
        <v>395</v>
      </c>
      <c r="AK111" s="185" t="s">
        <v>395</v>
      </c>
      <c r="AM111" s="185" t="s">
        <v>395</v>
      </c>
      <c r="AO111" s="185" t="s">
        <v>395</v>
      </c>
    </row>
    <row r="112" spans="1:47">
      <c r="A112" s="35" t="s">
        <v>277</v>
      </c>
      <c r="B112" s="35" t="s">
        <v>538</v>
      </c>
      <c r="C112" s="185" t="s">
        <v>395</v>
      </c>
      <c r="K112" s="185" t="s">
        <v>395</v>
      </c>
      <c r="M112" s="185" t="s">
        <v>395</v>
      </c>
      <c r="O112" s="185" t="s">
        <v>395</v>
      </c>
      <c r="P112" s="185" t="s">
        <v>395</v>
      </c>
      <c r="Q112" s="185" t="s">
        <v>395</v>
      </c>
      <c r="T112" s="185" t="s">
        <v>395</v>
      </c>
      <c r="U112" s="185" t="s">
        <v>395</v>
      </c>
      <c r="V112" s="185" t="s">
        <v>395</v>
      </c>
      <c r="W112" s="185" t="s">
        <v>395</v>
      </c>
      <c r="AC112" s="185" t="s">
        <v>395</v>
      </c>
      <c r="AD112" s="185" t="s">
        <v>395</v>
      </c>
      <c r="AJ112" s="185" t="s">
        <v>395</v>
      </c>
      <c r="AL112" s="185" t="s">
        <v>395</v>
      </c>
      <c r="AN112" s="185" t="s">
        <v>395</v>
      </c>
    </row>
    <row r="113" spans="1:41">
      <c r="A113" s="35" t="s">
        <v>277</v>
      </c>
      <c r="B113" s="35" t="s">
        <v>539</v>
      </c>
      <c r="C113" s="185" t="s">
        <v>395</v>
      </c>
      <c r="D113" s="185" t="s">
        <v>395</v>
      </c>
      <c r="E113" s="185" t="s">
        <v>395</v>
      </c>
      <c r="F113" s="185" t="s">
        <v>395</v>
      </c>
      <c r="G113" s="185" t="s">
        <v>395</v>
      </c>
      <c r="H113" s="185" t="s">
        <v>395</v>
      </c>
      <c r="I113" s="185" t="s">
        <v>395</v>
      </c>
      <c r="J113" s="185" t="s">
        <v>395</v>
      </c>
      <c r="K113" s="185" t="s">
        <v>395</v>
      </c>
      <c r="L113" s="185" t="s">
        <v>395</v>
      </c>
      <c r="M113" s="185" t="s">
        <v>395</v>
      </c>
      <c r="N113" s="185" t="s">
        <v>395</v>
      </c>
      <c r="O113" s="185" t="s">
        <v>395</v>
      </c>
      <c r="P113" s="185" t="s">
        <v>395</v>
      </c>
      <c r="Q113" s="185" t="s">
        <v>395</v>
      </c>
      <c r="R113" s="185" t="s">
        <v>395</v>
      </c>
      <c r="S113" s="185" t="s">
        <v>395</v>
      </c>
      <c r="T113" s="185" t="s">
        <v>395</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604</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c r="B115" s="35"/>
    </row>
    <row r="116" spans="1:41">
      <c r="A116" s="35"/>
      <c r="B116" s="35"/>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648</v>
      </c>
      <c r="B162" s="35" t="s">
        <v>4</v>
      </c>
      <c r="C162" s="35" t="s">
        <v>649</v>
      </c>
      <c r="D162" s="35" t="s">
        <v>650</v>
      </c>
      <c r="E162" s="35" t="s">
        <v>651</v>
      </c>
      <c r="F162" s="277"/>
      <c r="G162" s="277"/>
      <c r="H162" s="277"/>
      <c r="I162" s="277"/>
      <c r="J162" s="277"/>
      <c r="K162" s="277"/>
      <c r="L162" s="277"/>
      <c r="M162" s="277"/>
    </row>
    <row r="163" spans="1:13">
      <c r="A163" s="185">
        <v>-1</v>
      </c>
      <c r="B163" s="185">
        <v>-1</v>
      </c>
      <c r="C163" s="185">
        <v>-1</v>
      </c>
      <c r="D163" s="185">
        <v>1</v>
      </c>
      <c r="E163" s="185">
        <v>3</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7" sqref="C7"/>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5" t="s">
        <v>556</v>
      </c>
      <c r="D3" s="35" t="s">
        <v>565</v>
      </c>
      <c r="E3" s="35" t="s">
        <v>566</v>
      </c>
      <c r="F3" s="35" t="s">
        <v>557</v>
      </c>
      <c r="G3" s="35" t="s">
        <v>567</v>
      </c>
      <c r="H3" s="35" t="s">
        <v>568</v>
      </c>
      <c r="I3" s="35" t="s">
        <v>569</v>
      </c>
      <c r="J3" s="35" t="s">
        <v>570</v>
      </c>
      <c r="K3" s="35" t="s">
        <v>558</v>
      </c>
      <c r="L3" s="35" t="s">
        <v>571</v>
      </c>
      <c r="M3" s="35" t="s">
        <v>572</v>
      </c>
      <c r="N3" s="35" t="s">
        <v>573</v>
      </c>
      <c r="O3" s="35" t="s">
        <v>574</v>
      </c>
      <c r="P3" s="35" t="s">
        <v>559</v>
      </c>
      <c r="Q3" s="35" t="s">
        <v>575</v>
      </c>
      <c r="R3" s="35" t="s">
        <v>576</v>
      </c>
      <c r="S3" s="35" t="s">
        <v>577</v>
      </c>
      <c r="T3" s="35" t="s">
        <v>578</v>
      </c>
      <c r="U3" s="35" t="s">
        <v>560</v>
      </c>
      <c r="V3" s="35" t="s">
        <v>579</v>
      </c>
      <c r="W3" s="35" t="s">
        <v>580</v>
      </c>
      <c r="X3" s="35" t="s">
        <v>581</v>
      </c>
      <c r="Y3" s="35" t="s">
        <v>582</v>
      </c>
      <c r="Z3" s="35" t="s">
        <v>561</v>
      </c>
      <c r="AA3" s="35" t="s">
        <v>583</v>
      </c>
      <c r="AB3" s="35" t="s">
        <v>584</v>
      </c>
      <c r="AC3" s="35" t="s">
        <v>585</v>
      </c>
      <c r="AD3" s="35" t="s">
        <v>586</v>
      </c>
      <c r="AE3" s="35" t="s">
        <v>562</v>
      </c>
      <c r="AF3" s="35" t="s">
        <v>563</v>
      </c>
      <c r="AG3" s="35" t="s">
        <v>564</v>
      </c>
      <c r="AH3" s="35"/>
      <c r="AI3" s="35"/>
      <c r="AJ3" s="35"/>
      <c r="AK3" s="35"/>
      <c r="AL3" s="35"/>
      <c r="AM3" s="35"/>
      <c r="AN3" s="35"/>
      <c r="AO3" s="35"/>
    </row>
    <row r="4" spans="1:41" s="4" customFormat="1"/>
    <row r="5" spans="1:41" s="4" customFormat="1">
      <c r="A5" s="4" t="s">
        <v>612</v>
      </c>
      <c r="C5" s="278">
        <v>2012</v>
      </c>
      <c r="D5" s="278">
        <v>2013</v>
      </c>
      <c r="E5" s="278">
        <v>2014</v>
      </c>
      <c r="F5" s="278">
        <v>2015</v>
      </c>
      <c r="G5" s="278">
        <v>2016</v>
      </c>
      <c r="H5" s="278">
        <v>2017</v>
      </c>
      <c r="I5" s="278">
        <v>2018</v>
      </c>
      <c r="J5" s="278">
        <v>2019</v>
      </c>
      <c r="K5" s="278">
        <v>2020</v>
      </c>
      <c r="L5" s="278">
        <v>2021</v>
      </c>
      <c r="M5" s="278">
        <v>2022</v>
      </c>
      <c r="N5" s="278">
        <v>2023</v>
      </c>
      <c r="O5" s="278">
        <v>2024</v>
      </c>
      <c r="P5" s="278">
        <v>2025</v>
      </c>
      <c r="Q5" s="278">
        <v>2026</v>
      </c>
      <c r="R5" s="278">
        <v>2027</v>
      </c>
      <c r="S5" s="278">
        <v>2028</v>
      </c>
      <c r="T5" s="278">
        <v>2029</v>
      </c>
      <c r="U5" s="278">
        <v>2030</v>
      </c>
      <c r="V5" s="278">
        <v>2031</v>
      </c>
      <c r="W5" s="278">
        <v>2032</v>
      </c>
      <c r="X5" s="278">
        <v>2033</v>
      </c>
      <c r="Y5" s="278">
        <v>2034</v>
      </c>
      <c r="Z5" s="278">
        <v>2035</v>
      </c>
      <c r="AA5" s="278">
        <v>2036</v>
      </c>
      <c r="AB5" s="278">
        <v>2037</v>
      </c>
      <c r="AC5" s="278">
        <v>2038</v>
      </c>
      <c r="AD5" s="278">
        <v>2039</v>
      </c>
      <c r="AE5" s="278">
        <v>2040</v>
      </c>
      <c r="AF5" s="278">
        <v>2045</v>
      </c>
      <c r="AG5" s="278">
        <v>2050</v>
      </c>
      <c r="AN5" s="5"/>
    </row>
    <row r="6" spans="1:41">
      <c r="A6" t="s">
        <v>613</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3">
        <v>69.817113338466598</v>
      </c>
      <c r="D7" s="333">
        <v>72.819731017164969</v>
      </c>
      <c r="E7" s="333">
        <v>75.472008813799022</v>
      </c>
      <c r="F7" s="333">
        <v>74.274927600037842</v>
      </c>
      <c r="G7" s="333">
        <v>73.26059197587216</v>
      </c>
      <c r="H7" s="333">
        <v>75.493823257911487</v>
      </c>
      <c r="I7" s="333">
        <v>74.303648694490207</v>
      </c>
      <c r="J7" s="333">
        <v>73.1945218840509</v>
      </c>
      <c r="K7" s="333">
        <v>70.325700988606158</v>
      </c>
      <c r="L7" s="10">
        <f>INDEX(DriversGams!$A$5:$AN$23,MATCH(Drivers!$A7,DriversGams!$A$5:$A$23,0),MATCH(Drivers!L$3,DriversGams!$A$5:$AN$5,0))</f>
        <v>69.817113338467948</v>
      </c>
      <c r="M7" s="10">
        <f>INDEX(DriversGams!$A$5:$AN$23,MATCH(Drivers!$A7,DriversGams!$A$5:$A$23,0),MATCH(Drivers!M$3,DriversGams!$A$5:$AN$5,0))</f>
        <v>69.817113338467948</v>
      </c>
      <c r="N7" s="10">
        <f>INDEX(DriversGams!$A$5:$AN$23,MATCH(Drivers!$A7,DriversGams!$A$5:$A$23,0),MATCH(Drivers!N$3,DriversGams!$A$5:$AN$5,0))</f>
        <v>69.817113338467948</v>
      </c>
      <c r="O7" s="10">
        <f>INDEX(DriversGams!$A$5:$AN$23,MATCH(Drivers!$A7,DriversGams!$A$5:$A$23,0),MATCH(Drivers!O$3,DriversGams!$A$5:$AN$5,0))</f>
        <v>69.817113338467948</v>
      </c>
      <c r="P7" s="10">
        <f>INDEX(DriversGams!$A$5:$AN$23,MATCH(Drivers!$A7,DriversGams!$A$5:$A$23,0),MATCH(Drivers!P$3,DriversGams!$A$5:$AN$5,0))</f>
        <v>69.817113338467948</v>
      </c>
      <c r="Q7" s="10">
        <f>INDEX(DriversGams!$A$5:$AN$23,MATCH(Drivers!$A7,DriversGams!$A$5:$A$23,0),MATCH(Drivers!Q$3,DriversGams!$A$5:$AN$5,0))</f>
        <v>69.817113338467948</v>
      </c>
      <c r="R7" s="10">
        <f>INDEX(DriversGams!$A$5:$AN$23,MATCH(Drivers!$A7,DriversGams!$A$5:$A$23,0),MATCH(Drivers!R$3,DriversGams!$A$5:$AN$5,0))</f>
        <v>69.817113338467948</v>
      </c>
      <c r="S7" s="10">
        <f>INDEX(DriversGams!$A$5:$AN$23,MATCH(Drivers!$A7,DriversGams!$A$5:$A$23,0),MATCH(Drivers!S$3,DriversGams!$A$5:$AN$5,0))</f>
        <v>69.817113338467948</v>
      </c>
      <c r="T7" s="10">
        <f>INDEX(DriversGams!$A$5:$AN$23,MATCH(Drivers!$A7,DriversGams!$A$5:$A$23,0),MATCH(Drivers!T$3,DriversGams!$A$5:$AN$5,0))</f>
        <v>69.817113338467948</v>
      </c>
      <c r="U7" s="10">
        <f>INDEX(DriversGams!$A$5:$AN$23,MATCH(Drivers!$A7,DriversGams!$A$5:$A$23,0),MATCH(Drivers!U$3,DriversGams!$A$5:$AN$5,0))</f>
        <v>69.817113338467948</v>
      </c>
      <c r="V7" s="10">
        <f>INDEX(DriversGams!$A$5:$AN$23,MATCH(Drivers!$A7,DriversGams!$A$5:$A$23,0),MATCH(Drivers!V$3,DriversGams!$A$5:$AN$5,0))</f>
        <v>69.817113338467948</v>
      </c>
      <c r="W7" s="10">
        <f>INDEX(DriversGams!$A$5:$AN$23,MATCH(Drivers!$A7,DriversGams!$A$5:$A$23,0),MATCH(Drivers!W$3,DriversGams!$A$5:$AN$5,0))</f>
        <v>69.817113338467948</v>
      </c>
      <c r="X7" s="10">
        <f>INDEX(DriversGams!$A$5:$AN$23,MATCH(Drivers!$A7,DriversGams!$A$5:$A$23,0),MATCH(Drivers!X$3,DriversGams!$A$5:$AN$5,0))</f>
        <v>69.817113338467948</v>
      </c>
      <c r="Y7" s="10">
        <f>INDEX(DriversGams!$A$5:$AN$23,MATCH(Drivers!$A7,DriversGams!$A$5:$A$23,0),MATCH(Drivers!Y$3,DriversGams!$A$5:$AN$5,0))</f>
        <v>69.817113338467948</v>
      </c>
      <c r="Z7" s="10">
        <f>INDEX(DriversGams!$A$5:$AN$23,MATCH(Drivers!$A7,DriversGams!$A$5:$A$23,0),MATCH(Drivers!Z$3,DriversGams!$A$5:$AN$5,0))</f>
        <v>69.817113338467948</v>
      </c>
      <c r="AA7" s="10">
        <f>INDEX(DriversGams!$A$5:$AN$23,MATCH(Drivers!$A7,DriversGams!$A$5:$A$23,0),MATCH(Drivers!AA$3,DriversGams!$A$5:$AN$5,0))</f>
        <v>69.817113338467948</v>
      </c>
      <c r="AB7" s="10">
        <f>INDEX(DriversGams!$A$5:$AN$23,MATCH(Drivers!$A7,DriversGams!$A$5:$A$23,0),MATCH(Drivers!AB$3,DriversGams!$A$5:$AN$5,0))</f>
        <v>69.817113338467948</v>
      </c>
      <c r="AC7" s="10">
        <f>INDEX(DriversGams!$A$5:$AN$23,MATCH(Drivers!$A7,DriversGams!$A$5:$A$23,0),MATCH(Drivers!AC$3,DriversGams!$A$5:$AN$5,0))</f>
        <v>69.817113338467948</v>
      </c>
      <c r="AD7" s="10">
        <f>INDEX(DriversGams!$A$5:$AN$23,MATCH(Drivers!$A7,DriversGams!$A$5:$A$23,0),MATCH(Drivers!AD$3,DriversGams!$A$5:$AN$5,0))</f>
        <v>69.817113338467948</v>
      </c>
      <c r="AE7" s="10">
        <f>INDEX(DriversGams!$A$5:$AN$23,MATCH(Drivers!$A7,DriversGams!$A$5:$A$23,0),MATCH(Drivers!AE$3,DriversGams!$A$5:$AN$5,0))</f>
        <v>69.817113338467948</v>
      </c>
      <c r="AF7" s="10">
        <f>INDEX(DriversGams!$A$5:$AN$23,MATCH(Drivers!$A7,DriversGams!$A$5:$A$23,0),MATCH(Drivers!AF$3,DriversGams!$A$5:$AN$5,0))</f>
        <v>69.817113338467948</v>
      </c>
      <c r="AG7" s="10">
        <f>INDEX(DriversGams!$A$5:$AN$23,MATCH(Drivers!$A7,DriversGams!$A$5:$A$23,0),MATCH(Drivers!AG$3,DriversGams!$A$5:$AN$5,0))</f>
        <v>69.817113338467948</v>
      </c>
      <c r="AH7" s="126"/>
      <c r="AI7" s="126"/>
      <c r="AJ7" s="126"/>
      <c r="AK7" s="126"/>
      <c r="AL7" s="126"/>
      <c r="AM7" s="126"/>
      <c r="AO7">
        <v>1</v>
      </c>
    </row>
    <row r="8" spans="1:41">
      <c r="A8" s="134" t="s">
        <v>4</v>
      </c>
      <c r="B8" s="4">
        <f>B7+1</f>
        <v>2</v>
      </c>
      <c r="C8" s="333">
        <v>1833.8485148656705</v>
      </c>
      <c r="D8" s="333">
        <v>1886.6121543778552</v>
      </c>
      <c r="E8" s="333">
        <v>1929.9088596734236</v>
      </c>
      <c r="F8" s="333">
        <v>1960.4923036365474</v>
      </c>
      <c r="G8" s="333">
        <v>1983.2547710242566</v>
      </c>
      <c r="H8" s="333">
        <v>2006.0789129735178</v>
      </c>
      <c r="I8" s="333">
        <v>2036.972183160904</v>
      </c>
      <c r="J8" s="333">
        <v>2074.2003059734261</v>
      </c>
      <c r="K8" s="333">
        <v>1914.545399528301</v>
      </c>
      <c r="L8" s="10">
        <f>INDEX(DriversGams!$A$5:$AN$23,MATCH(Drivers!$A8,DriversGams!$A$5:$A$23,0),MATCH(Drivers!L$3,DriversGams!$A$5:$AN$5,0))</f>
        <v>1833.8485148657019</v>
      </c>
      <c r="M8" s="10">
        <f>INDEX(DriversGams!$A$5:$AN$23,MATCH(Drivers!$A8,DriversGams!$A$5:$A$23,0),MATCH(Drivers!M$3,DriversGams!$A$5:$AN$5,0))</f>
        <v>1833.8485148657019</v>
      </c>
      <c r="N8" s="10">
        <f>INDEX(DriversGams!$A$5:$AN$23,MATCH(Drivers!$A8,DriversGams!$A$5:$A$23,0),MATCH(Drivers!N$3,DriversGams!$A$5:$AN$5,0))</f>
        <v>1833.8485148657019</v>
      </c>
      <c r="O8" s="10">
        <f>INDEX(DriversGams!$A$5:$AN$23,MATCH(Drivers!$A8,DriversGams!$A$5:$A$23,0),MATCH(Drivers!O$3,DriversGams!$A$5:$AN$5,0))</f>
        <v>1833.8485148657019</v>
      </c>
      <c r="P8" s="10">
        <f>INDEX(DriversGams!$A$5:$AN$23,MATCH(Drivers!$A8,DriversGams!$A$5:$A$23,0),MATCH(Drivers!P$3,DriversGams!$A$5:$AN$5,0))</f>
        <v>1833.8485148657019</v>
      </c>
      <c r="Q8" s="10">
        <f>INDEX(DriversGams!$A$5:$AN$23,MATCH(Drivers!$A8,DriversGams!$A$5:$A$23,0),MATCH(Drivers!Q$3,DriversGams!$A$5:$AN$5,0))</f>
        <v>1833.8485148657019</v>
      </c>
      <c r="R8" s="10">
        <f>INDEX(DriversGams!$A$5:$AN$23,MATCH(Drivers!$A8,DriversGams!$A$5:$A$23,0),MATCH(Drivers!R$3,DriversGams!$A$5:$AN$5,0))</f>
        <v>1833.8485148657019</v>
      </c>
      <c r="S8" s="10">
        <f>INDEX(DriversGams!$A$5:$AN$23,MATCH(Drivers!$A8,DriversGams!$A$5:$A$23,0),MATCH(Drivers!S$3,DriversGams!$A$5:$AN$5,0))</f>
        <v>1833.8485148657019</v>
      </c>
      <c r="T8" s="10">
        <f>INDEX(DriversGams!$A$5:$AN$23,MATCH(Drivers!$A8,DriversGams!$A$5:$A$23,0),MATCH(Drivers!T$3,DriversGams!$A$5:$AN$5,0))</f>
        <v>1833.8485148657019</v>
      </c>
      <c r="U8" s="10">
        <f>INDEX(DriversGams!$A$5:$AN$23,MATCH(Drivers!$A8,DriversGams!$A$5:$A$23,0),MATCH(Drivers!U$3,DriversGams!$A$5:$AN$5,0))</f>
        <v>1833.8485148657019</v>
      </c>
      <c r="V8" s="10">
        <f>INDEX(DriversGams!$A$5:$AN$23,MATCH(Drivers!$A8,DriversGams!$A$5:$A$23,0),MATCH(Drivers!V$3,DriversGams!$A$5:$AN$5,0))</f>
        <v>1833.8485148657019</v>
      </c>
      <c r="W8" s="10">
        <f>INDEX(DriversGams!$A$5:$AN$23,MATCH(Drivers!$A8,DriversGams!$A$5:$A$23,0),MATCH(Drivers!W$3,DriversGams!$A$5:$AN$5,0))</f>
        <v>1833.8485148657019</v>
      </c>
      <c r="X8" s="10">
        <f>INDEX(DriversGams!$A$5:$AN$23,MATCH(Drivers!$A8,DriversGams!$A$5:$A$23,0),MATCH(Drivers!X$3,DriversGams!$A$5:$AN$5,0))</f>
        <v>1833.8485148657019</v>
      </c>
      <c r="Y8" s="10">
        <f>INDEX(DriversGams!$A$5:$AN$23,MATCH(Drivers!$A8,DriversGams!$A$5:$A$23,0),MATCH(Drivers!Y$3,DriversGams!$A$5:$AN$5,0))</f>
        <v>1833.8485148657019</v>
      </c>
      <c r="Z8" s="10">
        <f>INDEX(DriversGams!$A$5:$AN$23,MATCH(Drivers!$A8,DriversGams!$A$5:$A$23,0),MATCH(Drivers!Z$3,DriversGams!$A$5:$AN$5,0))</f>
        <v>1833.8485148657019</v>
      </c>
      <c r="AA8" s="10">
        <f>INDEX(DriversGams!$A$5:$AN$23,MATCH(Drivers!$A8,DriversGams!$A$5:$A$23,0),MATCH(Drivers!AA$3,DriversGams!$A$5:$AN$5,0))</f>
        <v>1833.8485148657019</v>
      </c>
      <c r="AB8" s="10">
        <f>INDEX(DriversGams!$A$5:$AN$23,MATCH(Drivers!$A8,DriversGams!$A$5:$A$23,0),MATCH(Drivers!AB$3,DriversGams!$A$5:$AN$5,0))</f>
        <v>1833.8485148657019</v>
      </c>
      <c r="AC8" s="10">
        <f>INDEX(DriversGams!$A$5:$AN$23,MATCH(Drivers!$A8,DriversGams!$A$5:$A$23,0),MATCH(Drivers!AC$3,DriversGams!$A$5:$AN$5,0))</f>
        <v>1833.8485148657019</v>
      </c>
      <c r="AD8" s="10">
        <f>INDEX(DriversGams!$A$5:$AN$23,MATCH(Drivers!$A8,DriversGams!$A$5:$A$23,0),MATCH(Drivers!AD$3,DriversGams!$A$5:$AN$5,0))</f>
        <v>1833.8485148657019</v>
      </c>
      <c r="AE8" s="10">
        <f>INDEX(DriversGams!$A$5:$AN$23,MATCH(Drivers!$A8,DriversGams!$A$5:$A$23,0),MATCH(Drivers!AE$3,DriversGams!$A$5:$AN$5,0))</f>
        <v>1833.8485148657019</v>
      </c>
      <c r="AF8" s="10">
        <f>INDEX(DriversGams!$A$5:$AN$23,MATCH(Drivers!$A8,DriversGams!$A$5:$A$23,0),MATCH(Drivers!AF$3,DriversGams!$A$5:$AN$5,0))</f>
        <v>1833.8485148657019</v>
      </c>
      <c r="AG8" s="10">
        <f>INDEX(DriversGams!$A$5:$AN$23,MATCH(Drivers!$A8,DriversGams!$A$5:$A$23,0),MATCH(Drivers!AG$3,DriversGams!$A$5:$AN$5,0))</f>
        <v>1833.8485148657019</v>
      </c>
      <c r="AH8" s="126"/>
      <c r="AI8" s="126"/>
      <c r="AJ8" s="126"/>
      <c r="AK8" s="126"/>
      <c r="AL8" s="126"/>
      <c r="AM8" s="126"/>
      <c r="AO8">
        <f>AO7+1</f>
        <v>2</v>
      </c>
    </row>
    <row r="9" spans="1:41">
      <c r="A9" s="134" t="s">
        <v>526</v>
      </c>
      <c r="B9" s="185">
        <f t="shared" ref="B9:B34" si="1">B8+1</f>
        <v>3</v>
      </c>
      <c r="C9" s="333">
        <v>52.810230956688748</v>
      </c>
      <c r="D9" s="333">
        <v>54.282362311943913</v>
      </c>
      <c r="E9" s="333">
        <v>55.219691955007207</v>
      </c>
      <c r="F9" s="333">
        <v>55.71177904843772</v>
      </c>
      <c r="G9" s="333">
        <v>56.147972175388119</v>
      </c>
      <c r="H9" s="333">
        <v>56.388632981353197</v>
      </c>
      <c r="I9" s="333">
        <v>56.935742268541119</v>
      </c>
      <c r="J9" s="333">
        <v>56.915851520215952</v>
      </c>
      <c r="K9" s="333">
        <v>52.222577111314017</v>
      </c>
      <c r="L9" s="10">
        <f>INDEX(DriversGams!$A$5:$AN$23,MATCH(Drivers!$A9,DriversGams!$A$5:$A$23,0),MATCH(Drivers!L$3,DriversGams!$A$5:$AN$5,0))</f>
        <v>52.810230956688578</v>
      </c>
      <c r="M9" s="10">
        <f>INDEX(DriversGams!$A$5:$AN$23,MATCH(Drivers!$A9,DriversGams!$A$5:$A$23,0),MATCH(Drivers!M$3,DriversGams!$A$5:$AN$5,0))</f>
        <v>52.810230956688578</v>
      </c>
      <c r="N9" s="10">
        <f>INDEX(DriversGams!$A$5:$AN$23,MATCH(Drivers!$A9,DriversGams!$A$5:$A$23,0),MATCH(Drivers!N$3,DriversGams!$A$5:$AN$5,0))</f>
        <v>52.810230956688578</v>
      </c>
      <c r="O9" s="10">
        <f>INDEX(DriversGams!$A$5:$AN$23,MATCH(Drivers!$A9,DriversGams!$A$5:$A$23,0),MATCH(Drivers!O$3,DriversGams!$A$5:$AN$5,0))</f>
        <v>52.810230956688578</v>
      </c>
      <c r="P9" s="10">
        <f>INDEX(DriversGams!$A$5:$AN$23,MATCH(Drivers!$A9,DriversGams!$A$5:$A$23,0),MATCH(Drivers!P$3,DriversGams!$A$5:$AN$5,0))</f>
        <v>52.810230956688578</v>
      </c>
      <c r="Q9" s="10">
        <f>INDEX(DriversGams!$A$5:$AN$23,MATCH(Drivers!$A9,DriversGams!$A$5:$A$23,0),MATCH(Drivers!Q$3,DriversGams!$A$5:$AN$5,0))</f>
        <v>52.810230956688578</v>
      </c>
      <c r="R9" s="10">
        <f>INDEX(DriversGams!$A$5:$AN$23,MATCH(Drivers!$A9,DriversGams!$A$5:$A$23,0),MATCH(Drivers!R$3,DriversGams!$A$5:$AN$5,0))</f>
        <v>52.810230956688578</v>
      </c>
      <c r="S9" s="10">
        <f>INDEX(DriversGams!$A$5:$AN$23,MATCH(Drivers!$A9,DriversGams!$A$5:$A$23,0),MATCH(Drivers!S$3,DriversGams!$A$5:$AN$5,0))</f>
        <v>52.810230956688578</v>
      </c>
      <c r="T9" s="10">
        <f>INDEX(DriversGams!$A$5:$AN$23,MATCH(Drivers!$A9,DriversGams!$A$5:$A$23,0),MATCH(Drivers!T$3,DriversGams!$A$5:$AN$5,0))</f>
        <v>52.810230956688578</v>
      </c>
      <c r="U9" s="10">
        <f>INDEX(DriversGams!$A$5:$AN$23,MATCH(Drivers!$A9,DriversGams!$A$5:$A$23,0),MATCH(Drivers!U$3,DriversGams!$A$5:$AN$5,0))</f>
        <v>52.810230956688578</v>
      </c>
      <c r="V9" s="10">
        <f>INDEX(DriversGams!$A$5:$AN$23,MATCH(Drivers!$A9,DriversGams!$A$5:$A$23,0),MATCH(Drivers!V$3,DriversGams!$A$5:$AN$5,0))</f>
        <v>52.810230956688578</v>
      </c>
      <c r="W9" s="10">
        <f>INDEX(DriversGams!$A$5:$AN$23,MATCH(Drivers!$A9,DriversGams!$A$5:$A$23,0),MATCH(Drivers!W$3,DriversGams!$A$5:$AN$5,0))</f>
        <v>52.810230956688578</v>
      </c>
      <c r="X9" s="10">
        <f>INDEX(DriversGams!$A$5:$AN$23,MATCH(Drivers!$A9,DriversGams!$A$5:$A$23,0),MATCH(Drivers!X$3,DriversGams!$A$5:$AN$5,0))</f>
        <v>52.810230956688578</v>
      </c>
      <c r="Y9" s="10">
        <f>INDEX(DriversGams!$A$5:$AN$23,MATCH(Drivers!$A9,DriversGams!$A$5:$A$23,0),MATCH(Drivers!Y$3,DriversGams!$A$5:$AN$5,0))</f>
        <v>52.810230956688578</v>
      </c>
      <c r="Z9" s="10">
        <f>INDEX(DriversGams!$A$5:$AN$23,MATCH(Drivers!$A9,DriversGams!$A$5:$A$23,0),MATCH(Drivers!Z$3,DriversGams!$A$5:$AN$5,0))</f>
        <v>52.810230956688578</v>
      </c>
      <c r="AA9" s="10">
        <f>INDEX(DriversGams!$A$5:$AN$23,MATCH(Drivers!$A9,DriversGams!$A$5:$A$23,0),MATCH(Drivers!AA$3,DriversGams!$A$5:$AN$5,0))</f>
        <v>52.810230956688578</v>
      </c>
      <c r="AB9" s="10">
        <f>INDEX(DriversGams!$A$5:$AN$23,MATCH(Drivers!$A9,DriversGams!$A$5:$A$23,0),MATCH(Drivers!AB$3,DriversGams!$A$5:$AN$5,0))</f>
        <v>52.810230956688578</v>
      </c>
      <c r="AC9" s="10">
        <f>INDEX(DriversGams!$A$5:$AN$23,MATCH(Drivers!$A9,DriversGams!$A$5:$A$23,0),MATCH(Drivers!AC$3,DriversGams!$A$5:$AN$5,0))</f>
        <v>52.810230956688578</v>
      </c>
      <c r="AD9" s="10">
        <f>INDEX(DriversGams!$A$5:$AN$23,MATCH(Drivers!$A9,DriversGams!$A$5:$A$23,0),MATCH(Drivers!AD$3,DriversGams!$A$5:$AN$5,0))</f>
        <v>52.810230956688578</v>
      </c>
      <c r="AE9" s="10">
        <f>INDEX(DriversGams!$A$5:$AN$23,MATCH(Drivers!$A9,DriversGams!$A$5:$A$23,0),MATCH(Drivers!AE$3,DriversGams!$A$5:$AN$5,0))</f>
        <v>52.810230956688578</v>
      </c>
      <c r="AF9" s="10">
        <f>INDEX(DriversGams!$A$5:$AN$23,MATCH(Drivers!$A9,DriversGams!$A$5:$A$23,0),MATCH(Drivers!AF$3,DriversGams!$A$5:$AN$5,0))</f>
        <v>52.810230956688578</v>
      </c>
      <c r="AG9" s="10">
        <f>INDEX(DriversGams!$A$5:$AN$23,MATCH(Drivers!$A9,DriversGams!$A$5:$A$23,0),MATCH(Drivers!AG$3,DriversGams!$A$5:$AN$5,0))</f>
        <v>52.810230956688578</v>
      </c>
      <c r="AH9" s="126"/>
      <c r="AI9" s="126"/>
      <c r="AJ9" s="126"/>
      <c r="AK9" s="126"/>
      <c r="AL9" s="126"/>
      <c r="AM9" s="126"/>
      <c r="AO9" s="4">
        <f t="shared" ref="AO9:AO22" si="2">AO8+1</f>
        <v>3</v>
      </c>
    </row>
    <row r="10" spans="1:41">
      <c r="A10" s="134" t="s">
        <v>523</v>
      </c>
      <c r="B10" s="185">
        <f t="shared" si="1"/>
        <v>4</v>
      </c>
      <c r="C10" s="333">
        <v>93.09690942833015</v>
      </c>
      <c r="D10" s="333">
        <v>95.064855171375669</v>
      </c>
      <c r="E10" s="333">
        <v>96.400077661477354</v>
      </c>
      <c r="F10" s="333">
        <v>96.617861286112102</v>
      </c>
      <c r="G10" s="333">
        <v>97.654818305582012</v>
      </c>
      <c r="H10" s="333">
        <v>97.862455274201025</v>
      </c>
      <c r="I10" s="333">
        <v>98.609954424293107</v>
      </c>
      <c r="J10" s="333">
        <v>97.964584789862243</v>
      </c>
      <c r="K10" s="333">
        <v>92.646489203328827</v>
      </c>
      <c r="L10" s="10">
        <f>INDEX(DriversGams!$A$5:$AN$23,MATCH(Drivers!$A10,DriversGams!$A$5:$A$23,0),MATCH(Drivers!L$3,DriversGams!$A$5:$AN$5,0))</f>
        <v>93.096909428335962</v>
      </c>
      <c r="M10" s="10">
        <f>INDEX(DriversGams!$A$5:$AN$23,MATCH(Drivers!$A10,DriversGams!$A$5:$A$23,0),MATCH(Drivers!M$3,DriversGams!$A$5:$AN$5,0))</f>
        <v>93.096909428335962</v>
      </c>
      <c r="N10" s="10">
        <f>INDEX(DriversGams!$A$5:$AN$23,MATCH(Drivers!$A10,DriversGams!$A$5:$A$23,0),MATCH(Drivers!N$3,DriversGams!$A$5:$AN$5,0))</f>
        <v>93.096909428335962</v>
      </c>
      <c r="O10" s="10">
        <f>INDEX(DriversGams!$A$5:$AN$23,MATCH(Drivers!$A10,DriversGams!$A$5:$A$23,0),MATCH(Drivers!O$3,DriversGams!$A$5:$AN$5,0))</f>
        <v>93.096909428335962</v>
      </c>
      <c r="P10" s="10">
        <f>INDEX(DriversGams!$A$5:$AN$23,MATCH(Drivers!$A10,DriversGams!$A$5:$A$23,0),MATCH(Drivers!P$3,DriversGams!$A$5:$AN$5,0))</f>
        <v>93.096909428335962</v>
      </c>
      <c r="Q10" s="10">
        <f>INDEX(DriversGams!$A$5:$AN$23,MATCH(Drivers!$A10,DriversGams!$A$5:$A$23,0),MATCH(Drivers!Q$3,DriversGams!$A$5:$AN$5,0))</f>
        <v>93.096909428335962</v>
      </c>
      <c r="R10" s="10">
        <f>INDEX(DriversGams!$A$5:$AN$23,MATCH(Drivers!$A10,DriversGams!$A$5:$A$23,0),MATCH(Drivers!R$3,DriversGams!$A$5:$AN$5,0))</f>
        <v>93.096909428335962</v>
      </c>
      <c r="S10" s="10">
        <f>INDEX(DriversGams!$A$5:$AN$23,MATCH(Drivers!$A10,DriversGams!$A$5:$A$23,0),MATCH(Drivers!S$3,DriversGams!$A$5:$AN$5,0))</f>
        <v>93.096909428335962</v>
      </c>
      <c r="T10" s="10">
        <f>INDEX(DriversGams!$A$5:$AN$23,MATCH(Drivers!$A10,DriversGams!$A$5:$A$23,0),MATCH(Drivers!T$3,DriversGams!$A$5:$AN$5,0))</f>
        <v>93.096909428335962</v>
      </c>
      <c r="U10" s="10">
        <f>INDEX(DriversGams!$A$5:$AN$23,MATCH(Drivers!$A10,DriversGams!$A$5:$A$23,0),MATCH(Drivers!U$3,DriversGams!$A$5:$AN$5,0))</f>
        <v>93.096909428335962</v>
      </c>
      <c r="V10" s="10">
        <f>INDEX(DriversGams!$A$5:$AN$23,MATCH(Drivers!$A10,DriversGams!$A$5:$A$23,0),MATCH(Drivers!V$3,DriversGams!$A$5:$AN$5,0))</f>
        <v>93.096909428335962</v>
      </c>
      <c r="W10" s="10">
        <f>INDEX(DriversGams!$A$5:$AN$23,MATCH(Drivers!$A10,DriversGams!$A$5:$A$23,0),MATCH(Drivers!W$3,DriversGams!$A$5:$AN$5,0))</f>
        <v>93.096909428335962</v>
      </c>
      <c r="X10" s="10">
        <f>INDEX(DriversGams!$A$5:$AN$23,MATCH(Drivers!$A10,DriversGams!$A$5:$A$23,0),MATCH(Drivers!X$3,DriversGams!$A$5:$AN$5,0))</f>
        <v>93.096909428335962</v>
      </c>
      <c r="Y10" s="10">
        <f>INDEX(DriversGams!$A$5:$AN$23,MATCH(Drivers!$A10,DriversGams!$A$5:$A$23,0),MATCH(Drivers!Y$3,DriversGams!$A$5:$AN$5,0))</f>
        <v>93.096909428335962</v>
      </c>
      <c r="Z10" s="10">
        <f>INDEX(DriversGams!$A$5:$AN$23,MATCH(Drivers!$A10,DriversGams!$A$5:$A$23,0),MATCH(Drivers!Z$3,DriversGams!$A$5:$AN$5,0))</f>
        <v>93.096909428335962</v>
      </c>
      <c r="AA10" s="10">
        <f>INDEX(DriversGams!$A$5:$AN$23,MATCH(Drivers!$A10,DriversGams!$A$5:$A$23,0),MATCH(Drivers!AA$3,DriversGams!$A$5:$AN$5,0))</f>
        <v>93.096909428335962</v>
      </c>
      <c r="AB10" s="10">
        <f>INDEX(DriversGams!$A$5:$AN$23,MATCH(Drivers!$A10,DriversGams!$A$5:$A$23,0),MATCH(Drivers!AB$3,DriversGams!$A$5:$AN$5,0))</f>
        <v>93.096909428335962</v>
      </c>
      <c r="AC10" s="10">
        <f>INDEX(DriversGams!$A$5:$AN$23,MATCH(Drivers!$A10,DriversGams!$A$5:$A$23,0),MATCH(Drivers!AC$3,DriversGams!$A$5:$AN$5,0))</f>
        <v>93.096909428335962</v>
      </c>
      <c r="AD10" s="10">
        <f>INDEX(DriversGams!$A$5:$AN$23,MATCH(Drivers!$A10,DriversGams!$A$5:$A$23,0),MATCH(Drivers!AD$3,DriversGams!$A$5:$AN$5,0))</f>
        <v>93.096909428335962</v>
      </c>
      <c r="AE10" s="10">
        <f>INDEX(DriversGams!$A$5:$AN$23,MATCH(Drivers!$A10,DriversGams!$A$5:$A$23,0),MATCH(Drivers!AE$3,DriversGams!$A$5:$AN$5,0))</f>
        <v>93.096909428335962</v>
      </c>
      <c r="AF10" s="10">
        <f>INDEX(DriversGams!$A$5:$AN$23,MATCH(Drivers!$A10,DriversGams!$A$5:$A$23,0),MATCH(Drivers!AF$3,DriversGams!$A$5:$AN$5,0))</f>
        <v>93.096909428335962</v>
      </c>
      <c r="AG10" s="10">
        <f>INDEX(DriversGams!$A$5:$AN$23,MATCH(Drivers!$A10,DriversGams!$A$5:$A$23,0),MATCH(Drivers!AG$3,DriversGams!$A$5:$AN$5,0))</f>
        <v>93.096909428335962</v>
      </c>
      <c r="AH10" s="126"/>
      <c r="AI10" s="126"/>
      <c r="AJ10" s="126"/>
      <c r="AK10" s="126"/>
      <c r="AL10" s="126"/>
      <c r="AM10" s="126"/>
      <c r="AO10" s="4">
        <f t="shared" si="2"/>
        <v>4</v>
      </c>
    </row>
    <row r="11" spans="1:41">
      <c r="A11" s="134" t="s">
        <v>602</v>
      </c>
      <c r="B11" s="185">
        <f t="shared" si="1"/>
        <v>5</v>
      </c>
      <c r="C11" s="333">
        <v>1.2396211872289537E-4</v>
      </c>
      <c r="D11" s="333">
        <v>1.3639597438124391E-4</v>
      </c>
      <c r="E11" s="333">
        <v>1.4782778941609218E-4</v>
      </c>
      <c r="F11" s="333">
        <v>1.433373755900728E-4</v>
      </c>
      <c r="G11" s="333">
        <v>1.4102836937202948E-4</v>
      </c>
      <c r="H11" s="333">
        <v>1.3573729608291313E-4</v>
      </c>
      <c r="I11" s="333">
        <v>1.4250803609018416E-4</v>
      </c>
      <c r="J11" s="333">
        <v>1.4349767581431678E-4</v>
      </c>
      <c r="K11" s="333">
        <v>1.1077458554618781E-4</v>
      </c>
      <c r="L11" s="10">
        <f>INDEX(DriversGams!$A$5:$AN$23,MATCH(Drivers!$A11,DriversGams!$A$5:$A$23,0),MATCH(Drivers!L$3,DriversGams!$A$5:$AN$5,0))</f>
        <v>1.2396211872289537E-4</v>
      </c>
      <c r="M11" s="10">
        <f>INDEX(DriversGams!$A$5:$AN$23,MATCH(Drivers!$A11,DriversGams!$A$5:$A$23,0),MATCH(Drivers!M$3,DriversGams!$A$5:$AN$5,0))</f>
        <v>1.2396211872289537E-4</v>
      </c>
      <c r="N11" s="10">
        <f>INDEX(DriversGams!$A$5:$AN$23,MATCH(Drivers!$A11,DriversGams!$A$5:$A$23,0),MATCH(Drivers!N$3,DriversGams!$A$5:$AN$5,0))</f>
        <v>1.2396211872289537E-4</v>
      </c>
      <c r="O11" s="10">
        <f>INDEX(DriversGams!$A$5:$AN$23,MATCH(Drivers!$A11,DriversGams!$A$5:$A$23,0),MATCH(Drivers!O$3,DriversGams!$A$5:$AN$5,0))</f>
        <v>1.2396211872289537E-4</v>
      </c>
      <c r="P11" s="10">
        <f>INDEX(DriversGams!$A$5:$AN$23,MATCH(Drivers!$A11,DriversGams!$A$5:$A$23,0),MATCH(Drivers!P$3,DriversGams!$A$5:$AN$5,0))</f>
        <v>1.2396211872289537E-4</v>
      </c>
      <c r="Q11" s="10">
        <f>INDEX(DriversGams!$A$5:$AN$23,MATCH(Drivers!$A11,DriversGams!$A$5:$A$23,0),MATCH(Drivers!Q$3,DriversGams!$A$5:$AN$5,0))</f>
        <v>1.2396211872289537E-4</v>
      </c>
      <c r="R11" s="10">
        <f>INDEX(DriversGams!$A$5:$AN$23,MATCH(Drivers!$A11,DriversGams!$A$5:$A$23,0),MATCH(Drivers!R$3,DriversGams!$A$5:$AN$5,0))</f>
        <v>1.2396211872289537E-4</v>
      </c>
      <c r="S11" s="10">
        <f>INDEX(DriversGams!$A$5:$AN$23,MATCH(Drivers!$A11,DriversGams!$A$5:$A$23,0),MATCH(Drivers!S$3,DriversGams!$A$5:$AN$5,0))</f>
        <v>1.2396211872289537E-4</v>
      </c>
      <c r="T11" s="10">
        <f>INDEX(DriversGams!$A$5:$AN$23,MATCH(Drivers!$A11,DriversGams!$A$5:$A$23,0),MATCH(Drivers!T$3,DriversGams!$A$5:$AN$5,0))</f>
        <v>1.2396211872289537E-4</v>
      </c>
      <c r="U11" s="10">
        <f>INDEX(DriversGams!$A$5:$AN$23,MATCH(Drivers!$A11,DriversGams!$A$5:$A$23,0),MATCH(Drivers!U$3,DriversGams!$A$5:$AN$5,0))</f>
        <v>1.2396211872289537E-4</v>
      </c>
      <c r="V11" s="10">
        <f>INDEX(DriversGams!$A$5:$AN$23,MATCH(Drivers!$A11,DriversGams!$A$5:$A$23,0),MATCH(Drivers!V$3,DriversGams!$A$5:$AN$5,0))</f>
        <v>1.2396211872289537E-4</v>
      </c>
      <c r="W11" s="10">
        <f>INDEX(DriversGams!$A$5:$AN$23,MATCH(Drivers!$A11,DriversGams!$A$5:$A$23,0),MATCH(Drivers!W$3,DriversGams!$A$5:$AN$5,0))</f>
        <v>1.2396211872289537E-4</v>
      </c>
      <c r="X11" s="10">
        <f>INDEX(DriversGams!$A$5:$AN$23,MATCH(Drivers!$A11,DriversGams!$A$5:$A$23,0),MATCH(Drivers!X$3,DriversGams!$A$5:$AN$5,0))</f>
        <v>1.2396211872289537E-4</v>
      </c>
      <c r="Y11" s="10">
        <f>INDEX(DriversGams!$A$5:$AN$23,MATCH(Drivers!$A11,DriversGams!$A$5:$A$23,0),MATCH(Drivers!Y$3,DriversGams!$A$5:$AN$5,0))</f>
        <v>1.2396211872289537E-4</v>
      </c>
      <c r="Z11" s="10">
        <f>INDEX(DriversGams!$A$5:$AN$23,MATCH(Drivers!$A11,DriversGams!$A$5:$A$23,0),MATCH(Drivers!Z$3,DriversGams!$A$5:$AN$5,0))</f>
        <v>1.2396211872289537E-4</v>
      </c>
      <c r="AA11" s="10">
        <f>INDEX(DriversGams!$A$5:$AN$23,MATCH(Drivers!$A11,DriversGams!$A$5:$A$23,0),MATCH(Drivers!AA$3,DriversGams!$A$5:$AN$5,0))</f>
        <v>1.2396211872289537E-4</v>
      </c>
      <c r="AB11" s="10">
        <f>INDEX(DriversGams!$A$5:$AN$23,MATCH(Drivers!$A11,DriversGams!$A$5:$A$23,0),MATCH(Drivers!AB$3,DriversGams!$A$5:$AN$5,0))</f>
        <v>1.2396211872289537E-4</v>
      </c>
      <c r="AC11" s="10">
        <f>INDEX(DriversGams!$A$5:$AN$23,MATCH(Drivers!$A11,DriversGams!$A$5:$A$23,0),MATCH(Drivers!AC$3,DriversGams!$A$5:$AN$5,0))</f>
        <v>1.2396211872289537E-4</v>
      </c>
      <c r="AD11" s="10">
        <f>INDEX(DriversGams!$A$5:$AN$23,MATCH(Drivers!$A11,DriversGams!$A$5:$A$23,0),MATCH(Drivers!AD$3,DriversGams!$A$5:$AN$5,0))</f>
        <v>1.2396211872289537E-4</v>
      </c>
      <c r="AE11" s="10">
        <f>INDEX(DriversGams!$A$5:$AN$23,MATCH(Drivers!$A11,DriversGams!$A$5:$A$23,0),MATCH(Drivers!AE$3,DriversGams!$A$5:$AN$5,0))</f>
        <v>1.2396211872289537E-4</v>
      </c>
      <c r="AF11" s="10">
        <f>INDEX(DriversGams!$A$5:$AN$23,MATCH(Drivers!$A11,DriversGams!$A$5:$A$23,0),MATCH(Drivers!AF$3,DriversGams!$A$5:$AN$5,0))</f>
        <v>1.2396211872289537E-4</v>
      </c>
      <c r="AG11" s="10">
        <f>INDEX(DriversGams!$A$5:$AN$23,MATCH(Drivers!$A11,DriversGams!$A$5:$A$23,0),MATCH(Drivers!AG$3,DriversGams!$A$5:$AN$5,0))</f>
        <v>1.2396211872289537E-4</v>
      </c>
      <c r="AH11" s="126"/>
      <c r="AI11" s="126"/>
      <c r="AJ11" s="126"/>
      <c r="AK11" s="126"/>
      <c r="AL11" s="126"/>
      <c r="AM11" s="126"/>
      <c r="AO11" s="4">
        <f t="shared" si="2"/>
        <v>5</v>
      </c>
    </row>
    <row r="12" spans="1:41">
      <c r="A12" s="134" t="s">
        <v>388</v>
      </c>
      <c r="B12" s="185">
        <f t="shared" si="1"/>
        <v>6</v>
      </c>
      <c r="C12" s="333">
        <v>13.345629432701433</v>
      </c>
      <c r="D12" s="333">
        <v>13.899973861744526</v>
      </c>
      <c r="E12" s="333">
        <v>14.241400522629307</v>
      </c>
      <c r="F12" s="333">
        <v>14.660228740858253</v>
      </c>
      <c r="G12" s="333">
        <v>14.734307821369407</v>
      </c>
      <c r="H12" s="333">
        <v>14.820136538356026</v>
      </c>
      <c r="I12" s="333">
        <v>14.834474809054743</v>
      </c>
      <c r="J12" s="333">
        <v>14.739267553174583</v>
      </c>
      <c r="K12" s="333">
        <v>12.850963128301911</v>
      </c>
      <c r="L12" s="10">
        <f>INDEX(DriversGams!$A$5:$AN$23,MATCH(Drivers!$A12,DriversGams!$A$5:$A$23,0),MATCH(Drivers!L$3,DriversGams!$A$5:$AN$5,0))</f>
        <v>13.345629432699663</v>
      </c>
      <c r="M12" s="10">
        <f>INDEX(DriversGams!$A$5:$AN$23,MATCH(Drivers!$A12,DriversGams!$A$5:$A$23,0),MATCH(Drivers!M$3,DriversGams!$A$5:$AN$5,0))</f>
        <v>13.345629432699663</v>
      </c>
      <c r="N12" s="10">
        <f>INDEX(DriversGams!$A$5:$AN$23,MATCH(Drivers!$A12,DriversGams!$A$5:$A$23,0),MATCH(Drivers!N$3,DriversGams!$A$5:$AN$5,0))</f>
        <v>13.345629432699663</v>
      </c>
      <c r="O12" s="10">
        <f>INDEX(DriversGams!$A$5:$AN$23,MATCH(Drivers!$A12,DriversGams!$A$5:$A$23,0),MATCH(Drivers!O$3,DriversGams!$A$5:$AN$5,0))</f>
        <v>13.345629432699663</v>
      </c>
      <c r="P12" s="10">
        <f>INDEX(DriversGams!$A$5:$AN$23,MATCH(Drivers!$A12,DriversGams!$A$5:$A$23,0),MATCH(Drivers!P$3,DriversGams!$A$5:$AN$5,0))</f>
        <v>13.345629432699663</v>
      </c>
      <c r="Q12" s="10">
        <f>INDEX(DriversGams!$A$5:$AN$23,MATCH(Drivers!$A12,DriversGams!$A$5:$A$23,0),MATCH(Drivers!Q$3,DriversGams!$A$5:$AN$5,0))</f>
        <v>13.345629432699663</v>
      </c>
      <c r="R12" s="10">
        <f>INDEX(DriversGams!$A$5:$AN$23,MATCH(Drivers!$A12,DriversGams!$A$5:$A$23,0),MATCH(Drivers!R$3,DriversGams!$A$5:$AN$5,0))</f>
        <v>13.345629432699663</v>
      </c>
      <c r="S12" s="10">
        <f>INDEX(DriversGams!$A$5:$AN$23,MATCH(Drivers!$A12,DriversGams!$A$5:$A$23,0),MATCH(Drivers!S$3,DriversGams!$A$5:$AN$5,0))</f>
        <v>13.345629432699663</v>
      </c>
      <c r="T12" s="10">
        <f>INDEX(DriversGams!$A$5:$AN$23,MATCH(Drivers!$A12,DriversGams!$A$5:$A$23,0),MATCH(Drivers!T$3,DriversGams!$A$5:$AN$5,0))</f>
        <v>13.345629432699663</v>
      </c>
      <c r="U12" s="10">
        <f>INDEX(DriversGams!$A$5:$AN$23,MATCH(Drivers!$A12,DriversGams!$A$5:$A$23,0),MATCH(Drivers!U$3,DriversGams!$A$5:$AN$5,0))</f>
        <v>13.345629432699663</v>
      </c>
      <c r="V12" s="10">
        <f>INDEX(DriversGams!$A$5:$AN$23,MATCH(Drivers!$A12,DriversGams!$A$5:$A$23,0),MATCH(Drivers!V$3,DriversGams!$A$5:$AN$5,0))</f>
        <v>13.345629432699663</v>
      </c>
      <c r="W12" s="10">
        <f>INDEX(DriversGams!$A$5:$AN$23,MATCH(Drivers!$A12,DriversGams!$A$5:$A$23,0),MATCH(Drivers!W$3,DriversGams!$A$5:$AN$5,0))</f>
        <v>13.345629432699663</v>
      </c>
      <c r="X12" s="10">
        <f>INDEX(DriversGams!$A$5:$AN$23,MATCH(Drivers!$A12,DriversGams!$A$5:$A$23,0),MATCH(Drivers!X$3,DriversGams!$A$5:$AN$5,0))</f>
        <v>13.345629432699663</v>
      </c>
      <c r="Y12" s="10">
        <f>INDEX(DriversGams!$A$5:$AN$23,MATCH(Drivers!$A12,DriversGams!$A$5:$A$23,0),MATCH(Drivers!Y$3,DriversGams!$A$5:$AN$5,0))</f>
        <v>13.345629432699663</v>
      </c>
      <c r="Z12" s="10">
        <f>INDEX(DriversGams!$A$5:$AN$23,MATCH(Drivers!$A12,DriversGams!$A$5:$A$23,0),MATCH(Drivers!Z$3,DriversGams!$A$5:$AN$5,0))</f>
        <v>13.345629432699663</v>
      </c>
      <c r="AA12" s="10">
        <f>INDEX(DriversGams!$A$5:$AN$23,MATCH(Drivers!$A12,DriversGams!$A$5:$A$23,0),MATCH(Drivers!AA$3,DriversGams!$A$5:$AN$5,0))</f>
        <v>13.345629432699663</v>
      </c>
      <c r="AB12" s="10">
        <f>INDEX(DriversGams!$A$5:$AN$23,MATCH(Drivers!$A12,DriversGams!$A$5:$A$23,0),MATCH(Drivers!AB$3,DriversGams!$A$5:$AN$5,0))</f>
        <v>13.345629432699663</v>
      </c>
      <c r="AC12" s="10">
        <f>INDEX(DriversGams!$A$5:$AN$23,MATCH(Drivers!$A12,DriversGams!$A$5:$A$23,0),MATCH(Drivers!AC$3,DriversGams!$A$5:$AN$5,0))</f>
        <v>13.345629432699663</v>
      </c>
      <c r="AD12" s="10">
        <f>INDEX(DriversGams!$A$5:$AN$23,MATCH(Drivers!$A12,DriversGams!$A$5:$A$23,0),MATCH(Drivers!AD$3,DriversGams!$A$5:$AN$5,0))</f>
        <v>13.345629432699663</v>
      </c>
      <c r="AE12" s="10">
        <f>INDEX(DriversGams!$A$5:$AN$23,MATCH(Drivers!$A12,DriversGams!$A$5:$A$23,0),MATCH(Drivers!AE$3,DriversGams!$A$5:$AN$5,0))</f>
        <v>13.345629432699663</v>
      </c>
      <c r="AF12" s="10">
        <f>INDEX(DriversGams!$A$5:$AN$23,MATCH(Drivers!$A12,DriversGams!$A$5:$A$23,0),MATCH(Drivers!AF$3,DriversGams!$A$5:$AN$5,0))</f>
        <v>13.345629432699663</v>
      </c>
      <c r="AG12" s="10">
        <f>INDEX(DriversGams!$A$5:$AN$23,MATCH(Drivers!$A12,DriversGams!$A$5:$A$23,0),MATCH(Drivers!AG$3,DriversGams!$A$5:$AN$5,0))</f>
        <v>13.345629432699663</v>
      </c>
      <c r="AH12" s="126"/>
      <c r="AI12" s="126"/>
      <c r="AJ12" s="126"/>
      <c r="AK12" s="126"/>
      <c r="AL12" s="126"/>
      <c r="AM12" s="126"/>
      <c r="AO12" s="4">
        <f t="shared" si="2"/>
        <v>6</v>
      </c>
    </row>
    <row r="13" spans="1:41">
      <c r="A13" s="134" t="s">
        <v>387</v>
      </c>
      <c r="B13" s="185">
        <f t="shared" si="1"/>
        <v>7</v>
      </c>
      <c r="C13" s="333">
        <v>205.448728044604</v>
      </c>
      <c r="D13" s="333">
        <v>211.2700110992823</v>
      </c>
      <c r="E13" s="333">
        <v>212.6655009618502</v>
      </c>
      <c r="F13" s="333">
        <v>219.65714422943788</v>
      </c>
      <c r="G13" s="333">
        <v>216.49078103790811</v>
      </c>
      <c r="H13" s="333">
        <v>222.77267087886864</v>
      </c>
      <c r="I13" s="333">
        <v>221.2538387586481</v>
      </c>
      <c r="J13" s="333">
        <v>218.49393691475751</v>
      </c>
      <c r="K13" s="333">
        <v>200.31349989514737</v>
      </c>
      <c r="L13" s="10">
        <f>INDEX(DriversGams!$A$5:$AN$23,MATCH(Drivers!$A13,DriversGams!$A$5:$A$23,0),MATCH(Drivers!L$3,DriversGams!$A$5:$AN$5,0))</f>
        <v>205.44872804458728</v>
      </c>
      <c r="M13" s="10">
        <f>INDEX(DriversGams!$A$5:$AN$23,MATCH(Drivers!$A13,DriversGams!$A$5:$A$23,0),MATCH(Drivers!M$3,DriversGams!$A$5:$AN$5,0))</f>
        <v>205.44872804458728</v>
      </c>
      <c r="N13" s="10">
        <f>INDEX(DriversGams!$A$5:$AN$23,MATCH(Drivers!$A13,DriversGams!$A$5:$A$23,0),MATCH(Drivers!N$3,DriversGams!$A$5:$AN$5,0))</f>
        <v>205.44872804458728</v>
      </c>
      <c r="O13" s="10">
        <f>INDEX(DriversGams!$A$5:$AN$23,MATCH(Drivers!$A13,DriversGams!$A$5:$A$23,0),MATCH(Drivers!O$3,DriversGams!$A$5:$AN$5,0))</f>
        <v>205.44872804458728</v>
      </c>
      <c r="P13" s="10">
        <f>INDEX(DriversGams!$A$5:$AN$23,MATCH(Drivers!$A13,DriversGams!$A$5:$A$23,0),MATCH(Drivers!P$3,DriversGams!$A$5:$AN$5,0))</f>
        <v>205.44872804458728</v>
      </c>
      <c r="Q13" s="10">
        <f>INDEX(DriversGams!$A$5:$AN$23,MATCH(Drivers!$A13,DriversGams!$A$5:$A$23,0),MATCH(Drivers!Q$3,DriversGams!$A$5:$AN$5,0))</f>
        <v>205.44872804458728</v>
      </c>
      <c r="R13" s="10">
        <f>INDEX(DriversGams!$A$5:$AN$23,MATCH(Drivers!$A13,DriversGams!$A$5:$A$23,0),MATCH(Drivers!R$3,DriversGams!$A$5:$AN$5,0))</f>
        <v>205.44872804458728</v>
      </c>
      <c r="S13" s="10">
        <f>INDEX(DriversGams!$A$5:$AN$23,MATCH(Drivers!$A13,DriversGams!$A$5:$A$23,0),MATCH(Drivers!S$3,DriversGams!$A$5:$AN$5,0))</f>
        <v>205.44872804458728</v>
      </c>
      <c r="T13" s="10">
        <f>INDEX(DriversGams!$A$5:$AN$23,MATCH(Drivers!$A13,DriversGams!$A$5:$A$23,0),MATCH(Drivers!T$3,DriversGams!$A$5:$AN$5,0))</f>
        <v>205.44872804458728</v>
      </c>
      <c r="U13" s="10">
        <f>INDEX(DriversGams!$A$5:$AN$23,MATCH(Drivers!$A13,DriversGams!$A$5:$A$23,0),MATCH(Drivers!U$3,DriversGams!$A$5:$AN$5,0))</f>
        <v>205.44872804458728</v>
      </c>
      <c r="V13" s="10">
        <f>INDEX(DriversGams!$A$5:$AN$23,MATCH(Drivers!$A13,DriversGams!$A$5:$A$23,0),MATCH(Drivers!V$3,DriversGams!$A$5:$AN$5,0))</f>
        <v>205.44872804458728</v>
      </c>
      <c r="W13" s="10">
        <f>INDEX(DriversGams!$A$5:$AN$23,MATCH(Drivers!$A13,DriversGams!$A$5:$A$23,0),MATCH(Drivers!W$3,DriversGams!$A$5:$AN$5,0))</f>
        <v>205.44872804458728</v>
      </c>
      <c r="X13" s="10">
        <f>INDEX(DriversGams!$A$5:$AN$23,MATCH(Drivers!$A13,DriversGams!$A$5:$A$23,0),MATCH(Drivers!X$3,DriversGams!$A$5:$AN$5,0))</f>
        <v>205.44872804458728</v>
      </c>
      <c r="Y13" s="10">
        <f>INDEX(DriversGams!$A$5:$AN$23,MATCH(Drivers!$A13,DriversGams!$A$5:$A$23,0),MATCH(Drivers!Y$3,DriversGams!$A$5:$AN$5,0))</f>
        <v>205.44872804458728</v>
      </c>
      <c r="Z13" s="10">
        <f>INDEX(DriversGams!$A$5:$AN$23,MATCH(Drivers!$A13,DriversGams!$A$5:$A$23,0),MATCH(Drivers!Z$3,DriversGams!$A$5:$AN$5,0))</f>
        <v>205.44872804458728</v>
      </c>
      <c r="AA13" s="10">
        <f>INDEX(DriversGams!$A$5:$AN$23,MATCH(Drivers!$A13,DriversGams!$A$5:$A$23,0),MATCH(Drivers!AA$3,DriversGams!$A$5:$AN$5,0))</f>
        <v>205.44872804458728</v>
      </c>
      <c r="AB13" s="10">
        <f>INDEX(DriversGams!$A$5:$AN$23,MATCH(Drivers!$A13,DriversGams!$A$5:$A$23,0),MATCH(Drivers!AB$3,DriversGams!$A$5:$AN$5,0))</f>
        <v>205.44872804458728</v>
      </c>
      <c r="AC13" s="10">
        <f>INDEX(DriversGams!$A$5:$AN$23,MATCH(Drivers!$A13,DriversGams!$A$5:$A$23,0),MATCH(Drivers!AC$3,DriversGams!$A$5:$AN$5,0))</f>
        <v>205.44872804458728</v>
      </c>
      <c r="AD13" s="10">
        <f>INDEX(DriversGams!$A$5:$AN$23,MATCH(Drivers!$A13,DriversGams!$A$5:$A$23,0),MATCH(Drivers!AD$3,DriversGams!$A$5:$AN$5,0))</f>
        <v>205.44872804458728</v>
      </c>
      <c r="AE13" s="10">
        <f>INDEX(DriversGams!$A$5:$AN$23,MATCH(Drivers!$A13,DriversGams!$A$5:$A$23,0),MATCH(Drivers!AE$3,DriversGams!$A$5:$AN$5,0))</f>
        <v>205.44872804458728</v>
      </c>
      <c r="AF13" s="10">
        <f>INDEX(DriversGams!$A$5:$AN$23,MATCH(Drivers!$A13,DriversGams!$A$5:$A$23,0),MATCH(Drivers!AF$3,DriversGams!$A$5:$AN$5,0))</f>
        <v>205.44872804458728</v>
      </c>
      <c r="AG13" s="10">
        <f>INDEX(DriversGams!$A$5:$AN$23,MATCH(Drivers!$A13,DriversGams!$A$5:$A$23,0),MATCH(Drivers!AG$3,DriversGams!$A$5:$AN$5,0))</f>
        <v>205.44872804458728</v>
      </c>
      <c r="AH13" s="126"/>
      <c r="AI13" s="126"/>
      <c r="AJ13" s="126"/>
      <c r="AK13" s="126"/>
      <c r="AL13" s="126"/>
      <c r="AM13" s="126"/>
      <c r="AO13" s="4">
        <f t="shared" si="2"/>
        <v>7</v>
      </c>
    </row>
    <row r="14" spans="1:41">
      <c r="A14" s="134" t="s">
        <v>528</v>
      </c>
      <c r="B14" s="185">
        <f t="shared" si="1"/>
        <v>8</v>
      </c>
      <c r="C14" s="333">
        <v>10.112362730183554</v>
      </c>
      <c r="D14" s="333">
        <v>8.5007203734218884</v>
      </c>
      <c r="E14" s="333">
        <v>7.7653014266725382</v>
      </c>
      <c r="F14" s="333">
        <v>7.8585582183696561</v>
      </c>
      <c r="G14" s="333">
        <v>7.6166575811777113</v>
      </c>
      <c r="H14" s="333">
        <v>7.2676899905857173</v>
      </c>
      <c r="I14" s="333">
        <v>7.0928076077901956</v>
      </c>
      <c r="J14" s="333">
        <v>6.7895805384473107</v>
      </c>
      <c r="K14" s="333">
        <v>5.5395441341179819</v>
      </c>
      <c r="L14" s="10">
        <f>INDEX(DriversGams!$A$5:$AN$23,MATCH(Drivers!$A14,DriversGams!$A$5:$A$23,0),MATCH(Drivers!L$3,DriversGams!$A$5:$AN$5,0))</f>
        <v>10.112362730181367</v>
      </c>
      <c r="M14" s="10">
        <f>INDEX(DriversGams!$A$5:$AN$23,MATCH(Drivers!$A14,DriversGams!$A$5:$A$23,0),MATCH(Drivers!M$3,DriversGams!$A$5:$AN$5,0))</f>
        <v>10.112362730181367</v>
      </c>
      <c r="N14" s="10">
        <f>INDEX(DriversGams!$A$5:$AN$23,MATCH(Drivers!$A14,DriversGams!$A$5:$A$23,0),MATCH(Drivers!N$3,DriversGams!$A$5:$AN$5,0))</f>
        <v>10.112362730181367</v>
      </c>
      <c r="O14" s="10">
        <f>INDEX(DriversGams!$A$5:$AN$23,MATCH(Drivers!$A14,DriversGams!$A$5:$A$23,0),MATCH(Drivers!O$3,DriversGams!$A$5:$AN$5,0))</f>
        <v>10.112362730181367</v>
      </c>
      <c r="P14" s="10">
        <f>INDEX(DriversGams!$A$5:$AN$23,MATCH(Drivers!$A14,DriversGams!$A$5:$A$23,0),MATCH(Drivers!P$3,DriversGams!$A$5:$AN$5,0))</f>
        <v>10.112362730181367</v>
      </c>
      <c r="Q14" s="10">
        <f>INDEX(DriversGams!$A$5:$AN$23,MATCH(Drivers!$A14,DriversGams!$A$5:$A$23,0),MATCH(Drivers!Q$3,DriversGams!$A$5:$AN$5,0))</f>
        <v>10.112362730181367</v>
      </c>
      <c r="R14" s="10">
        <f>INDEX(DriversGams!$A$5:$AN$23,MATCH(Drivers!$A14,DriversGams!$A$5:$A$23,0),MATCH(Drivers!R$3,DriversGams!$A$5:$AN$5,0))</f>
        <v>10.112362730181367</v>
      </c>
      <c r="S14" s="10">
        <f>INDEX(DriversGams!$A$5:$AN$23,MATCH(Drivers!$A14,DriversGams!$A$5:$A$23,0),MATCH(Drivers!S$3,DriversGams!$A$5:$AN$5,0))</f>
        <v>10.112362730181367</v>
      </c>
      <c r="T14" s="10">
        <f>INDEX(DriversGams!$A$5:$AN$23,MATCH(Drivers!$A14,DriversGams!$A$5:$A$23,0),MATCH(Drivers!T$3,DriversGams!$A$5:$AN$5,0))</f>
        <v>10.112362730181367</v>
      </c>
      <c r="U14" s="10">
        <f>INDEX(DriversGams!$A$5:$AN$23,MATCH(Drivers!$A14,DriversGams!$A$5:$A$23,0),MATCH(Drivers!U$3,DriversGams!$A$5:$AN$5,0))</f>
        <v>10.112362730181367</v>
      </c>
      <c r="V14" s="10">
        <f>INDEX(DriversGams!$A$5:$AN$23,MATCH(Drivers!$A14,DriversGams!$A$5:$A$23,0),MATCH(Drivers!V$3,DriversGams!$A$5:$AN$5,0))</f>
        <v>10.112362730181367</v>
      </c>
      <c r="W14" s="10">
        <f>INDEX(DriversGams!$A$5:$AN$23,MATCH(Drivers!$A14,DriversGams!$A$5:$A$23,0),MATCH(Drivers!W$3,DriversGams!$A$5:$AN$5,0))</f>
        <v>10.112362730181367</v>
      </c>
      <c r="X14" s="10">
        <f>INDEX(DriversGams!$A$5:$AN$23,MATCH(Drivers!$A14,DriversGams!$A$5:$A$23,0),MATCH(Drivers!X$3,DriversGams!$A$5:$AN$5,0))</f>
        <v>10.112362730181367</v>
      </c>
      <c r="Y14" s="10">
        <f>INDEX(DriversGams!$A$5:$AN$23,MATCH(Drivers!$A14,DriversGams!$A$5:$A$23,0),MATCH(Drivers!Y$3,DriversGams!$A$5:$AN$5,0))</f>
        <v>10.112362730181367</v>
      </c>
      <c r="Z14" s="10">
        <f>INDEX(DriversGams!$A$5:$AN$23,MATCH(Drivers!$A14,DriversGams!$A$5:$A$23,0),MATCH(Drivers!Z$3,DriversGams!$A$5:$AN$5,0))</f>
        <v>10.112362730181367</v>
      </c>
      <c r="AA14" s="10">
        <f>INDEX(DriversGams!$A$5:$AN$23,MATCH(Drivers!$A14,DriversGams!$A$5:$A$23,0),MATCH(Drivers!AA$3,DriversGams!$A$5:$AN$5,0))</f>
        <v>10.112362730181367</v>
      </c>
      <c r="AB14" s="10">
        <f>INDEX(DriversGams!$A$5:$AN$23,MATCH(Drivers!$A14,DriversGams!$A$5:$A$23,0),MATCH(Drivers!AB$3,DriversGams!$A$5:$AN$5,0))</f>
        <v>10.112362730181367</v>
      </c>
      <c r="AC14" s="10">
        <f>INDEX(DriversGams!$A$5:$AN$23,MATCH(Drivers!$A14,DriversGams!$A$5:$A$23,0),MATCH(Drivers!AC$3,DriversGams!$A$5:$AN$5,0))</f>
        <v>10.112362730181367</v>
      </c>
      <c r="AD14" s="10">
        <f>INDEX(DriversGams!$A$5:$AN$23,MATCH(Drivers!$A14,DriversGams!$A$5:$A$23,0),MATCH(Drivers!AD$3,DriversGams!$A$5:$AN$5,0))</f>
        <v>10.112362730181367</v>
      </c>
      <c r="AE14" s="10">
        <f>INDEX(DriversGams!$A$5:$AN$23,MATCH(Drivers!$A14,DriversGams!$A$5:$A$23,0),MATCH(Drivers!AE$3,DriversGams!$A$5:$AN$5,0))</f>
        <v>10.112362730181367</v>
      </c>
      <c r="AF14" s="10">
        <f>INDEX(DriversGams!$A$5:$AN$23,MATCH(Drivers!$A14,DriversGams!$A$5:$A$23,0),MATCH(Drivers!AF$3,DriversGams!$A$5:$AN$5,0))</f>
        <v>10.112362730181367</v>
      </c>
      <c r="AG14" s="10">
        <f>INDEX(DriversGams!$A$5:$AN$23,MATCH(Drivers!$A14,DriversGams!$A$5:$A$23,0),MATCH(Drivers!AG$3,DriversGams!$A$5:$AN$5,0))</f>
        <v>10.112362730181367</v>
      </c>
      <c r="AH14" s="126"/>
      <c r="AI14" s="126"/>
      <c r="AJ14" s="126"/>
      <c r="AK14" s="126"/>
      <c r="AL14" s="126"/>
      <c r="AM14" s="126"/>
      <c r="AO14" s="4">
        <f t="shared" si="2"/>
        <v>8</v>
      </c>
    </row>
    <row r="15" spans="1:41">
      <c r="A15" s="134" t="s">
        <v>527</v>
      </c>
      <c r="B15" s="185">
        <f t="shared" si="1"/>
        <v>9</v>
      </c>
      <c r="C15" s="333">
        <v>14.113350558119752</v>
      </c>
      <c r="D15" s="333">
        <v>14.548721789119966</v>
      </c>
      <c r="E15" s="333">
        <v>14.815418697580203</v>
      </c>
      <c r="F15" s="333">
        <v>15.061372702819703</v>
      </c>
      <c r="G15" s="333">
        <v>15.235873493159337</v>
      </c>
      <c r="H15" s="333">
        <v>15.371374502079824</v>
      </c>
      <c r="I15" s="333">
        <v>15.552383515448332</v>
      </c>
      <c r="J15" s="333">
        <v>15.609153497571331</v>
      </c>
      <c r="K15" s="333">
        <v>14.275724652406321</v>
      </c>
      <c r="L15" s="10">
        <f>INDEX(DriversGams!$A$5:$AN$23,MATCH(Drivers!$A15,DriversGams!$A$5:$A$23,0),MATCH(Drivers!L$3,DriversGams!$A$5:$AN$5,0))</f>
        <v>14.113350558120295</v>
      </c>
      <c r="M15" s="10">
        <f>INDEX(DriversGams!$A$5:$AN$23,MATCH(Drivers!$A15,DriversGams!$A$5:$A$23,0),MATCH(Drivers!M$3,DriversGams!$A$5:$AN$5,0))</f>
        <v>14.113350558120295</v>
      </c>
      <c r="N15" s="10">
        <f>INDEX(DriversGams!$A$5:$AN$23,MATCH(Drivers!$A15,DriversGams!$A$5:$A$23,0),MATCH(Drivers!N$3,DriversGams!$A$5:$AN$5,0))</f>
        <v>14.113350558120295</v>
      </c>
      <c r="O15" s="10">
        <f>INDEX(DriversGams!$A$5:$AN$23,MATCH(Drivers!$A15,DriversGams!$A$5:$A$23,0),MATCH(Drivers!O$3,DriversGams!$A$5:$AN$5,0))</f>
        <v>14.113350558120295</v>
      </c>
      <c r="P15" s="10">
        <f>INDEX(DriversGams!$A$5:$AN$23,MATCH(Drivers!$A15,DriversGams!$A$5:$A$23,0),MATCH(Drivers!P$3,DriversGams!$A$5:$AN$5,0))</f>
        <v>14.113350558120295</v>
      </c>
      <c r="Q15" s="10">
        <f>INDEX(DriversGams!$A$5:$AN$23,MATCH(Drivers!$A15,DriversGams!$A$5:$A$23,0),MATCH(Drivers!Q$3,DriversGams!$A$5:$AN$5,0))</f>
        <v>14.113350558120295</v>
      </c>
      <c r="R15" s="10">
        <f>INDEX(DriversGams!$A$5:$AN$23,MATCH(Drivers!$A15,DriversGams!$A$5:$A$23,0),MATCH(Drivers!R$3,DriversGams!$A$5:$AN$5,0))</f>
        <v>14.113350558120295</v>
      </c>
      <c r="S15" s="10">
        <f>INDEX(DriversGams!$A$5:$AN$23,MATCH(Drivers!$A15,DriversGams!$A$5:$A$23,0),MATCH(Drivers!S$3,DriversGams!$A$5:$AN$5,0))</f>
        <v>14.113350558120295</v>
      </c>
      <c r="T15" s="10">
        <f>INDEX(DriversGams!$A$5:$AN$23,MATCH(Drivers!$A15,DriversGams!$A$5:$A$23,0),MATCH(Drivers!T$3,DriversGams!$A$5:$AN$5,0))</f>
        <v>14.113350558120295</v>
      </c>
      <c r="U15" s="10">
        <f>INDEX(DriversGams!$A$5:$AN$23,MATCH(Drivers!$A15,DriversGams!$A$5:$A$23,0),MATCH(Drivers!U$3,DriversGams!$A$5:$AN$5,0))</f>
        <v>14.113350558120295</v>
      </c>
      <c r="V15" s="10">
        <f>INDEX(DriversGams!$A$5:$AN$23,MATCH(Drivers!$A15,DriversGams!$A$5:$A$23,0),MATCH(Drivers!V$3,DriversGams!$A$5:$AN$5,0))</f>
        <v>14.113350558120295</v>
      </c>
      <c r="W15" s="10">
        <f>INDEX(DriversGams!$A$5:$AN$23,MATCH(Drivers!$A15,DriversGams!$A$5:$A$23,0),MATCH(Drivers!W$3,DriversGams!$A$5:$AN$5,0))</f>
        <v>14.113350558120295</v>
      </c>
      <c r="X15" s="10">
        <f>INDEX(DriversGams!$A$5:$AN$23,MATCH(Drivers!$A15,DriversGams!$A$5:$A$23,0),MATCH(Drivers!X$3,DriversGams!$A$5:$AN$5,0))</f>
        <v>14.113350558120295</v>
      </c>
      <c r="Y15" s="10">
        <f>INDEX(DriversGams!$A$5:$AN$23,MATCH(Drivers!$A15,DriversGams!$A$5:$A$23,0),MATCH(Drivers!Y$3,DriversGams!$A$5:$AN$5,0))</f>
        <v>14.113350558120295</v>
      </c>
      <c r="Z15" s="10">
        <f>INDEX(DriversGams!$A$5:$AN$23,MATCH(Drivers!$A15,DriversGams!$A$5:$A$23,0),MATCH(Drivers!Z$3,DriversGams!$A$5:$AN$5,0))</f>
        <v>14.113350558120295</v>
      </c>
      <c r="AA15" s="10">
        <f>INDEX(DriversGams!$A$5:$AN$23,MATCH(Drivers!$A15,DriversGams!$A$5:$A$23,0),MATCH(Drivers!AA$3,DriversGams!$A$5:$AN$5,0))</f>
        <v>14.113350558120295</v>
      </c>
      <c r="AB15" s="10">
        <f>INDEX(DriversGams!$A$5:$AN$23,MATCH(Drivers!$A15,DriversGams!$A$5:$A$23,0),MATCH(Drivers!AB$3,DriversGams!$A$5:$AN$5,0))</f>
        <v>14.113350558120295</v>
      </c>
      <c r="AC15" s="10">
        <f>INDEX(DriversGams!$A$5:$AN$23,MATCH(Drivers!$A15,DriversGams!$A$5:$A$23,0),MATCH(Drivers!AC$3,DriversGams!$A$5:$AN$5,0))</f>
        <v>14.113350558120295</v>
      </c>
      <c r="AD15" s="10">
        <f>INDEX(DriversGams!$A$5:$AN$23,MATCH(Drivers!$A15,DriversGams!$A$5:$A$23,0),MATCH(Drivers!AD$3,DriversGams!$A$5:$AN$5,0))</f>
        <v>14.113350558120295</v>
      </c>
      <c r="AE15" s="10">
        <f>INDEX(DriversGams!$A$5:$AN$23,MATCH(Drivers!$A15,DriversGams!$A$5:$A$23,0),MATCH(Drivers!AE$3,DriversGams!$A$5:$AN$5,0))</f>
        <v>14.113350558120295</v>
      </c>
      <c r="AF15" s="10">
        <f>INDEX(DriversGams!$A$5:$AN$23,MATCH(Drivers!$A15,DriversGams!$A$5:$A$23,0),MATCH(Drivers!AF$3,DriversGams!$A$5:$AN$5,0))</f>
        <v>14.113350558120295</v>
      </c>
      <c r="AG15" s="10">
        <f>INDEX(DriversGams!$A$5:$AN$23,MATCH(Drivers!$A15,DriversGams!$A$5:$A$23,0),MATCH(Drivers!AG$3,DriversGams!$A$5:$AN$5,0))</f>
        <v>14.113350558120295</v>
      </c>
      <c r="AH15" s="126"/>
      <c r="AI15" s="126"/>
      <c r="AJ15" s="126"/>
      <c r="AK15" s="126"/>
      <c r="AL15" s="126"/>
      <c r="AM15" s="126"/>
      <c r="AO15" s="4">
        <f t="shared" si="2"/>
        <v>9</v>
      </c>
    </row>
    <row r="16" spans="1:41">
      <c r="A16" s="134" t="s">
        <v>524</v>
      </c>
      <c r="B16" s="185">
        <f t="shared" si="1"/>
        <v>10</v>
      </c>
      <c r="C16" s="333">
        <v>235.49802282756352</v>
      </c>
      <c r="D16" s="333">
        <v>242.13307836562956</v>
      </c>
      <c r="E16" s="333">
        <v>246.28265922314233</v>
      </c>
      <c r="F16" s="333">
        <v>249.43440425835786</v>
      </c>
      <c r="G16" s="333">
        <v>251.65581640876391</v>
      </c>
      <c r="H16" s="333">
        <v>252.75021516356861</v>
      </c>
      <c r="I16" s="333">
        <v>255.36564207593528</v>
      </c>
      <c r="J16" s="333">
        <v>255.83896455730644</v>
      </c>
      <c r="K16" s="333">
        <v>231.21220107940408</v>
      </c>
      <c r="L16" s="10">
        <f>INDEX(DriversGams!$A$5:$AN$23,MATCH(Drivers!$A16,DriversGams!$A$5:$A$23,0),MATCH(Drivers!L$3,DriversGams!$A$5:$AN$5,0))</f>
        <v>235.4980228275715</v>
      </c>
      <c r="M16" s="10">
        <f>INDEX(DriversGams!$A$5:$AN$23,MATCH(Drivers!$A16,DriversGams!$A$5:$A$23,0),MATCH(Drivers!M$3,DriversGams!$A$5:$AN$5,0))</f>
        <v>235.4980228275715</v>
      </c>
      <c r="N16" s="10">
        <f>INDEX(DriversGams!$A$5:$AN$23,MATCH(Drivers!$A16,DriversGams!$A$5:$A$23,0),MATCH(Drivers!N$3,DriversGams!$A$5:$AN$5,0))</f>
        <v>235.4980228275715</v>
      </c>
      <c r="O16" s="10">
        <f>INDEX(DriversGams!$A$5:$AN$23,MATCH(Drivers!$A16,DriversGams!$A$5:$A$23,0),MATCH(Drivers!O$3,DriversGams!$A$5:$AN$5,0))</f>
        <v>235.4980228275715</v>
      </c>
      <c r="P16" s="10">
        <f>INDEX(DriversGams!$A$5:$AN$23,MATCH(Drivers!$A16,DriversGams!$A$5:$A$23,0),MATCH(Drivers!P$3,DriversGams!$A$5:$AN$5,0))</f>
        <v>235.4980228275715</v>
      </c>
      <c r="Q16" s="10">
        <f>INDEX(DriversGams!$A$5:$AN$23,MATCH(Drivers!$A16,DriversGams!$A$5:$A$23,0),MATCH(Drivers!Q$3,DriversGams!$A$5:$AN$5,0))</f>
        <v>235.4980228275715</v>
      </c>
      <c r="R16" s="10">
        <f>INDEX(DriversGams!$A$5:$AN$23,MATCH(Drivers!$A16,DriversGams!$A$5:$A$23,0),MATCH(Drivers!R$3,DriversGams!$A$5:$AN$5,0))</f>
        <v>235.4980228275715</v>
      </c>
      <c r="S16" s="10">
        <f>INDEX(DriversGams!$A$5:$AN$23,MATCH(Drivers!$A16,DriversGams!$A$5:$A$23,0),MATCH(Drivers!S$3,DriversGams!$A$5:$AN$5,0))</f>
        <v>235.4980228275715</v>
      </c>
      <c r="T16" s="10">
        <f>INDEX(DriversGams!$A$5:$AN$23,MATCH(Drivers!$A16,DriversGams!$A$5:$A$23,0),MATCH(Drivers!T$3,DriversGams!$A$5:$AN$5,0))</f>
        <v>235.4980228275715</v>
      </c>
      <c r="U16" s="10">
        <f>INDEX(DriversGams!$A$5:$AN$23,MATCH(Drivers!$A16,DriversGams!$A$5:$A$23,0),MATCH(Drivers!U$3,DriversGams!$A$5:$AN$5,0))</f>
        <v>235.4980228275715</v>
      </c>
      <c r="V16" s="10">
        <f>INDEX(DriversGams!$A$5:$AN$23,MATCH(Drivers!$A16,DriversGams!$A$5:$A$23,0),MATCH(Drivers!V$3,DriversGams!$A$5:$AN$5,0))</f>
        <v>235.4980228275715</v>
      </c>
      <c r="W16" s="10">
        <f>INDEX(DriversGams!$A$5:$AN$23,MATCH(Drivers!$A16,DriversGams!$A$5:$A$23,0),MATCH(Drivers!W$3,DriversGams!$A$5:$AN$5,0))</f>
        <v>235.4980228275715</v>
      </c>
      <c r="X16" s="10">
        <f>INDEX(DriversGams!$A$5:$AN$23,MATCH(Drivers!$A16,DriversGams!$A$5:$A$23,0),MATCH(Drivers!X$3,DriversGams!$A$5:$AN$5,0))</f>
        <v>235.4980228275715</v>
      </c>
      <c r="Y16" s="10">
        <f>INDEX(DriversGams!$A$5:$AN$23,MATCH(Drivers!$A16,DriversGams!$A$5:$A$23,0),MATCH(Drivers!Y$3,DriversGams!$A$5:$AN$5,0))</f>
        <v>235.4980228275715</v>
      </c>
      <c r="Z16" s="10">
        <f>INDEX(DriversGams!$A$5:$AN$23,MATCH(Drivers!$A16,DriversGams!$A$5:$A$23,0),MATCH(Drivers!Z$3,DriversGams!$A$5:$AN$5,0))</f>
        <v>235.4980228275715</v>
      </c>
      <c r="AA16" s="10">
        <f>INDEX(DriversGams!$A$5:$AN$23,MATCH(Drivers!$A16,DriversGams!$A$5:$A$23,0),MATCH(Drivers!AA$3,DriversGams!$A$5:$AN$5,0))</f>
        <v>235.4980228275715</v>
      </c>
      <c r="AB16" s="10">
        <f>INDEX(DriversGams!$A$5:$AN$23,MATCH(Drivers!$A16,DriversGams!$A$5:$A$23,0),MATCH(Drivers!AB$3,DriversGams!$A$5:$AN$5,0))</f>
        <v>235.4980228275715</v>
      </c>
      <c r="AC16" s="10">
        <f>INDEX(DriversGams!$A$5:$AN$23,MATCH(Drivers!$A16,DriversGams!$A$5:$A$23,0),MATCH(Drivers!AC$3,DriversGams!$A$5:$AN$5,0))</f>
        <v>235.4980228275715</v>
      </c>
      <c r="AD16" s="10">
        <f>INDEX(DriversGams!$A$5:$AN$23,MATCH(Drivers!$A16,DriversGams!$A$5:$A$23,0),MATCH(Drivers!AD$3,DriversGams!$A$5:$AN$5,0))</f>
        <v>235.4980228275715</v>
      </c>
      <c r="AE16" s="10">
        <f>INDEX(DriversGams!$A$5:$AN$23,MATCH(Drivers!$A16,DriversGams!$A$5:$A$23,0),MATCH(Drivers!AE$3,DriversGams!$A$5:$AN$5,0))</f>
        <v>235.4980228275715</v>
      </c>
      <c r="AF16" s="10">
        <f>INDEX(DriversGams!$A$5:$AN$23,MATCH(Drivers!$A16,DriversGams!$A$5:$A$23,0),MATCH(Drivers!AF$3,DriversGams!$A$5:$AN$5,0))</f>
        <v>235.4980228275715</v>
      </c>
      <c r="AG16" s="10">
        <f>INDEX(DriversGams!$A$5:$AN$23,MATCH(Drivers!$A16,DriversGams!$A$5:$A$23,0),MATCH(Drivers!AG$3,DriversGams!$A$5:$AN$5,0))</f>
        <v>235.4980228275715</v>
      </c>
      <c r="AH16" s="126"/>
      <c r="AI16" s="126"/>
      <c r="AJ16" s="126"/>
      <c r="AK16" s="126"/>
      <c r="AL16" s="126"/>
      <c r="AM16" s="126"/>
      <c r="AO16" s="4">
        <f t="shared" si="2"/>
        <v>10</v>
      </c>
    </row>
    <row r="17" spans="1:41">
      <c r="A17" s="134" t="s">
        <v>530</v>
      </c>
      <c r="B17" s="185">
        <f t="shared" si="1"/>
        <v>11</v>
      </c>
      <c r="C17" s="333">
        <v>27.516308224731535</v>
      </c>
      <c r="D17" s="333">
        <v>26.933321910754717</v>
      </c>
      <c r="E17" s="333">
        <v>26.357240851505608</v>
      </c>
      <c r="F17" s="333">
        <v>25.784669574259389</v>
      </c>
      <c r="G17" s="333">
        <v>25.784669574259372</v>
      </c>
      <c r="H17" s="333">
        <v>25.792154377886234</v>
      </c>
      <c r="I17" s="333">
        <v>25.78096221762112</v>
      </c>
      <c r="J17" s="333">
        <v>25.777254860982886</v>
      </c>
      <c r="K17" s="333">
        <v>25.780962217621408</v>
      </c>
      <c r="L17" s="10">
        <f>INDEX(DriversGams!$A$5:$AN$23,MATCH(Drivers!$A17,DriversGams!$A$5:$A$23,0),MATCH(Drivers!L$3,DriversGams!$A$5:$AN$5,0))</f>
        <v>25.702581792603873</v>
      </c>
      <c r="M17" s="10">
        <f>INDEX(DriversGams!$A$5:$AN$23,MATCH(Drivers!$A17,DriversGams!$A$5:$A$23,0),MATCH(Drivers!M$3,DriversGams!$A$5:$AN$5,0))</f>
        <v>25.702581792603873</v>
      </c>
      <c r="N17" s="10">
        <f>INDEX(DriversGams!$A$5:$AN$23,MATCH(Drivers!$A17,DriversGams!$A$5:$A$23,0),MATCH(Drivers!N$3,DriversGams!$A$5:$AN$5,0))</f>
        <v>25.702581792603873</v>
      </c>
      <c r="O17" s="10">
        <f>INDEX(DriversGams!$A$5:$AN$23,MATCH(Drivers!$A17,DriversGams!$A$5:$A$23,0),MATCH(Drivers!O$3,DriversGams!$A$5:$AN$5,0))</f>
        <v>25.702581792603873</v>
      </c>
      <c r="P17" s="10">
        <f>INDEX(DriversGams!$A$5:$AN$23,MATCH(Drivers!$A17,DriversGams!$A$5:$A$23,0),MATCH(Drivers!P$3,DriversGams!$A$5:$AN$5,0))</f>
        <v>25.14503244124597</v>
      </c>
      <c r="Q17" s="10">
        <f>INDEX(DriversGams!$A$5:$AN$23,MATCH(Drivers!$A17,DriversGams!$A$5:$A$23,0),MATCH(Drivers!Q$3,DriversGams!$A$5:$AN$5,0))</f>
        <v>25.14503244124597</v>
      </c>
      <c r="R17" s="10">
        <f>INDEX(DriversGams!$A$5:$AN$23,MATCH(Drivers!$A17,DriversGams!$A$5:$A$23,0),MATCH(Drivers!R$3,DriversGams!$A$5:$AN$5,0))</f>
        <v>25.14503244124597</v>
      </c>
      <c r="S17" s="10">
        <f>INDEX(DriversGams!$A$5:$AN$23,MATCH(Drivers!$A17,DriversGams!$A$5:$A$23,0),MATCH(Drivers!S$3,DriversGams!$A$5:$AN$5,0))</f>
        <v>25.14503244124597</v>
      </c>
      <c r="T17" s="10">
        <f>INDEX(DriversGams!$A$5:$AN$23,MATCH(Drivers!$A17,DriversGams!$A$5:$A$23,0),MATCH(Drivers!T$3,DriversGams!$A$5:$AN$5,0))</f>
        <v>25.14503244124597</v>
      </c>
      <c r="U17" s="10">
        <f>INDEX(DriversGams!$A$5:$AN$23,MATCH(Drivers!$A17,DriversGams!$A$5:$A$23,0),MATCH(Drivers!U$3,DriversGams!$A$5:$AN$5,0))</f>
        <v>25.156120593079354</v>
      </c>
      <c r="V17" s="10">
        <f>INDEX(DriversGams!$A$5:$AN$23,MATCH(Drivers!$A17,DriversGams!$A$5:$A$23,0),MATCH(Drivers!V$3,DriversGams!$A$5:$AN$5,0))</f>
        <v>23.65182899585373</v>
      </c>
      <c r="W17" s="10">
        <f>INDEX(DriversGams!$A$5:$AN$23,MATCH(Drivers!$A17,DriversGams!$A$5:$A$23,0),MATCH(Drivers!W$3,DriversGams!$A$5:$AN$5,0))</f>
        <v>22.158625550461498</v>
      </c>
      <c r="X17" s="10">
        <f>INDEX(DriversGams!$A$5:$AN$23,MATCH(Drivers!$A17,DriversGams!$A$5:$A$23,0),MATCH(Drivers!X$3,DriversGams!$A$5:$AN$5,0))</f>
        <v>20.665422105069261</v>
      </c>
      <c r="Y17" s="10">
        <f>INDEX(DriversGams!$A$5:$AN$23,MATCH(Drivers!$A17,DriversGams!$A$5:$A$23,0),MATCH(Drivers!Y$3,DriversGams!$A$5:$AN$5,0))</f>
        <v>19.851589577354879</v>
      </c>
      <c r="Z17" s="10">
        <f>INDEX(DriversGams!$A$5:$AN$23,MATCH(Drivers!$A17,DriversGams!$A$5:$A$23,0),MATCH(Drivers!Z$3,DriversGams!$A$5:$AN$5,0))</f>
        <v>19.22213585409888</v>
      </c>
      <c r="AA17" s="10">
        <f>INDEX(DriversGams!$A$5:$AN$23,MATCH(Drivers!$A17,DriversGams!$A$5:$A$23,0),MATCH(Drivers!AA$3,DriversGams!$A$5:$AN$5,0))</f>
        <v>18.585686452996477</v>
      </c>
      <c r="AB17" s="10">
        <f>INDEX(DriversGams!$A$5:$AN$23,MATCH(Drivers!$A17,DriversGams!$A$5:$A$23,0),MATCH(Drivers!AB$3,DriversGams!$A$5:$AN$5,0))</f>
        <v>17.891766662744789</v>
      </c>
      <c r="AC17" s="10">
        <f>INDEX(DriversGams!$A$5:$AN$23,MATCH(Drivers!$A17,DriversGams!$A$5:$A$23,0),MATCH(Drivers!AC$3,DriversGams!$A$5:$AN$5,0))</f>
        <v>16.749112665812053</v>
      </c>
      <c r="AD17" s="10">
        <f>INDEX(DriversGams!$A$5:$AN$23,MATCH(Drivers!$A17,DriversGams!$A$5:$A$23,0),MATCH(Drivers!AD$3,DriversGams!$A$5:$AN$5,0))</f>
        <v>15.606458668879311</v>
      </c>
      <c r="AE17" s="10">
        <f>INDEX(DriversGams!$A$5:$AN$23,MATCH(Drivers!$A17,DriversGams!$A$5:$A$23,0),MATCH(Drivers!AE$3,DriversGams!$A$5:$AN$5,0))</f>
        <v>14.463804671946567</v>
      </c>
      <c r="AF17" s="10">
        <f>INDEX(DriversGams!$A$5:$AN$23,MATCH(Drivers!$A17,DriversGams!$A$5:$A$23,0),MATCH(Drivers!AF$3,DriversGams!$A$5:$AN$5,0))</f>
        <v>13.573707080767557</v>
      </c>
      <c r="AG17" s="10">
        <f>INDEX(DriversGams!$A$5:$AN$23,MATCH(Drivers!$A17,DriversGams!$A$5:$A$23,0),MATCH(Drivers!AG$3,DriversGams!$A$5:$AN$5,0))</f>
        <v>10.227442583473703</v>
      </c>
      <c r="AH17" s="126"/>
      <c r="AI17" s="126"/>
      <c r="AJ17" s="126"/>
      <c r="AK17" s="126"/>
      <c r="AL17" s="126"/>
      <c r="AM17" s="126"/>
      <c r="AO17" s="4">
        <f t="shared" si="2"/>
        <v>11</v>
      </c>
    </row>
    <row r="18" spans="1:41" s="185" customFormat="1">
      <c r="A18" s="134" t="s">
        <v>525</v>
      </c>
      <c r="B18" s="185">
        <f t="shared" si="1"/>
        <v>12</v>
      </c>
      <c r="C18" s="333">
        <v>17.781500762507015</v>
      </c>
      <c r="D18" s="333">
        <v>18.21809145789609</v>
      </c>
      <c r="E18" s="333">
        <v>18.567420658015568</v>
      </c>
      <c r="F18" s="333">
        <v>18.762769995550013</v>
      </c>
      <c r="G18" s="333">
        <v>19.037714230270431</v>
      </c>
      <c r="H18" s="333">
        <v>19.074701766994909</v>
      </c>
      <c r="I18" s="333">
        <v>19.42407343994682</v>
      </c>
      <c r="J18" s="333">
        <v>19.472300898786198</v>
      </c>
      <c r="K18" s="333">
        <v>17.978595103875868</v>
      </c>
      <c r="L18" s="10">
        <f>INDEX(DriversGams!$A$5:$AN$23,MATCH(Drivers!$A18,DriversGams!$A$5:$A$23,0),MATCH(Drivers!L$3,DriversGams!$A$5:$AN$5,0))</f>
        <v>17.781500762506745</v>
      </c>
      <c r="M18" s="10">
        <f>INDEX(DriversGams!$A$5:$AN$23,MATCH(Drivers!$A18,DriversGams!$A$5:$A$23,0),MATCH(Drivers!M$3,DriversGams!$A$5:$AN$5,0))</f>
        <v>17.781500762506745</v>
      </c>
      <c r="N18" s="10">
        <f>INDEX(DriversGams!$A$5:$AN$23,MATCH(Drivers!$A18,DriversGams!$A$5:$A$23,0),MATCH(Drivers!N$3,DriversGams!$A$5:$AN$5,0))</f>
        <v>17.781500762506745</v>
      </c>
      <c r="O18" s="10">
        <f>INDEX(DriversGams!$A$5:$AN$23,MATCH(Drivers!$A18,DriversGams!$A$5:$A$23,0),MATCH(Drivers!O$3,DriversGams!$A$5:$AN$5,0))</f>
        <v>17.781500762506745</v>
      </c>
      <c r="P18" s="10">
        <f>INDEX(DriversGams!$A$5:$AN$23,MATCH(Drivers!$A18,DriversGams!$A$5:$A$23,0),MATCH(Drivers!P$3,DriversGams!$A$5:$AN$5,0))</f>
        <v>17.781500762506745</v>
      </c>
      <c r="Q18" s="10">
        <f>INDEX(DriversGams!$A$5:$AN$23,MATCH(Drivers!$A18,DriversGams!$A$5:$A$23,0),MATCH(Drivers!Q$3,DriversGams!$A$5:$AN$5,0))</f>
        <v>17.781500762506745</v>
      </c>
      <c r="R18" s="10">
        <f>INDEX(DriversGams!$A$5:$AN$23,MATCH(Drivers!$A18,DriversGams!$A$5:$A$23,0),MATCH(Drivers!R$3,DriversGams!$A$5:$AN$5,0))</f>
        <v>17.781500762506745</v>
      </c>
      <c r="S18" s="10">
        <f>INDEX(DriversGams!$A$5:$AN$23,MATCH(Drivers!$A18,DriversGams!$A$5:$A$23,0),MATCH(Drivers!S$3,DriversGams!$A$5:$AN$5,0))</f>
        <v>17.781500762506745</v>
      </c>
      <c r="T18" s="10">
        <f>INDEX(DriversGams!$A$5:$AN$23,MATCH(Drivers!$A18,DriversGams!$A$5:$A$23,0),MATCH(Drivers!T$3,DriversGams!$A$5:$AN$5,0))</f>
        <v>17.781500762506745</v>
      </c>
      <c r="U18" s="10">
        <f>INDEX(DriversGams!$A$5:$AN$23,MATCH(Drivers!$A18,DriversGams!$A$5:$A$23,0),MATCH(Drivers!U$3,DriversGams!$A$5:$AN$5,0))</f>
        <v>17.781500762506745</v>
      </c>
      <c r="V18" s="10">
        <f>INDEX(DriversGams!$A$5:$AN$23,MATCH(Drivers!$A18,DriversGams!$A$5:$A$23,0),MATCH(Drivers!V$3,DriversGams!$A$5:$AN$5,0))</f>
        <v>17.781500762506745</v>
      </c>
      <c r="W18" s="10">
        <f>INDEX(DriversGams!$A$5:$AN$23,MATCH(Drivers!$A18,DriversGams!$A$5:$A$23,0),MATCH(Drivers!W$3,DriversGams!$A$5:$AN$5,0))</f>
        <v>17.781500762506745</v>
      </c>
      <c r="X18" s="10">
        <f>INDEX(DriversGams!$A$5:$AN$23,MATCH(Drivers!$A18,DriversGams!$A$5:$A$23,0),MATCH(Drivers!X$3,DriversGams!$A$5:$AN$5,0))</f>
        <v>17.781500762506745</v>
      </c>
      <c r="Y18" s="10">
        <f>INDEX(DriversGams!$A$5:$AN$23,MATCH(Drivers!$A18,DriversGams!$A$5:$A$23,0),MATCH(Drivers!Y$3,DriversGams!$A$5:$AN$5,0))</f>
        <v>17.781500762506745</v>
      </c>
      <c r="Z18" s="10">
        <f>INDEX(DriversGams!$A$5:$AN$23,MATCH(Drivers!$A18,DriversGams!$A$5:$A$23,0),MATCH(Drivers!Z$3,DriversGams!$A$5:$AN$5,0))</f>
        <v>17.781500762506745</v>
      </c>
      <c r="AA18" s="10">
        <f>INDEX(DriversGams!$A$5:$AN$23,MATCH(Drivers!$A18,DriversGams!$A$5:$A$23,0),MATCH(Drivers!AA$3,DriversGams!$A$5:$AN$5,0))</f>
        <v>17.781500762506745</v>
      </c>
      <c r="AB18" s="10">
        <f>INDEX(DriversGams!$A$5:$AN$23,MATCH(Drivers!$A18,DriversGams!$A$5:$A$23,0),MATCH(Drivers!AB$3,DriversGams!$A$5:$AN$5,0))</f>
        <v>17.781500762506745</v>
      </c>
      <c r="AC18" s="10">
        <f>INDEX(DriversGams!$A$5:$AN$23,MATCH(Drivers!$A18,DriversGams!$A$5:$A$23,0),MATCH(Drivers!AC$3,DriversGams!$A$5:$AN$5,0))</f>
        <v>17.781500762506745</v>
      </c>
      <c r="AD18" s="10">
        <f>INDEX(DriversGams!$A$5:$AN$23,MATCH(Drivers!$A18,DriversGams!$A$5:$A$23,0),MATCH(Drivers!AD$3,DriversGams!$A$5:$AN$5,0))</f>
        <v>17.781500762506745</v>
      </c>
      <c r="AE18" s="10">
        <f>INDEX(DriversGams!$A$5:$AN$23,MATCH(Drivers!$A18,DriversGams!$A$5:$A$23,0),MATCH(Drivers!AE$3,DriversGams!$A$5:$AN$5,0))</f>
        <v>17.781500762506745</v>
      </c>
      <c r="AF18" s="10">
        <f>INDEX(DriversGams!$A$5:$AN$23,MATCH(Drivers!$A18,DriversGams!$A$5:$A$23,0),MATCH(Drivers!AF$3,DriversGams!$A$5:$AN$5,0))</f>
        <v>17.781500762506745</v>
      </c>
      <c r="AG18" s="10">
        <f>INDEX(DriversGams!$A$5:$AN$23,MATCH(Drivers!$A18,DriversGams!$A$5:$A$23,0),MATCH(Drivers!AG$3,DriversGams!$A$5:$AN$5,0))</f>
        <v>17.781500762506745</v>
      </c>
      <c r="AH18" s="126"/>
      <c r="AI18" s="126"/>
      <c r="AJ18" s="126"/>
      <c r="AK18" s="126"/>
      <c r="AL18" s="126"/>
      <c r="AM18" s="126"/>
      <c r="AO18" s="185">
        <f t="shared" si="2"/>
        <v>12</v>
      </c>
    </row>
    <row r="19" spans="1:41" s="185" customFormat="1">
      <c r="A19" s="134" t="s">
        <v>598</v>
      </c>
      <c r="B19" s="185">
        <f t="shared" si="1"/>
        <v>13</v>
      </c>
      <c r="C19" s="333">
        <v>11.263564724197627</v>
      </c>
      <c r="D19" s="333">
        <v>11.573114330999795</v>
      </c>
      <c r="E19" s="333">
        <v>11.904421804272397</v>
      </c>
      <c r="F19" s="333">
        <v>12.110094606966681</v>
      </c>
      <c r="G19" s="333">
        <v>12.166932788027333</v>
      </c>
      <c r="H19" s="333">
        <v>12.293711060955006</v>
      </c>
      <c r="I19" s="333">
        <v>12.562958323284702</v>
      </c>
      <c r="J19" s="333">
        <v>12.711588758003899</v>
      </c>
      <c r="K19" s="333">
        <v>11.921653112246329</v>
      </c>
      <c r="L19" s="10">
        <f>INDEX(DriversGams!$A$5:$AN$23,MATCH(Drivers!$A19,DriversGams!$A$5:$A$23,0),MATCH(Drivers!L$3,DriversGams!$A$5:$AN$5,0))</f>
        <v>11.263564724197698</v>
      </c>
      <c r="M19" s="10">
        <f>INDEX(DriversGams!$A$5:$AN$23,MATCH(Drivers!$A19,DriversGams!$A$5:$A$23,0),MATCH(Drivers!M$3,DriversGams!$A$5:$AN$5,0))</f>
        <v>11.263564724197698</v>
      </c>
      <c r="N19" s="10">
        <f>INDEX(DriversGams!$A$5:$AN$23,MATCH(Drivers!$A19,DriversGams!$A$5:$A$23,0),MATCH(Drivers!N$3,DriversGams!$A$5:$AN$5,0))</f>
        <v>11.263564724197698</v>
      </c>
      <c r="O19" s="10">
        <f>INDEX(DriversGams!$A$5:$AN$23,MATCH(Drivers!$A19,DriversGams!$A$5:$A$23,0),MATCH(Drivers!O$3,DriversGams!$A$5:$AN$5,0))</f>
        <v>11.263564724197698</v>
      </c>
      <c r="P19" s="10">
        <f>INDEX(DriversGams!$A$5:$AN$23,MATCH(Drivers!$A19,DriversGams!$A$5:$A$23,0),MATCH(Drivers!P$3,DriversGams!$A$5:$AN$5,0))</f>
        <v>11.263564724197698</v>
      </c>
      <c r="Q19" s="10">
        <f>INDEX(DriversGams!$A$5:$AN$23,MATCH(Drivers!$A19,DriversGams!$A$5:$A$23,0),MATCH(Drivers!Q$3,DriversGams!$A$5:$AN$5,0))</f>
        <v>11.263564724197698</v>
      </c>
      <c r="R19" s="10">
        <f>INDEX(DriversGams!$A$5:$AN$23,MATCH(Drivers!$A19,DriversGams!$A$5:$A$23,0),MATCH(Drivers!R$3,DriversGams!$A$5:$AN$5,0))</f>
        <v>11.263564724197698</v>
      </c>
      <c r="S19" s="10">
        <f>INDEX(DriversGams!$A$5:$AN$23,MATCH(Drivers!$A19,DriversGams!$A$5:$A$23,0),MATCH(Drivers!S$3,DriversGams!$A$5:$AN$5,0))</f>
        <v>11.263564724197698</v>
      </c>
      <c r="T19" s="10">
        <f>INDEX(DriversGams!$A$5:$AN$23,MATCH(Drivers!$A19,DriversGams!$A$5:$A$23,0),MATCH(Drivers!T$3,DriversGams!$A$5:$AN$5,0))</f>
        <v>11.263564724197698</v>
      </c>
      <c r="U19" s="10">
        <f>INDEX(DriversGams!$A$5:$AN$23,MATCH(Drivers!$A19,DriversGams!$A$5:$A$23,0),MATCH(Drivers!U$3,DriversGams!$A$5:$AN$5,0))</f>
        <v>11.263564724197698</v>
      </c>
      <c r="V19" s="10">
        <f>INDEX(DriversGams!$A$5:$AN$23,MATCH(Drivers!$A19,DriversGams!$A$5:$A$23,0),MATCH(Drivers!V$3,DriversGams!$A$5:$AN$5,0))</f>
        <v>11.263564724197698</v>
      </c>
      <c r="W19" s="10">
        <f>INDEX(DriversGams!$A$5:$AN$23,MATCH(Drivers!$A19,DriversGams!$A$5:$A$23,0),MATCH(Drivers!W$3,DriversGams!$A$5:$AN$5,0))</f>
        <v>11.263564724197698</v>
      </c>
      <c r="X19" s="10">
        <f>INDEX(DriversGams!$A$5:$AN$23,MATCH(Drivers!$A19,DriversGams!$A$5:$A$23,0),MATCH(Drivers!X$3,DriversGams!$A$5:$AN$5,0))</f>
        <v>11.263564724197698</v>
      </c>
      <c r="Y19" s="10">
        <f>INDEX(DriversGams!$A$5:$AN$23,MATCH(Drivers!$A19,DriversGams!$A$5:$A$23,0),MATCH(Drivers!Y$3,DriversGams!$A$5:$AN$5,0))</f>
        <v>11.263564724197698</v>
      </c>
      <c r="Z19" s="10">
        <f>INDEX(DriversGams!$A$5:$AN$23,MATCH(Drivers!$A19,DriversGams!$A$5:$A$23,0),MATCH(Drivers!Z$3,DriversGams!$A$5:$AN$5,0))</f>
        <v>11.263564724197698</v>
      </c>
      <c r="AA19" s="10">
        <f>INDEX(DriversGams!$A$5:$AN$23,MATCH(Drivers!$A19,DriversGams!$A$5:$A$23,0),MATCH(Drivers!AA$3,DriversGams!$A$5:$AN$5,0))</f>
        <v>11.263564724197698</v>
      </c>
      <c r="AB19" s="10">
        <f>INDEX(DriversGams!$A$5:$AN$23,MATCH(Drivers!$A19,DriversGams!$A$5:$A$23,0),MATCH(Drivers!AB$3,DriversGams!$A$5:$AN$5,0))</f>
        <v>11.263564724197698</v>
      </c>
      <c r="AC19" s="10">
        <f>INDEX(DriversGams!$A$5:$AN$23,MATCH(Drivers!$A19,DriversGams!$A$5:$A$23,0),MATCH(Drivers!AC$3,DriversGams!$A$5:$AN$5,0))</f>
        <v>11.263564724197698</v>
      </c>
      <c r="AD19" s="10">
        <f>INDEX(DriversGams!$A$5:$AN$23,MATCH(Drivers!$A19,DriversGams!$A$5:$A$23,0),MATCH(Drivers!AD$3,DriversGams!$A$5:$AN$5,0))</f>
        <v>11.263564724197698</v>
      </c>
      <c r="AE19" s="10">
        <f>INDEX(DriversGams!$A$5:$AN$23,MATCH(Drivers!$A19,DriversGams!$A$5:$A$23,0),MATCH(Drivers!AE$3,DriversGams!$A$5:$AN$5,0))</f>
        <v>11.263564724197698</v>
      </c>
      <c r="AF19" s="10">
        <f>INDEX(DriversGams!$A$5:$AN$23,MATCH(Drivers!$A19,DriversGams!$A$5:$A$23,0),MATCH(Drivers!AF$3,DriversGams!$A$5:$AN$5,0))</f>
        <v>11.263564724197698</v>
      </c>
      <c r="AG19" s="10">
        <f>INDEX(DriversGams!$A$5:$AN$23,MATCH(Drivers!$A19,DriversGams!$A$5:$A$23,0),MATCH(Drivers!AG$3,DriversGams!$A$5:$AN$5,0))</f>
        <v>11.263564724197698</v>
      </c>
      <c r="AH19" s="126"/>
      <c r="AI19" s="126"/>
      <c r="AJ19" s="126"/>
      <c r="AK19" s="126"/>
      <c r="AL19" s="126"/>
      <c r="AM19" s="126"/>
      <c r="AO19" s="185">
        <f t="shared" si="2"/>
        <v>13</v>
      </c>
    </row>
    <row r="20" spans="1:41" s="185" customFormat="1">
      <c r="A20" s="134" t="s">
        <v>597</v>
      </c>
      <c r="B20" s="185">
        <f t="shared" si="1"/>
        <v>14</v>
      </c>
      <c r="C20" s="333">
        <v>135.95535691221758</v>
      </c>
      <c r="D20" s="333">
        <v>139.80351127853945</v>
      </c>
      <c r="E20" s="333">
        <v>142.66409200833968</v>
      </c>
      <c r="F20" s="333">
        <v>144.13036048331253</v>
      </c>
      <c r="G20" s="333">
        <v>145.0014302833948</v>
      </c>
      <c r="H20" s="333">
        <v>146.55585903275639</v>
      </c>
      <c r="I20" s="333">
        <v>148.28569594981948</v>
      </c>
      <c r="J20" s="333">
        <v>149.06461652943278</v>
      </c>
      <c r="K20" s="333">
        <v>137.82766079356369</v>
      </c>
      <c r="L20" s="10">
        <f>INDEX(DriversGams!$A$5:$AN$23,MATCH(Drivers!$A20,DriversGams!$A$5:$A$23,0),MATCH(Drivers!L$3,DriversGams!$A$5:$AN$5,0))</f>
        <v>135.9553569122159</v>
      </c>
      <c r="M20" s="10">
        <f>INDEX(DriversGams!$A$5:$AN$23,MATCH(Drivers!$A20,DriversGams!$A$5:$A$23,0),MATCH(Drivers!M$3,DriversGams!$A$5:$AN$5,0))</f>
        <v>135.9553569122159</v>
      </c>
      <c r="N20" s="10">
        <f>INDEX(DriversGams!$A$5:$AN$23,MATCH(Drivers!$A20,DriversGams!$A$5:$A$23,0),MATCH(Drivers!N$3,DriversGams!$A$5:$AN$5,0))</f>
        <v>135.9553569122159</v>
      </c>
      <c r="O20" s="10">
        <f>INDEX(DriversGams!$A$5:$AN$23,MATCH(Drivers!$A20,DriversGams!$A$5:$A$23,0),MATCH(Drivers!O$3,DriversGams!$A$5:$AN$5,0))</f>
        <v>135.9553569122159</v>
      </c>
      <c r="P20" s="10">
        <f>INDEX(DriversGams!$A$5:$AN$23,MATCH(Drivers!$A20,DriversGams!$A$5:$A$23,0),MATCH(Drivers!P$3,DriversGams!$A$5:$AN$5,0))</f>
        <v>135.9553569122159</v>
      </c>
      <c r="Q20" s="10">
        <f>INDEX(DriversGams!$A$5:$AN$23,MATCH(Drivers!$A20,DriversGams!$A$5:$A$23,0),MATCH(Drivers!Q$3,DriversGams!$A$5:$AN$5,0))</f>
        <v>135.9553569122159</v>
      </c>
      <c r="R20" s="10">
        <f>INDEX(DriversGams!$A$5:$AN$23,MATCH(Drivers!$A20,DriversGams!$A$5:$A$23,0),MATCH(Drivers!R$3,DriversGams!$A$5:$AN$5,0))</f>
        <v>135.9553569122159</v>
      </c>
      <c r="S20" s="10">
        <f>INDEX(DriversGams!$A$5:$AN$23,MATCH(Drivers!$A20,DriversGams!$A$5:$A$23,0),MATCH(Drivers!S$3,DriversGams!$A$5:$AN$5,0))</f>
        <v>135.9553569122159</v>
      </c>
      <c r="T20" s="10">
        <f>INDEX(DriversGams!$A$5:$AN$23,MATCH(Drivers!$A20,DriversGams!$A$5:$A$23,0),MATCH(Drivers!T$3,DriversGams!$A$5:$AN$5,0))</f>
        <v>135.9553569122159</v>
      </c>
      <c r="U20" s="10">
        <f>INDEX(DriversGams!$A$5:$AN$23,MATCH(Drivers!$A20,DriversGams!$A$5:$A$23,0),MATCH(Drivers!U$3,DriversGams!$A$5:$AN$5,0))</f>
        <v>135.9553569122159</v>
      </c>
      <c r="V20" s="10">
        <f>INDEX(DriversGams!$A$5:$AN$23,MATCH(Drivers!$A20,DriversGams!$A$5:$A$23,0),MATCH(Drivers!V$3,DriversGams!$A$5:$AN$5,0))</f>
        <v>135.9553569122159</v>
      </c>
      <c r="W20" s="10">
        <f>INDEX(DriversGams!$A$5:$AN$23,MATCH(Drivers!$A20,DriversGams!$A$5:$A$23,0),MATCH(Drivers!W$3,DriversGams!$A$5:$AN$5,0))</f>
        <v>135.9553569122159</v>
      </c>
      <c r="X20" s="10">
        <f>INDEX(DriversGams!$A$5:$AN$23,MATCH(Drivers!$A20,DriversGams!$A$5:$A$23,0),MATCH(Drivers!X$3,DriversGams!$A$5:$AN$5,0))</f>
        <v>135.9553569122159</v>
      </c>
      <c r="Y20" s="10">
        <f>INDEX(DriversGams!$A$5:$AN$23,MATCH(Drivers!$A20,DriversGams!$A$5:$A$23,0),MATCH(Drivers!Y$3,DriversGams!$A$5:$AN$5,0))</f>
        <v>135.9553569122159</v>
      </c>
      <c r="Z20" s="10">
        <f>INDEX(DriversGams!$A$5:$AN$23,MATCH(Drivers!$A20,DriversGams!$A$5:$A$23,0),MATCH(Drivers!Z$3,DriversGams!$A$5:$AN$5,0))</f>
        <v>135.9553569122159</v>
      </c>
      <c r="AA20" s="10">
        <f>INDEX(DriversGams!$A$5:$AN$23,MATCH(Drivers!$A20,DriversGams!$A$5:$A$23,0),MATCH(Drivers!AA$3,DriversGams!$A$5:$AN$5,0))</f>
        <v>135.9553569122159</v>
      </c>
      <c r="AB20" s="10">
        <f>INDEX(DriversGams!$A$5:$AN$23,MATCH(Drivers!$A20,DriversGams!$A$5:$A$23,0),MATCH(Drivers!AB$3,DriversGams!$A$5:$AN$5,0))</f>
        <v>135.9553569122159</v>
      </c>
      <c r="AC20" s="10">
        <f>INDEX(DriversGams!$A$5:$AN$23,MATCH(Drivers!$A20,DriversGams!$A$5:$A$23,0),MATCH(Drivers!AC$3,DriversGams!$A$5:$AN$5,0))</f>
        <v>135.9553569122159</v>
      </c>
      <c r="AD20" s="10">
        <f>INDEX(DriversGams!$A$5:$AN$23,MATCH(Drivers!$A20,DriversGams!$A$5:$A$23,0),MATCH(Drivers!AD$3,DriversGams!$A$5:$AN$5,0))</f>
        <v>135.9553569122159</v>
      </c>
      <c r="AE20" s="10">
        <f>INDEX(DriversGams!$A$5:$AN$23,MATCH(Drivers!$A20,DriversGams!$A$5:$A$23,0),MATCH(Drivers!AE$3,DriversGams!$A$5:$AN$5,0))</f>
        <v>135.9553569122159</v>
      </c>
      <c r="AF20" s="10">
        <f>INDEX(DriversGams!$A$5:$AN$23,MATCH(Drivers!$A20,DriversGams!$A$5:$A$23,0),MATCH(Drivers!AF$3,DriversGams!$A$5:$AN$5,0))</f>
        <v>135.9553569122159</v>
      </c>
      <c r="AG20" s="10">
        <f>INDEX(DriversGams!$A$5:$AN$23,MATCH(Drivers!$A20,DriversGams!$A$5:$A$23,0),MATCH(Drivers!AG$3,DriversGams!$A$5:$AN$5,0))</f>
        <v>135.9553569122159</v>
      </c>
      <c r="AH20" s="126"/>
      <c r="AI20" s="126"/>
      <c r="AJ20" s="126"/>
      <c r="AK20" s="126"/>
      <c r="AL20" s="126"/>
      <c r="AM20" s="126"/>
      <c r="AO20" s="185">
        <f t="shared" si="2"/>
        <v>14</v>
      </c>
    </row>
    <row r="21" spans="1:41" s="185" customFormat="1">
      <c r="A21" s="134" t="s">
        <v>596</v>
      </c>
      <c r="B21" s="185">
        <f t="shared" si="1"/>
        <v>15</v>
      </c>
      <c r="C21" s="333">
        <v>21.151207305916397</v>
      </c>
      <c r="D21" s="333">
        <v>22.521282491755183</v>
      </c>
      <c r="E21" s="333">
        <v>24.217986565765905</v>
      </c>
      <c r="F21" s="333">
        <v>25.461135067347364</v>
      </c>
      <c r="G21" s="333">
        <v>26.297310750693875</v>
      </c>
      <c r="H21" s="333">
        <v>28.16300470040489</v>
      </c>
      <c r="I21" s="333">
        <v>30.348501189694851</v>
      </c>
      <c r="J21" s="333">
        <v>31.793574952699373</v>
      </c>
      <c r="K21" s="333">
        <v>30.484415949333048</v>
      </c>
      <c r="L21" s="10">
        <f>INDEX(DriversGams!$A$5:$AN$23,MATCH(Drivers!$A21,DriversGams!$A$5:$A$23,0),MATCH(Drivers!L$3,DriversGams!$A$5:$AN$5,0))</f>
        <v>21.151207305916991</v>
      </c>
      <c r="M21" s="10">
        <f>INDEX(DriversGams!$A$5:$AN$23,MATCH(Drivers!$A21,DriversGams!$A$5:$A$23,0),MATCH(Drivers!M$3,DriversGams!$A$5:$AN$5,0))</f>
        <v>21.151207305916991</v>
      </c>
      <c r="N21" s="10">
        <f>INDEX(DriversGams!$A$5:$AN$23,MATCH(Drivers!$A21,DriversGams!$A$5:$A$23,0),MATCH(Drivers!N$3,DriversGams!$A$5:$AN$5,0))</f>
        <v>21.151207305916991</v>
      </c>
      <c r="O21" s="10">
        <f>INDEX(DriversGams!$A$5:$AN$23,MATCH(Drivers!$A21,DriversGams!$A$5:$A$23,0),MATCH(Drivers!O$3,DriversGams!$A$5:$AN$5,0))</f>
        <v>21.151207305916991</v>
      </c>
      <c r="P21" s="10">
        <f>INDEX(DriversGams!$A$5:$AN$23,MATCH(Drivers!$A21,DriversGams!$A$5:$A$23,0),MATCH(Drivers!P$3,DriversGams!$A$5:$AN$5,0))</f>
        <v>21.151207305916991</v>
      </c>
      <c r="Q21" s="10">
        <f>INDEX(DriversGams!$A$5:$AN$23,MATCH(Drivers!$A21,DriversGams!$A$5:$A$23,0),MATCH(Drivers!Q$3,DriversGams!$A$5:$AN$5,0))</f>
        <v>21.151207305916991</v>
      </c>
      <c r="R21" s="10">
        <f>INDEX(DriversGams!$A$5:$AN$23,MATCH(Drivers!$A21,DriversGams!$A$5:$A$23,0),MATCH(Drivers!R$3,DriversGams!$A$5:$AN$5,0))</f>
        <v>21.151207305916991</v>
      </c>
      <c r="S21" s="10">
        <f>INDEX(DriversGams!$A$5:$AN$23,MATCH(Drivers!$A21,DriversGams!$A$5:$A$23,0),MATCH(Drivers!S$3,DriversGams!$A$5:$AN$5,0))</f>
        <v>21.151207305916991</v>
      </c>
      <c r="T21" s="10">
        <f>INDEX(DriversGams!$A$5:$AN$23,MATCH(Drivers!$A21,DriversGams!$A$5:$A$23,0),MATCH(Drivers!T$3,DriversGams!$A$5:$AN$5,0))</f>
        <v>21.151207305916991</v>
      </c>
      <c r="U21" s="10">
        <f>INDEX(DriversGams!$A$5:$AN$23,MATCH(Drivers!$A21,DriversGams!$A$5:$A$23,0),MATCH(Drivers!U$3,DriversGams!$A$5:$AN$5,0))</f>
        <v>21.151207305916991</v>
      </c>
      <c r="V21" s="10">
        <f>INDEX(DriversGams!$A$5:$AN$23,MATCH(Drivers!$A21,DriversGams!$A$5:$A$23,0),MATCH(Drivers!V$3,DriversGams!$A$5:$AN$5,0))</f>
        <v>21.151207305916991</v>
      </c>
      <c r="W21" s="10">
        <f>INDEX(DriversGams!$A$5:$AN$23,MATCH(Drivers!$A21,DriversGams!$A$5:$A$23,0),MATCH(Drivers!W$3,DriversGams!$A$5:$AN$5,0))</f>
        <v>21.151207305916991</v>
      </c>
      <c r="X21" s="10">
        <f>INDEX(DriversGams!$A$5:$AN$23,MATCH(Drivers!$A21,DriversGams!$A$5:$A$23,0),MATCH(Drivers!X$3,DriversGams!$A$5:$AN$5,0))</f>
        <v>21.151207305916991</v>
      </c>
      <c r="Y21" s="10">
        <f>INDEX(DriversGams!$A$5:$AN$23,MATCH(Drivers!$A21,DriversGams!$A$5:$A$23,0),MATCH(Drivers!Y$3,DriversGams!$A$5:$AN$5,0))</f>
        <v>21.151207305916991</v>
      </c>
      <c r="Z21" s="10">
        <f>INDEX(DriversGams!$A$5:$AN$23,MATCH(Drivers!$A21,DriversGams!$A$5:$A$23,0),MATCH(Drivers!Z$3,DriversGams!$A$5:$AN$5,0))</f>
        <v>21.151207305916991</v>
      </c>
      <c r="AA21" s="10">
        <f>INDEX(DriversGams!$A$5:$AN$23,MATCH(Drivers!$A21,DriversGams!$A$5:$A$23,0),MATCH(Drivers!AA$3,DriversGams!$A$5:$AN$5,0))</f>
        <v>21.151207305916991</v>
      </c>
      <c r="AB21" s="10">
        <f>INDEX(DriversGams!$A$5:$AN$23,MATCH(Drivers!$A21,DriversGams!$A$5:$A$23,0),MATCH(Drivers!AB$3,DriversGams!$A$5:$AN$5,0))</f>
        <v>21.151207305916991</v>
      </c>
      <c r="AC21" s="10">
        <f>INDEX(DriversGams!$A$5:$AN$23,MATCH(Drivers!$A21,DriversGams!$A$5:$A$23,0),MATCH(Drivers!AC$3,DriversGams!$A$5:$AN$5,0))</f>
        <v>21.151207305916991</v>
      </c>
      <c r="AD21" s="10">
        <f>INDEX(DriversGams!$A$5:$AN$23,MATCH(Drivers!$A21,DriversGams!$A$5:$A$23,0),MATCH(Drivers!AD$3,DriversGams!$A$5:$AN$5,0))</f>
        <v>21.151207305916991</v>
      </c>
      <c r="AE21" s="10">
        <f>INDEX(DriversGams!$A$5:$AN$23,MATCH(Drivers!$A21,DriversGams!$A$5:$A$23,0),MATCH(Drivers!AE$3,DriversGams!$A$5:$AN$5,0))</f>
        <v>21.151207305916991</v>
      </c>
      <c r="AF21" s="10">
        <f>INDEX(DriversGams!$A$5:$AN$23,MATCH(Drivers!$A21,DriversGams!$A$5:$A$23,0),MATCH(Drivers!AF$3,DriversGams!$A$5:$AN$5,0))</f>
        <v>21.151207305916991</v>
      </c>
      <c r="AG21" s="10">
        <f>INDEX(DriversGams!$A$5:$AN$23,MATCH(Drivers!$A21,DriversGams!$A$5:$A$23,0),MATCH(Drivers!AG$3,DriversGams!$A$5:$AN$5,0))</f>
        <v>21.151207305916991</v>
      </c>
      <c r="AH21" s="126"/>
      <c r="AI21" s="126"/>
      <c r="AJ21" s="126"/>
      <c r="AK21" s="126"/>
      <c r="AL21" s="126"/>
      <c r="AM21" s="126"/>
      <c r="AO21" s="185">
        <f t="shared" si="2"/>
        <v>15</v>
      </c>
    </row>
    <row r="22" spans="1:41" s="185" customFormat="1">
      <c r="A22" s="134" t="s">
        <v>599</v>
      </c>
      <c r="B22" s="185">
        <f t="shared" si="1"/>
        <v>16</v>
      </c>
      <c r="C22" s="333">
        <v>1.1351531206547518</v>
      </c>
      <c r="D22" s="333">
        <v>1.1581435930988344</v>
      </c>
      <c r="E22" s="333">
        <v>1.1466897745006903</v>
      </c>
      <c r="F22" s="333">
        <v>1.1404041486992398</v>
      </c>
      <c r="G22" s="333">
        <v>1.158082223645845</v>
      </c>
      <c r="H22" s="333">
        <v>1.1690400702239674</v>
      </c>
      <c r="I22" s="333">
        <v>1.1399086849076014</v>
      </c>
      <c r="J22" s="333">
        <v>1.1221637155461712</v>
      </c>
      <c r="K22" s="333">
        <v>1.0096297710191362</v>
      </c>
      <c r="L22" s="10">
        <f>INDEX(DriversGams!$A$5:$AN$23,MATCH(Drivers!$A22,DriversGams!$A$5:$A$23,0),MATCH(Drivers!L$3,DriversGams!$A$5:$AN$5,0))</f>
        <v>1.135153120654689</v>
      </c>
      <c r="M22" s="10">
        <f>INDEX(DriversGams!$A$5:$AN$23,MATCH(Drivers!$A22,DriversGams!$A$5:$A$23,0),MATCH(Drivers!M$3,DriversGams!$A$5:$AN$5,0))</f>
        <v>1.135153120654689</v>
      </c>
      <c r="N22" s="10">
        <f>INDEX(DriversGams!$A$5:$AN$23,MATCH(Drivers!$A22,DriversGams!$A$5:$A$23,0),MATCH(Drivers!N$3,DriversGams!$A$5:$AN$5,0))</f>
        <v>1.135153120654689</v>
      </c>
      <c r="O22" s="10">
        <f>INDEX(DriversGams!$A$5:$AN$23,MATCH(Drivers!$A22,DriversGams!$A$5:$A$23,0),MATCH(Drivers!O$3,DriversGams!$A$5:$AN$5,0))</f>
        <v>1.135153120654689</v>
      </c>
      <c r="P22" s="10">
        <f>INDEX(DriversGams!$A$5:$AN$23,MATCH(Drivers!$A22,DriversGams!$A$5:$A$23,0),MATCH(Drivers!P$3,DriversGams!$A$5:$AN$5,0))</f>
        <v>1.135153120654689</v>
      </c>
      <c r="Q22" s="10">
        <f>INDEX(DriversGams!$A$5:$AN$23,MATCH(Drivers!$A22,DriversGams!$A$5:$A$23,0),MATCH(Drivers!Q$3,DriversGams!$A$5:$AN$5,0))</f>
        <v>1.135153120654689</v>
      </c>
      <c r="R22" s="10">
        <f>INDEX(DriversGams!$A$5:$AN$23,MATCH(Drivers!$A22,DriversGams!$A$5:$A$23,0),MATCH(Drivers!R$3,DriversGams!$A$5:$AN$5,0))</f>
        <v>1.135153120654689</v>
      </c>
      <c r="S22" s="10">
        <f>INDEX(DriversGams!$A$5:$AN$23,MATCH(Drivers!$A22,DriversGams!$A$5:$A$23,0),MATCH(Drivers!S$3,DriversGams!$A$5:$AN$5,0))</f>
        <v>1.135153120654689</v>
      </c>
      <c r="T22" s="10">
        <f>INDEX(DriversGams!$A$5:$AN$23,MATCH(Drivers!$A22,DriversGams!$A$5:$A$23,0),MATCH(Drivers!T$3,DriversGams!$A$5:$AN$5,0))</f>
        <v>1.135153120654689</v>
      </c>
      <c r="U22" s="10">
        <f>INDEX(DriversGams!$A$5:$AN$23,MATCH(Drivers!$A22,DriversGams!$A$5:$A$23,0),MATCH(Drivers!U$3,DriversGams!$A$5:$AN$5,0))</f>
        <v>1.135153120654689</v>
      </c>
      <c r="V22" s="10">
        <f>INDEX(DriversGams!$A$5:$AN$23,MATCH(Drivers!$A22,DriversGams!$A$5:$A$23,0),MATCH(Drivers!V$3,DriversGams!$A$5:$AN$5,0))</f>
        <v>1.135153120654689</v>
      </c>
      <c r="W22" s="10">
        <f>INDEX(DriversGams!$A$5:$AN$23,MATCH(Drivers!$A22,DriversGams!$A$5:$A$23,0),MATCH(Drivers!W$3,DriversGams!$A$5:$AN$5,0))</f>
        <v>1.135153120654689</v>
      </c>
      <c r="X22" s="10">
        <f>INDEX(DriversGams!$A$5:$AN$23,MATCH(Drivers!$A22,DriversGams!$A$5:$A$23,0),MATCH(Drivers!X$3,DriversGams!$A$5:$AN$5,0))</f>
        <v>1.135153120654689</v>
      </c>
      <c r="Y22" s="10">
        <f>INDEX(DriversGams!$A$5:$AN$23,MATCH(Drivers!$A22,DriversGams!$A$5:$A$23,0),MATCH(Drivers!Y$3,DriversGams!$A$5:$AN$5,0))</f>
        <v>1.135153120654689</v>
      </c>
      <c r="Z22" s="10">
        <f>INDEX(DriversGams!$A$5:$AN$23,MATCH(Drivers!$A22,DriversGams!$A$5:$A$23,0),MATCH(Drivers!Z$3,DriversGams!$A$5:$AN$5,0))</f>
        <v>1.135153120654689</v>
      </c>
      <c r="AA22" s="10">
        <f>INDEX(DriversGams!$A$5:$AN$23,MATCH(Drivers!$A22,DriversGams!$A$5:$A$23,0),MATCH(Drivers!AA$3,DriversGams!$A$5:$AN$5,0))</f>
        <v>1.135153120654689</v>
      </c>
      <c r="AB22" s="10">
        <f>INDEX(DriversGams!$A$5:$AN$23,MATCH(Drivers!$A22,DriversGams!$A$5:$A$23,0),MATCH(Drivers!AB$3,DriversGams!$A$5:$AN$5,0))</f>
        <v>1.135153120654689</v>
      </c>
      <c r="AC22" s="10">
        <f>INDEX(DriversGams!$A$5:$AN$23,MATCH(Drivers!$A22,DriversGams!$A$5:$A$23,0),MATCH(Drivers!AC$3,DriversGams!$A$5:$AN$5,0))</f>
        <v>1.135153120654689</v>
      </c>
      <c r="AD22" s="10">
        <f>INDEX(DriversGams!$A$5:$AN$23,MATCH(Drivers!$A22,DriversGams!$A$5:$A$23,0),MATCH(Drivers!AD$3,DriversGams!$A$5:$AN$5,0))</f>
        <v>1.135153120654689</v>
      </c>
      <c r="AE22" s="10">
        <f>INDEX(DriversGams!$A$5:$AN$23,MATCH(Drivers!$A22,DriversGams!$A$5:$A$23,0),MATCH(Drivers!AE$3,DriversGams!$A$5:$AN$5,0))</f>
        <v>1.135153120654689</v>
      </c>
      <c r="AF22" s="10">
        <f>INDEX(DriversGams!$A$5:$AN$23,MATCH(Drivers!$A22,DriversGams!$A$5:$A$23,0),MATCH(Drivers!AF$3,DriversGams!$A$5:$AN$5,0))</f>
        <v>1.135153120654689</v>
      </c>
      <c r="AG22" s="10">
        <f>INDEX(DriversGams!$A$5:$AN$23,MATCH(Drivers!$A22,DriversGams!$A$5:$A$23,0),MATCH(Drivers!AG$3,DriversGams!$A$5:$AN$5,0))</f>
        <v>1.135153120654689</v>
      </c>
      <c r="AH22" s="126"/>
      <c r="AI22" s="126"/>
      <c r="AJ22" s="126"/>
      <c r="AK22" s="126"/>
      <c r="AL22" s="126"/>
      <c r="AM22" s="126"/>
      <c r="AO22" s="185">
        <f t="shared" si="2"/>
        <v>16</v>
      </c>
    </row>
    <row r="23" spans="1:41" s="185" customFormat="1">
      <c r="A23" s="134" t="s">
        <v>603</v>
      </c>
      <c r="B23" s="185">
        <f t="shared" si="1"/>
        <v>17</v>
      </c>
      <c r="C23" s="333">
        <v>66.42036548153871</v>
      </c>
      <c r="D23" s="333">
        <v>67.405879473318592</v>
      </c>
      <c r="E23" s="333">
        <v>64.422201326406551</v>
      </c>
      <c r="F23" s="333">
        <v>61.447467786677329</v>
      </c>
      <c r="G23" s="333">
        <v>61.142610702865952</v>
      </c>
      <c r="H23" s="333">
        <v>61.268075561889901</v>
      </c>
      <c r="I23" s="333">
        <v>60.912459713234377</v>
      </c>
      <c r="J23" s="333">
        <v>60.468556482084786</v>
      </c>
      <c r="K23" s="333">
        <v>58.515171706745178</v>
      </c>
      <c r="L23" s="10">
        <f>INDEX(DriversGams!$A$5:$AN$23,MATCH(Drivers!$A23,DriversGams!$A$5:$A$23,0),MATCH(Drivers!L$3,DriversGams!$A$5:$AN$5,0))</f>
        <v>66.420365481469915</v>
      </c>
      <c r="M23" s="10">
        <f>INDEX(DriversGams!$A$5:$AN$23,MATCH(Drivers!$A23,DriversGams!$A$5:$A$23,0),MATCH(Drivers!M$3,DriversGams!$A$5:$AN$5,0))</f>
        <v>66.420365481469915</v>
      </c>
      <c r="N23" s="10">
        <f>INDEX(DriversGams!$A$5:$AN$23,MATCH(Drivers!$A23,DriversGams!$A$5:$A$23,0),MATCH(Drivers!N$3,DriversGams!$A$5:$AN$5,0))</f>
        <v>66.420365481469915</v>
      </c>
      <c r="O23" s="10">
        <f>INDEX(DriversGams!$A$5:$AN$23,MATCH(Drivers!$A23,DriversGams!$A$5:$A$23,0),MATCH(Drivers!O$3,DriversGams!$A$5:$AN$5,0))</f>
        <v>66.420365481469915</v>
      </c>
      <c r="P23" s="10">
        <f>INDEX(DriversGams!$A$5:$AN$23,MATCH(Drivers!$A23,DriversGams!$A$5:$A$23,0),MATCH(Drivers!P$3,DriversGams!$A$5:$AN$5,0))</f>
        <v>66.420365481469915</v>
      </c>
      <c r="Q23" s="10">
        <f>INDEX(DriversGams!$A$5:$AN$23,MATCH(Drivers!$A23,DriversGams!$A$5:$A$23,0),MATCH(Drivers!Q$3,DriversGams!$A$5:$AN$5,0))</f>
        <v>66.420365481469915</v>
      </c>
      <c r="R23" s="10">
        <f>INDEX(DriversGams!$A$5:$AN$23,MATCH(Drivers!$A23,DriversGams!$A$5:$A$23,0),MATCH(Drivers!R$3,DriversGams!$A$5:$AN$5,0))</f>
        <v>66.420365481469915</v>
      </c>
      <c r="S23" s="10">
        <f>INDEX(DriversGams!$A$5:$AN$23,MATCH(Drivers!$A23,DriversGams!$A$5:$A$23,0),MATCH(Drivers!S$3,DriversGams!$A$5:$AN$5,0))</f>
        <v>66.420365481469915</v>
      </c>
      <c r="T23" s="10">
        <f>INDEX(DriversGams!$A$5:$AN$23,MATCH(Drivers!$A23,DriversGams!$A$5:$A$23,0),MATCH(Drivers!T$3,DriversGams!$A$5:$AN$5,0))</f>
        <v>66.420365481469915</v>
      </c>
      <c r="U23" s="10">
        <f>INDEX(DriversGams!$A$5:$AN$23,MATCH(Drivers!$A23,DriversGams!$A$5:$A$23,0),MATCH(Drivers!U$3,DriversGams!$A$5:$AN$5,0))</f>
        <v>66.420365481469915</v>
      </c>
      <c r="V23" s="10">
        <f>INDEX(DriversGams!$A$5:$AN$23,MATCH(Drivers!$A23,DriversGams!$A$5:$A$23,0),MATCH(Drivers!V$3,DriversGams!$A$5:$AN$5,0))</f>
        <v>66.420365481469915</v>
      </c>
      <c r="W23" s="10">
        <f>INDEX(DriversGams!$A$5:$AN$23,MATCH(Drivers!$A23,DriversGams!$A$5:$A$23,0),MATCH(Drivers!W$3,DriversGams!$A$5:$AN$5,0))</f>
        <v>66.420365481469915</v>
      </c>
      <c r="X23" s="10">
        <f>INDEX(DriversGams!$A$5:$AN$23,MATCH(Drivers!$A23,DriversGams!$A$5:$A$23,0),MATCH(Drivers!X$3,DriversGams!$A$5:$AN$5,0))</f>
        <v>66.420365481469915</v>
      </c>
      <c r="Y23" s="10">
        <f>INDEX(DriversGams!$A$5:$AN$23,MATCH(Drivers!$A23,DriversGams!$A$5:$A$23,0),MATCH(Drivers!Y$3,DriversGams!$A$5:$AN$5,0))</f>
        <v>66.420365481469915</v>
      </c>
      <c r="Z23" s="10">
        <f>INDEX(DriversGams!$A$5:$AN$23,MATCH(Drivers!$A23,DriversGams!$A$5:$A$23,0),MATCH(Drivers!Z$3,DriversGams!$A$5:$AN$5,0))</f>
        <v>66.420365481469915</v>
      </c>
      <c r="AA23" s="10">
        <f>INDEX(DriversGams!$A$5:$AN$23,MATCH(Drivers!$A23,DriversGams!$A$5:$A$23,0),MATCH(Drivers!AA$3,DriversGams!$A$5:$AN$5,0))</f>
        <v>66.420365481469915</v>
      </c>
      <c r="AB23" s="10">
        <f>INDEX(DriversGams!$A$5:$AN$23,MATCH(Drivers!$A23,DriversGams!$A$5:$A$23,0),MATCH(Drivers!AB$3,DriversGams!$A$5:$AN$5,0))</f>
        <v>66.420365481469915</v>
      </c>
      <c r="AC23" s="10">
        <f>INDEX(DriversGams!$A$5:$AN$23,MATCH(Drivers!$A23,DriversGams!$A$5:$A$23,0),MATCH(Drivers!AC$3,DriversGams!$A$5:$AN$5,0))</f>
        <v>66.420365481469915</v>
      </c>
      <c r="AD23" s="10">
        <f>INDEX(DriversGams!$A$5:$AN$23,MATCH(Drivers!$A23,DriversGams!$A$5:$A$23,0),MATCH(Drivers!AD$3,DriversGams!$A$5:$AN$5,0))</f>
        <v>66.420365481469915</v>
      </c>
      <c r="AE23" s="10">
        <f>INDEX(DriversGams!$A$5:$AN$23,MATCH(Drivers!$A23,DriversGams!$A$5:$A$23,0),MATCH(Drivers!AE$3,DriversGams!$A$5:$AN$5,0))</f>
        <v>66.420365481469915</v>
      </c>
      <c r="AF23" s="10">
        <f>INDEX(DriversGams!$A$5:$AN$23,MATCH(Drivers!$A23,DriversGams!$A$5:$A$23,0),MATCH(Drivers!AF$3,DriversGams!$A$5:$AN$5,0))</f>
        <v>66.420365481469915</v>
      </c>
      <c r="AG23" s="10">
        <f>INDEX(DriversGams!$A$5:$AN$23,MATCH(Drivers!$A23,DriversGams!$A$5:$A$23,0),MATCH(Drivers!AG$3,DriversGams!$A$5:$AN$5,0))</f>
        <v>66.420365481469915</v>
      </c>
      <c r="AH23" s="126"/>
      <c r="AI23" s="126"/>
      <c r="AJ23" s="126"/>
      <c r="AK23" s="126"/>
      <c r="AL23" s="126"/>
      <c r="AM23" s="126"/>
    </row>
    <row r="24" spans="1:41" s="185" customFormat="1">
      <c r="A24" s="134" t="s">
        <v>529</v>
      </c>
      <c r="B24" s="185">
        <f t="shared" si="1"/>
        <v>18</v>
      </c>
      <c r="C24" s="333">
        <v>84.250557323845101</v>
      </c>
      <c r="D24" s="333">
        <v>82.451215835678212</v>
      </c>
      <c r="E24" s="333">
        <v>80.166243478069532</v>
      </c>
      <c r="F24" s="333">
        <v>77.626015719858643</v>
      </c>
      <c r="G24" s="333">
        <v>76.22541754695969</v>
      </c>
      <c r="H24" s="333">
        <v>74.388929903020184</v>
      </c>
      <c r="I24" s="333">
        <v>74.661627930767523</v>
      </c>
      <c r="J24" s="333">
        <v>74.775428105381266</v>
      </c>
      <c r="K24" s="333">
        <v>70.522195251866989</v>
      </c>
      <c r="L24" s="10">
        <f>INDEX(DriversGams!$A$5:$AN$23,MATCH(Drivers!$A24,DriversGams!$A$5:$A$23,0),MATCH(Drivers!L$3,DriversGams!$A$5:$AN$5,0))</f>
        <v>84.250557323841988</v>
      </c>
      <c r="M24" s="10">
        <f>INDEX(DriversGams!$A$5:$AN$23,MATCH(Drivers!$A24,DriversGams!$A$5:$A$23,0),MATCH(Drivers!M$3,DriversGams!$A$5:$AN$5,0))</f>
        <v>84.250557323841988</v>
      </c>
      <c r="N24" s="10">
        <f>INDEX(DriversGams!$A$5:$AN$23,MATCH(Drivers!$A24,DriversGams!$A$5:$A$23,0),MATCH(Drivers!N$3,DriversGams!$A$5:$AN$5,0))</f>
        <v>84.250557323841988</v>
      </c>
      <c r="O24" s="10">
        <f>INDEX(DriversGams!$A$5:$AN$23,MATCH(Drivers!$A24,DriversGams!$A$5:$A$23,0),MATCH(Drivers!O$3,DriversGams!$A$5:$AN$5,0))</f>
        <v>84.250557323841988</v>
      </c>
      <c r="P24" s="10">
        <f>INDEX(DriversGams!$A$5:$AN$23,MATCH(Drivers!$A24,DriversGams!$A$5:$A$23,0),MATCH(Drivers!P$3,DriversGams!$A$5:$AN$5,0))</f>
        <v>84.250557323841988</v>
      </c>
      <c r="Q24" s="10">
        <f>INDEX(DriversGams!$A$5:$AN$23,MATCH(Drivers!$A24,DriversGams!$A$5:$A$23,0),MATCH(Drivers!Q$3,DriversGams!$A$5:$AN$5,0))</f>
        <v>84.250557323841988</v>
      </c>
      <c r="R24" s="10">
        <f>INDEX(DriversGams!$A$5:$AN$23,MATCH(Drivers!$A24,DriversGams!$A$5:$A$23,0),MATCH(Drivers!R$3,DriversGams!$A$5:$AN$5,0))</f>
        <v>84.250557323841988</v>
      </c>
      <c r="S24" s="10">
        <f>INDEX(DriversGams!$A$5:$AN$23,MATCH(Drivers!$A24,DriversGams!$A$5:$A$23,0),MATCH(Drivers!S$3,DriversGams!$A$5:$AN$5,0))</f>
        <v>84.250557323841988</v>
      </c>
      <c r="T24" s="10">
        <f>INDEX(DriversGams!$A$5:$AN$23,MATCH(Drivers!$A24,DriversGams!$A$5:$A$23,0),MATCH(Drivers!T$3,DriversGams!$A$5:$AN$5,0))</f>
        <v>84.250557323841988</v>
      </c>
      <c r="U24" s="10">
        <f>INDEX(DriversGams!$A$5:$AN$23,MATCH(Drivers!$A24,DriversGams!$A$5:$A$23,0),MATCH(Drivers!U$3,DriversGams!$A$5:$AN$5,0))</f>
        <v>84.250557323841988</v>
      </c>
      <c r="V24" s="10">
        <f>INDEX(DriversGams!$A$5:$AN$23,MATCH(Drivers!$A24,DriversGams!$A$5:$A$23,0),MATCH(Drivers!V$3,DriversGams!$A$5:$AN$5,0))</f>
        <v>84.250557323841988</v>
      </c>
      <c r="W24" s="10">
        <f>INDEX(DriversGams!$A$5:$AN$23,MATCH(Drivers!$A24,DriversGams!$A$5:$A$23,0),MATCH(Drivers!W$3,DriversGams!$A$5:$AN$5,0))</f>
        <v>84.250557323841988</v>
      </c>
      <c r="X24" s="10">
        <f>INDEX(DriversGams!$A$5:$AN$23,MATCH(Drivers!$A24,DriversGams!$A$5:$A$23,0),MATCH(Drivers!X$3,DriversGams!$A$5:$AN$5,0))</f>
        <v>84.250557323841988</v>
      </c>
      <c r="Y24" s="10">
        <f>INDEX(DriversGams!$A$5:$AN$23,MATCH(Drivers!$A24,DriversGams!$A$5:$A$23,0),MATCH(Drivers!Y$3,DriversGams!$A$5:$AN$5,0))</f>
        <v>84.250557323841988</v>
      </c>
      <c r="Z24" s="10">
        <f>INDEX(DriversGams!$A$5:$AN$23,MATCH(Drivers!$A24,DriversGams!$A$5:$A$23,0),MATCH(Drivers!Z$3,DriversGams!$A$5:$AN$5,0))</f>
        <v>84.250557323841988</v>
      </c>
      <c r="AA24" s="10">
        <f>INDEX(DriversGams!$A$5:$AN$23,MATCH(Drivers!$A24,DriversGams!$A$5:$A$23,0),MATCH(Drivers!AA$3,DriversGams!$A$5:$AN$5,0))</f>
        <v>84.250557323841988</v>
      </c>
      <c r="AB24" s="10">
        <f>INDEX(DriversGams!$A$5:$AN$23,MATCH(Drivers!$A24,DriversGams!$A$5:$A$23,0),MATCH(Drivers!AB$3,DriversGams!$A$5:$AN$5,0))</f>
        <v>84.250557323841988</v>
      </c>
      <c r="AC24" s="10">
        <f>INDEX(DriversGams!$A$5:$AN$23,MATCH(Drivers!$A24,DriversGams!$A$5:$A$23,0),MATCH(Drivers!AC$3,DriversGams!$A$5:$AN$5,0))</f>
        <v>84.250557323841988</v>
      </c>
      <c r="AD24" s="10">
        <f>INDEX(DriversGams!$A$5:$AN$23,MATCH(Drivers!$A24,DriversGams!$A$5:$A$23,0),MATCH(Drivers!AD$3,DriversGams!$A$5:$AN$5,0))</f>
        <v>84.250557323841988</v>
      </c>
      <c r="AE24" s="10">
        <f>INDEX(DriversGams!$A$5:$AN$23,MATCH(Drivers!$A24,DriversGams!$A$5:$A$23,0),MATCH(Drivers!AE$3,DriversGams!$A$5:$AN$5,0))</f>
        <v>84.250557323841988</v>
      </c>
      <c r="AF24" s="10">
        <f>INDEX(DriversGams!$A$5:$AN$23,MATCH(Drivers!$A24,DriversGams!$A$5:$A$23,0),MATCH(Drivers!AF$3,DriversGams!$A$5:$AN$5,0))</f>
        <v>84.250557323841988</v>
      </c>
      <c r="AG24" s="10">
        <f>INDEX(DriversGams!$A$5:$AN$23,MATCH(Drivers!$A24,DriversGams!$A$5:$A$23,0),MATCH(Drivers!AG$3,DriversGams!$A$5:$AN$5,0))</f>
        <v>84.250557323841988</v>
      </c>
      <c r="AH24" s="126"/>
      <c r="AI24" s="126"/>
      <c r="AJ24" s="126"/>
      <c r="AK24" s="126"/>
      <c r="AL24" s="126"/>
      <c r="AM24" s="126"/>
    </row>
    <row r="25" spans="1:41">
      <c r="A25" s="5" t="s">
        <v>5</v>
      </c>
      <c r="B25" s="185">
        <f t="shared" si="1"/>
        <v>19</v>
      </c>
      <c r="C25" s="334">
        <v>2893.5650000000564</v>
      </c>
      <c r="D25" s="334">
        <v>2969.1963051355538</v>
      </c>
      <c r="E25" s="334">
        <v>3022.2173632302474</v>
      </c>
      <c r="F25" s="334">
        <v>3060.2316404410253</v>
      </c>
      <c r="G25" s="334">
        <v>3082.8658989519636</v>
      </c>
      <c r="H25" s="334">
        <v>3117.5115237718705</v>
      </c>
      <c r="I25" s="334">
        <v>3154.0370052724184</v>
      </c>
      <c r="J25" s="334">
        <v>3188.9317950294057</v>
      </c>
      <c r="K25" s="334">
        <v>2947.9724944017844</v>
      </c>
      <c r="L25" s="127">
        <f t="shared" ref="L25:AG25" si="3">SUM(L7:L24)</f>
        <v>2891.7512735678811</v>
      </c>
      <c r="M25" s="127">
        <f t="shared" si="3"/>
        <v>2891.7512735678811</v>
      </c>
      <c r="N25" s="127">
        <f t="shared" si="3"/>
        <v>2891.7512735678811</v>
      </c>
      <c r="O25" s="127">
        <f t="shared" si="3"/>
        <v>2891.7512735678811</v>
      </c>
      <c r="P25" s="127">
        <f t="shared" si="3"/>
        <v>2891.1937242165232</v>
      </c>
      <c r="Q25" s="127">
        <f t="shared" si="3"/>
        <v>2891.1937242165232</v>
      </c>
      <c r="R25" s="127">
        <f t="shared" si="3"/>
        <v>2891.1937242165232</v>
      </c>
      <c r="S25" s="127">
        <f t="shared" si="3"/>
        <v>2891.1937242165232</v>
      </c>
      <c r="T25" s="127">
        <f t="shared" si="3"/>
        <v>2891.1937242165232</v>
      </c>
      <c r="U25" s="127">
        <f t="shared" si="3"/>
        <v>2891.2048123683567</v>
      </c>
      <c r="V25" s="127">
        <f t="shared" si="3"/>
        <v>2889.7005207711309</v>
      </c>
      <c r="W25" s="127">
        <f t="shared" si="3"/>
        <v>2888.207317325739</v>
      </c>
      <c r="X25" s="127">
        <f t="shared" si="3"/>
        <v>2886.7141138803468</v>
      </c>
      <c r="Y25" s="127">
        <f t="shared" si="3"/>
        <v>2885.9002813526322</v>
      </c>
      <c r="Z25" s="127">
        <f t="shared" si="3"/>
        <v>2885.2708276293761</v>
      </c>
      <c r="AA25" s="127">
        <f t="shared" si="3"/>
        <v>2884.6343782282738</v>
      </c>
      <c r="AB25" s="127">
        <f t="shared" si="3"/>
        <v>2883.9404584380222</v>
      </c>
      <c r="AC25" s="127">
        <f t="shared" si="3"/>
        <v>2882.7978044410893</v>
      </c>
      <c r="AD25" s="127">
        <f t="shared" si="3"/>
        <v>2881.6551504441568</v>
      </c>
      <c r="AE25" s="127">
        <f t="shared" si="3"/>
        <v>2880.5124964472238</v>
      </c>
      <c r="AF25" s="127">
        <f t="shared" si="3"/>
        <v>2879.622398856045</v>
      </c>
      <c r="AG25" s="127">
        <f t="shared" si="3"/>
        <v>2876.2761343587513</v>
      </c>
      <c r="AH25" s="127"/>
      <c r="AI25" s="127"/>
      <c r="AJ25" s="127"/>
      <c r="AK25" s="127"/>
      <c r="AL25" s="127"/>
      <c r="AM25" s="127"/>
    </row>
    <row r="26" spans="1:41" s="33" customFormat="1">
      <c r="A26" s="249" t="s">
        <v>279</v>
      </c>
      <c r="B26" s="185">
        <f t="shared" si="1"/>
        <v>20</v>
      </c>
      <c r="C26" s="335"/>
      <c r="D26" s="335">
        <v>2.6137759177863984E-2</v>
      </c>
      <c r="E26" s="335">
        <v>1.7857040305145233E-2</v>
      </c>
      <c r="F26" s="335">
        <v>1.2578273711638888E-2</v>
      </c>
      <c r="G26" s="335">
        <v>7.3962566139851305E-3</v>
      </c>
      <c r="H26" s="335">
        <v>1.1238122563710817E-2</v>
      </c>
      <c r="I26" s="335">
        <v>1.1716229826908675E-2</v>
      </c>
      <c r="J26" s="335">
        <v>1.1063532133153808E-2</v>
      </c>
      <c r="K26" s="335">
        <v>-7.5561133356067733E-2</v>
      </c>
      <c r="L26" s="250">
        <f t="shared" ref="L26:AE26" si="4">L25/K25-1</f>
        <v>-1.9071148370843893E-2</v>
      </c>
      <c r="M26" s="250">
        <f t="shared" si="4"/>
        <v>0</v>
      </c>
      <c r="N26" s="250">
        <f t="shared" si="4"/>
        <v>0</v>
      </c>
      <c r="O26" s="250">
        <f t="shared" si="4"/>
        <v>0</v>
      </c>
      <c r="P26" s="250">
        <f t="shared" si="4"/>
        <v>-1.9280681449129755E-4</v>
      </c>
      <c r="Q26" s="250">
        <f t="shared" si="4"/>
        <v>0</v>
      </c>
      <c r="R26" s="250">
        <f t="shared" si="4"/>
        <v>0</v>
      </c>
      <c r="S26" s="250">
        <f t="shared" si="4"/>
        <v>0</v>
      </c>
      <c r="T26" s="250">
        <f t="shared" si="4"/>
        <v>0</v>
      </c>
      <c r="U26" s="250">
        <f t="shared" si="4"/>
        <v>3.8351466180586158E-6</v>
      </c>
      <c r="V26" s="250">
        <f t="shared" si="4"/>
        <v>-5.2029921601903784E-4</v>
      </c>
      <c r="W26" s="250">
        <f t="shared" si="4"/>
        <v>-5.1673293985265989E-4</v>
      </c>
      <c r="X26" s="250">
        <f t="shared" si="4"/>
        <v>-5.170000908296668E-4</v>
      </c>
      <c r="Y26" s="250">
        <f t="shared" si="4"/>
        <v>-2.8192349349775991E-4</v>
      </c>
      <c r="Z26" s="250">
        <f t="shared" si="4"/>
        <v>-2.1811346958988675E-4</v>
      </c>
      <c r="AA26" s="250">
        <f t="shared" si="4"/>
        <v>-2.2058567085192493E-4</v>
      </c>
      <c r="AB26" s="250">
        <f t="shared" si="4"/>
        <v>-2.4055727668259586E-4</v>
      </c>
      <c r="AC26" s="250">
        <f t="shared" si="4"/>
        <v>-3.9621275591517069E-4</v>
      </c>
      <c r="AD26" s="250">
        <f t="shared" si="4"/>
        <v>-3.9636980268686894E-4</v>
      </c>
      <c r="AE26" s="250">
        <f t="shared" si="4"/>
        <v>-3.9652697400549552E-4</v>
      </c>
      <c r="AF26" s="250">
        <f>(AF25/AE25)^(1/5)-1</f>
        <v>-6.1808975390209575E-5</v>
      </c>
      <c r="AG26" s="250">
        <f>(AG25/AF25)^(1/5)-1</f>
        <v>-2.3251805475033027E-4</v>
      </c>
      <c r="AH26" s="249"/>
      <c r="AI26" s="249"/>
      <c r="AJ26" s="249"/>
      <c r="AK26" s="249"/>
      <c r="AL26" s="249"/>
      <c r="AM26" s="249"/>
    </row>
    <row r="27" spans="1:41">
      <c r="A27" s="4" t="s">
        <v>614</v>
      </c>
      <c r="B27" s="185">
        <f t="shared" si="1"/>
        <v>21</v>
      </c>
      <c r="C27" s="334">
        <v>52.325432882070082</v>
      </c>
      <c r="D27" s="334">
        <v>53.104386458423342</v>
      </c>
      <c r="E27" s="334">
        <v>53.912365691429272</v>
      </c>
      <c r="F27" s="334">
        <v>54.750491457321111</v>
      </c>
      <c r="G27" s="334">
        <v>55.619940469824826</v>
      </c>
      <c r="H27" s="334">
        <v>56.521948041648095</v>
      </c>
      <c r="I27" s="334">
        <v>57.436000617299655</v>
      </c>
      <c r="J27" s="334">
        <v>58.364834921819444</v>
      </c>
      <c r="K27" s="334">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1"/>
        <v>22</v>
      </c>
      <c r="C28" s="336">
        <v>0.5</v>
      </c>
      <c r="D28" s="336">
        <v>0.49336729527378553</v>
      </c>
      <c r="E28" s="336">
        <v>0.48171060529799387</v>
      </c>
      <c r="F28" s="336">
        <v>0.47177045577230031</v>
      </c>
      <c r="G28" s="336">
        <v>0.46545124966508494</v>
      </c>
      <c r="H28" s="336">
        <v>0.45689360095251991</v>
      </c>
      <c r="I28" s="336">
        <v>0.44754750385756908</v>
      </c>
      <c r="J28" s="336">
        <v>0.44072180868643385</v>
      </c>
      <c r="K28" s="336">
        <v>0.44932093804663059</v>
      </c>
      <c r="L28" s="24">
        <f>INDEX(DriversGams!$B61:$AN61,1,MATCH(Drivers!L$3,DriversGams!$B$60:$AN$60,0))</f>
        <v>0.51455167305279581</v>
      </c>
      <c r="M28" s="24">
        <f>INDEX(DriversGams!$B61:$AN61,1,MATCH(Drivers!M$3,DriversGams!$B$60:$AN$60,0))</f>
        <v>0.51813013505613625</v>
      </c>
      <c r="N28" s="24">
        <f>INDEX(DriversGams!$B61:$AN61,1,MATCH(Drivers!N$3,DriversGams!$B$60:$AN$60,0))</f>
        <v>0.52173348355966676</v>
      </c>
      <c r="O28" s="24">
        <f>INDEX(DriversGams!$B61:$AN61,1,MATCH(Drivers!O$3,DriversGams!$B$60:$AN$60,0))</f>
        <v>0.52536189163715263</v>
      </c>
      <c r="P28" s="24">
        <f>INDEX(DriversGams!$B61:$AN61,1,MATCH(Drivers!P$3,DriversGams!$B$60:$AN$60,0))</f>
        <v>0.52901553356600428</v>
      </c>
      <c r="Q28" s="24">
        <f>INDEX(DriversGams!$B61:$AN61,1,MATCH(Drivers!Q$3,DriversGams!$B$60:$AN$60,0))</f>
        <v>0.53357431013803724</v>
      </c>
      <c r="R28" s="24">
        <f>INDEX(DriversGams!$B61:$AN61,1,MATCH(Drivers!R$3,DriversGams!$B$60:$AN$60,0))</f>
        <v>0.53817237183974043</v>
      </c>
      <c r="S28" s="24">
        <f>INDEX(DriversGams!$B61:$AN61,1,MATCH(Drivers!S$3,DriversGams!$B$60:$AN$60,0))</f>
        <v>0.54281005720962017</v>
      </c>
      <c r="T28" s="24">
        <f>INDEX(DriversGams!$B61:$AN61,1,MATCH(Drivers!T$3,DriversGams!$B$60:$AN$60,0))</f>
        <v>0.54748770770352984</v>
      </c>
      <c r="U28" s="24">
        <f>INDEX(DriversGams!$B61:$AN61,1,MATCH(Drivers!U$3,DriversGams!$B$60:$AN$60,0))</f>
        <v>0.55220566771980861</v>
      </c>
      <c r="V28" s="24">
        <f>INDEX(DriversGams!$B61:$AN61,1,MATCH(Drivers!V$3,DriversGams!$B$60:$AN$60,0))</f>
        <v>0.5576889355994058</v>
      </c>
      <c r="W28" s="24">
        <f>INDEX(DriversGams!$B61:$AN61,1,MATCH(Drivers!W$3,DriversGams!$B$60:$AN$60,0))</f>
        <v>0.56322665099447955</v>
      </c>
      <c r="X28" s="24">
        <f>INDEX(DriversGams!$B61:$AN61,1,MATCH(Drivers!X$3,DriversGams!$B$60:$AN$60,0))</f>
        <v>0.5688193545556065</v>
      </c>
      <c r="Y28" s="24">
        <f>INDEX(DriversGams!$B61:$AN61,1,MATCH(Drivers!Y$3,DriversGams!$B$60:$AN$60,0))</f>
        <v>0.57446759230189237</v>
      </c>
      <c r="Z28" s="24">
        <f>INDEX(DriversGams!$B61:$AN61,1,MATCH(Drivers!Z$3,DriversGams!$B$60:$AN$60,0))</f>
        <v>0.58017191567427917</v>
      </c>
      <c r="AA28" s="24">
        <f>INDEX(DriversGams!$B61:$AN61,1,MATCH(Drivers!AA$3,DriversGams!$B$60:$AN$60,0))</f>
        <v>0.58663851960806335</v>
      </c>
      <c r="AB28" s="24">
        <f>INDEX(DriversGams!$B61:$AN61,1,MATCH(Drivers!AB$3,DriversGams!$B$60:$AN$60,0))</f>
        <v>0.59317720039580546</v>
      </c>
      <c r="AC28" s="24">
        <f>INDEX(DriversGams!$B61:$AN61,1,MATCH(Drivers!AC$3,DriversGams!$B$60:$AN$60,0))</f>
        <v>0.59978876140708393</v>
      </c>
      <c r="AD28" s="24">
        <f>INDEX(DriversGams!$B61:$AN61,1,MATCH(Drivers!AD$3,DriversGams!$B$60:$AN$60,0))</f>
        <v>0.60647401496584497</v>
      </c>
      <c r="AE28" s="24">
        <f>INDEX(DriversGams!$B61:$AN61,1,MATCH(Drivers!AE$3,DriversGams!$B$60:$AN$60,0))</f>
        <v>0.61323378245020888</v>
      </c>
      <c r="AF28" s="24">
        <f>INDEX(DriversGams!$B61:$AN61,1,MATCH(Drivers!AF$3,DriversGams!$B$60:$AN$60,0))</f>
        <v>0.65176354655600066</v>
      </c>
      <c r="AG28" s="24">
        <f>INDEX(DriversGams!$B61:$AN61,1,MATCH(Drivers!AG$3,DriversGams!$B$60:$AN$60,0))</f>
        <v>0.69653411392950582</v>
      </c>
      <c r="AH28" s="126"/>
      <c r="AI28" s="126"/>
      <c r="AJ28" s="126"/>
      <c r="AK28" s="126"/>
      <c r="AL28" s="126"/>
      <c r="AM28" s="126"/>
    </row>
    <row r="29" spans="1:41">
      <c r="A29" s="4" t="s">
        <v>397</v>
      </c>
      <c r="B29" s="185">
        <f t="shared" si="1"/>
        <v>23</v>
      </c>
      <c r="C29" s="336">
        <v>0.3</v>
      </c>
      <c r="D29" s="336">
        <v>0.29461251514394299</v>
      </c>
      <c r="E29" s="336">
        <v>0.29662276780814034</v>
      </c>
      <c r="F29" s="336">
        <v>0.2978666344466091</v>
      </c>
      <c r="G29" s="336">
        <v>0.29849598777050546</v>
      </c>
      <c r="H29" s="336">
        <v>0.29718257875521831</v>
      </c>
      <c r="I29" s="336">
        <v>0.29753388727183516</v>
      </c>
      <c r="J29" s="336">
        <v>0.29840116764803021</v>
      </c>
      <c r="K29" s="336">
        <v>0.30777027456338796</v>
      </c>
      <c r="L29" s="24">
        <f>INDEX(DriversGams!$B62:$AN62,1,MATCH(Drivers!L$3,DriversGams!$B$60:$AN$60,0))</f>
        <v>0.24338120299758623</v>
      </c>
      <c r="M29" s="24">
        <f>INDEX(DriversGams!$B62:$AN62,1,MATCH(Drivers!M$3,DriversGams!$B$60:$AN$60,0))</f>
        <v>0.23809252751716928</v>
      </c>
      <c r="N29" s="24">
        <f>INDEX(DriversGams!$B62:$AN62,1,MATCH(Drivers!N$3,DriversGams!$B$60:$AN$60,0))</f>
        <v>0.23278282449324503</v>
      </c>
      <c r="O29" s="24">
        <f>INDEX(DriversGams!$B62:$AN62,1,MATCH(Drivers!O$3,DriversGams!$B$60:$AN$60,0))</f>
        <v>0.22745191214462848</v>
      </c>
      <c r="P29" s="24">
        <f>INDEX(DriversGams!$B62:$AN62,1,MATCH(Drivers!P$3,DriversGams!$B$60:$AN$60,0))</f>
        <v>0.22209960750613691</v>
      </c>
      <c r="Q29" s="24">
        <f>INDEX(DriversGams!$B62:$AN62,1,MATCH(Drivers!Q$3,DriversGams!$B$60:$AN$60,0))</f>
        <v>0.21708364089994872</v>
      </c>
      <c r="R29" s="24">
        <f>INDEX(DriversGams!$B62:$AN62,1,MATCH(Drivers!R$3,DriversGams!$B$60:$AN$60,0))</f>
        <v>0.2120286674472934</v>
      </c>
      <c r="S29" s="24">
        <f>INDEX(DriversGams!$B62:$AN62,1,MATCH(Drivers!S$3,DriversGams!$B$60:$AN$60,0))</f>
        <v>0.20693434844027839</v>
      </c>
      <c r="T29" s="24">
        <f>INDEX(DriversGams!$B62:$AN62,1,MATCH(Drivers!T$3,DriversGams!$B$60:$AN$60,0))</f>
        <v>0.20180034225376797</v>
      </c>
      <c r="U29" s="24">
        <f>INDEX(DriversGams!$B62:$AN62,1,MATCH(Drivers!U$3,DriversGams!$B$60:$AN$60,0))</f>
        <v>0.19662630432024308</v>
      </c>
      <c r="V29" s="24">
        <f>INDEX(DriversGams!$B62:$AN62,1,MATCH(Drivers!V$3,DriversGams!$B$60:$AN$60,0))</f>
        <v>0.19166092786774255</v>
      </c>
      <c r="W29" s="24">
        <f>INDEX(DriversGams!$B62:$AN62,1,MATCH(Drivers!W$3,DriversGams!$B$60:$AN$60,0))</f>
        <v>0.1866414620729473</v>
      </c>
      <c r="X29" s="24">
        <f>INDEX(DriversGams!$B62:$AN62,1,MATCH(Drivers!X$3,DriversGams!$B$60:$AN$60,0))</f>
        <v>0.18156736653299316</v>
      </c>
      <c r="Y29" s="24">
        <f>INDEX(DriversGams!$B62:$AN62,1,MATCH(Drivers!Y$3,DriversGams!$B$60:$AN$60,0))</f>
        <v>0.17643809547665801</v>
      </c>
      <c r="Z29" s="24">
        <f>INDEX(DriversGams!$B62:$AN62,1,MATCH(Drivers!Z$3,DriversGams!$B$60:$AN$60,0))</f>
        <v>0.17125309771105474</v>
      </c>
      <c r="AA29" s="24">
        <f>INDEX(DriversGams!$B62:$AN62,1,MATCH(Drivers!AA$3,DriversGams!$B$60:$AN$60,0))</f>
        <v>0.16621174432914829</v>
      </c>
      <c r="AB29" s="24">
        <f>INDEX(DriversGams!$B62:$AN62,1,MATCH(Drivers!AB$3,DriversGams!$B$60:$AN$60,0))</f>
        <v>0.16110101740911659</v>
      </c>
      <c r="AC29" s="24">
        <f>INDEX(DriversGams!$B62:$AN62,1,MATCH(Drivers!AC$3,DriversGams!$B$60:$AN$60,0))</f>
        <v>0.15592011870884198</v>
      </c>
      <c r="AD29" s="24">
        <f>INDEX(DriversGams!$B62:$AN62,1,MATCH(Drivers!AD$3,DriversGams!$B$60:$AN$60,0))</f>
        <v>0.15066824104156448</v>
      </c>
      <c r="AE29" s="24">
        <f>INDEX(DriversGams!$B62:$AN62,1,MATCH(Drivers!AE$3,DriversGams!$B$60:$AN$60,0))</f>
        <v>0.14534456817609395</v>
      </c>
      <c r="AF29" s="24">
        <f>INDEX(DriversGams!$B62:$AN62,1,MATCH(Drivers!AF$3,DriversGams!$B$60:$AN$60,0))</f>
        <v>0.11827038995122369</v>
      </c>
      <c r="AG29" s="24">
        <f>INDEX(DriversGams!$B62:$AN62,1,MATCH(Drivers!AG$3,DriversGams!$B$60:$AN$60,0))</f>
        <v>8.9438868169577745E-2</v>
      </c>
      <c r="AH29" s="126"/>
      <c r="AI29" s="126"/>
      <c r="AJ29" s="126"/>
      <c r="AK29" s="126"/>
      <c r="AL29" s="126"/>
      <c r="AM29" s="126"/>
    </row>
    <row r="30" spans="1:41">
      <c r="A30" s="4" t="s">
        <v>398</v>
      </c>
      <c r="B30" s="185">
        <f t="shared" si="1"/>
        <v>24</v>
      </c>
      <c r="C30" s="336">
        <v>0.19999999999999996</v>
      </c>
      <c r="D30" s="336">
        <v>0.21202018958227153</v>
      </c>
      <c r="E30" s="336">
        <v>0.22166662689386579</v>
      </c>
      <c r="F30" s="336">
        <v>0.23036290978109059</v>
      </c>
      <c r="G30" s="336">
        <v>0.2360527625644096</v>
      </c>
      <c r="H30" s="336">
        <v>0.24592382029226184</v>
      </c>
      <c r="I30" s="336">
        <v>0.25491860887059575</v>
      </c>
      <c r="J30" s="336">
        <v>0.26087702366553589</v>
      </c>
      <c r="K30" s="336">
        <v>0.24290878738998151</v>
      </c>
      <c r="L30" s="24">
        <f t="shared" ref="L30:AG30" si="5">1-L29-L28</f>
        <v>0.24206712394961793</v>
      </c>
      <c r="M30" s="24">
        <f t="shared" si="5"/>
        <v>0.2437773374266945</v>
      </c>
      <c r="N30" s="24">
        <f t="shared" si="5"/>
        <v>0.24548369194708819</v>
      </c>
      <c r="O30" s="24">
        <f t="shared" si="5"/>
        <v>0.24718619621821891</v>
      </c>
      <c r="P30" s="24">
        <f t="shared" si="5"/>
        <v>0.24888485892785883</v>
      </c>
      <c r="Q30" s="24">
        <f t="shared" si="5"/>
        <v>0.24934204896201406</v>
      </c>
      <c r="R30" s="24">
        <f t="shared" si="5"/>
        <v>0.24979896071296614</v>
      </c>
      <c r="S30" s="24">
        <f t="shared" si="5"/>
        <v>0.25025559435010147</v>
      </c>
      <c r="T30" s="24">
        <f t="shared" si="5"/>
        <v>0.25071195004270219</v>
      </c>
      <c r="U30" s="24">
        <f t="shared" si="5"/>
        <v>0.2511680279599483</v>
      </c>
      <c r="V30" s="24">
        <f t="shared" si="5"/>
        <v>0.25065013653285162</v>
      </c>
      <c r="W30" s="24">
        <f t="shared" si="5"/>
        <v>0.25013188693257316</v>
      </c>
      <c r="X30" s="24">
        <f t="shared" si="5"/>
        <v>0.24961327891140039</v>
      </c>
      <c r="Y30" s="24">
        <f t="shared" si="5"/>
        <v>0.24909431222144962</v>
      </c>
      <c r="Z30" s="24">
        <f t="shared" si="5"/>
        <v>0.24857498661466615</v>
      </c>
      <c r="AA30" s="24">
        <f t="shared" si="5"/>
        <v>0.24714973606278834</v>
      </c>
      <c r="AB30" s="24">
        <f t="shared" si="5"/>
        <v>0.24572178219507801</v>
      </c>
      <c r="AC30" s="24">
        <f t="shared" si="5"/>
        <v>0.24429111988407415</v>
      </c>
      <c r="AD30" s="24">
        <f t="shared" si="5"/>
        <v>0.24285774399259052</v>
      </c>
      <c r="AE30" s="24">
        <f t="shared" si="5"/>
        <v>0.24142164937369714</v>
      </c>
      <c r="AF30" s="24">
        <f t="shared" si="5"/>
        <v>0.22996606349277571</v>
      </c>
      <c r="AG30" s="24">
        <f t="shared" si="5"/>
        <v>0.21402701790091649</v>
      </c>
      <c r="AH30" s="126"/>
      <c r="AI30" s="126"/>
      <c r="AJ30" s="126"/>
      <c r="AK30" s="126"/>
      <c r="AL30" s="126"/>
      <c r="AM30" s="126"/>
    </row>
    <row r="31" spans="1:41">
      <c r="A31" t="s">
        <v>399</v>
      </c>
      <c r="B31" s="185">
        <f t="shared" si="1"/>
        <v>25</v>
      </c>
      <c r="C31" s="333">
        <v>26.162716441035041</v>
      </c>
      <c r="D31" s="333">
        <v>26.199967514166168</v>
      </c>
      <c r="E31" s="333">
        <v>25.970158310265191</v>
      </c>
      <c r="F31" s="333">
        <v>25.829664308577815</v>
      </c>
      <c r="G31" s="333">
        <v>25.888370797977597</v>
      </c>
      <c r="H31" s="333">
        <v>25.824516373599828</v>
      </c>
      <c r="I31" s="333">
        <v>25.705338707834258</v>
      </c>
      <c r="J31" s="333">
        <v>25.722655610429403</v>
      </c>
      <c r="K31" s="333">
        <v>26.648636225116821</v>
      </c>
      <c r="L31" s="10">
        <f t="shared" ref="L31:AG31" si="6">L28*L$27</f>
        <v>30.868768089219451</v>
      </c>
      <c r="M31" s="10">
        <f t="shared" si="6"/>
        <v>31.441345815812554</v>
      </c>
      <c r="N31" s="10">
        <f t="shared" si="6"/>
        <v>32.024544155837411</v>
      </c>
      <c r="O31" s="10">
        <f t="shared" si="6"/>
        <v>32.618560108626063</v>
      </c>
      <c r="P31" s="10">
        <f t="shared" si="6"/>
        <v>33.223594327606108</v>
      </c>
      <c r="Q31" s="10">
        <f t="shared" si="6"/>
        <v>33.839851188079777</v>
      </c>
      <c r="R31" s="10">
        <f t="shared" si="6"/>
        <v>34.467538856260049</v>
      </c>
      <c r="S31" s="10">
        <f t="shared" si="6"/>
        <v>35.106869359587407</v>
      </c>
      <c r="T31" s="10">
        <f t="shared" si="6"/>
        <v>35.758058658350947</v>
      </c>
      <c r="U31" s="10">
        <f t="shared" si="6"/>
        <v>36.421326718637793</v>
      </c>
      <c r="V31" s="10">
        <f t="shared" si="6"/>
        <v>37.096897586635755</v>
      </c>
      <c r="W31" s="10">
        <f t="shared" si="6"/>
        <v>37.784999464314218</v>
      </c>
      <c r="X31" s="10">
        <f t="shared" si="6"/>
        <v>38.485864786508721</v>
      </c>
      <c r="Y31" s="10">
        <f t="shared" si="6"/>
        <v>39.199730299435501</v>
      </c>
      <c r="Z31" s="10">
        <f t="shared" si="6"/>
        <v>39.926837140662244</v>
      </c>
      <c r="AA31" s="10">
        <f t="shared" si="6"/>
        <v>40.667430920562289</v>
      </c>
      <c r="AB31" s="10">
        <f t="shared" si="6"/>
        <v>41.421761805279687</v>
      </c>
      <c r="AC31" s="10">
        <f t="shared" si="6"/>
        <v>42.190084601233146</v>
      </c>
      <c r="AD31" s="10">
        <f t="shared" si="6"/>
        <v>42.972658841187375</v>
      </c>
      <c r="AE31" s="10">
        <f t="shared" si="6"/>
        <v>43.769748871921088</v>
      </c>
      <c r="AF31" s="10">
        <f t="shared" si="6"/>
        <v>47.982536396802615</v>
      </c>
      <c r="AG31" s="10">
        <f t="shared" si="6"/>
        <v>52.600799831124043</v>
      </c>
      <c r="AH31" s="10"/>
      <c r="AI31" s="10"/>
      <c r="AJ31" s="10"/>
      <c r="AK31" s="10"/>
      <c r="AL31" s="10"/>
      <c r="AM31" s="10"/>
    </row>
    <row r="32" spans="1:41">
      <c r="A32" s="4" t="s">
        <v>400</v>
      </c>
      <c r="B32" s="185">
        <f t="shared" si="1"/>
        <v>26</v>
      </c>
      <c r="C32" s="333">
        <v>15.697629864621025</v>
      </c>
      <c r="D32" s="333">
        <v>15.645216859692047</v>
      </c>
      <c r="E32" s="333">
        <v>15.991635130476377</v>
      </c>
      <c r="F32" s="333">
        <v>16.308344624690061</v>
      </c>
      <c r="G32" s="333">
        <v>16.602329070277072</v>
      </c>
      <c r="H32" s="333">
        <v>16.797338275285441</v>
      </c>
      <c r="I32" s="333">
        <v>17.089156533012691</v>
      </c>
      <c r="J32" s="333">
        <v>17.416134890255453</v>
      </c>
      <c r="K32" s="333">
        <v>18.253451805294862</v>
      </c>
      <c r="L32" s="10">
        <f t="shared" ref="L32:AG32" si="7">L29*L$27</f>
        <v>14.600823019453808</v>
      </c>
      <c r="M32" s="10">
        <f t="shared" si="7"/>
        <v>14.448010233987121</v>
      </c>
      <c r="N32" s="10">
        <f t="shared" si="7"/>
        <v>14.288452009716432</v>
      </c>
      <c r="O32" s="10">
        <f t="shared" si="7"/>
        <v>14.121987122042007</v>
      </c>
      <c r="P32" s="10">
        <f t="shared" si="7"/>
        <v>13.948451022532735</v>
      </c>
      <c r="Q32" s="10">
        <f t="shared" si="7"/>
        <v>13.767675774196029</v>
      </c>
      <c r="R32" s="10">
        <f t="shared" si="7"/>
        <v>13.579489985518746</v>
      </c>
      <c r="S32" s="10">
        <f t="shared" si="7"/>
        <v>13.383718743255885</v>
      </c>
      <c r="T32" s="10">
        <f t="shared" si="7"/>
        <v>13.180183543943716</v>
      </c>
      <c r="U32" s="10">
        <f t="shared" si="7"/>
        <v>12.968702224113342</v>
      </c>
      <c r="V32" s="10">
        <f t="shared" si="7"/>
        <v>12.749088889180401</v>
      </c>
      <c r="W32" s="10">
        <f t="shared" si="7"/>
        <v>12.521153840985871</v>
      </c>
      <c r="X32" s="10">
        <f t="shared" si="7"/>
        <v>12.284703503963021</v>
      </c>
      <c r="Y32" s="10">
        <f t="shared" si="7"/>
        <v>12.039540349904367</v>
      </c>
      <c r="Z32" s="10">
        <f t="shared" si="7"/>
        <v>11.785462821302731</v>
      </c>
      <c r="AA32" s="10">
        <f t="shared" si="7"/>
        <v>11.522265253239416</v>
      </c>
      <c r="AB32" s="10">
        <f t="shared" si="7"/>
        <v>11.24973779379237</v>
      </c>
      <c r="AC32" s="10">
        <f t="shared" si="7"/>
        <v>10.967666322936648</v>
      </c>
      <c r="AD32" s="10">
        <f t="shared" si="7"/>
        <v>10.675832369908825</v>
      </c>
      <c r="AE32" s="10">
        <f t="shared" si="7"/>
        <v>10.374013029006568</v>
      </c>
      <c r="AF32" s="10">
        <f t="shared" si="7"/>
        <v>8.7070124134520466</v>
      </c>
      <c r="AG32" s="10">
        <f t="shared" si="7"/>
        <v>6.7542363074931675</v>
      </c>
      <c r="AH32" s="10"/>
      <c r="AI32" s="10"/>
      <c r="AJ32" s="10"/>
      <c r="AK32" s="10"/>
      <c r="AL32" s="10"/>
      <c r="AM32" s="10"/>
    </row>
    <row r="33" spans="1:39">
      <c r="A33" s="4" t="s">
        <v>401</v>
      </c>
      <c r="B33" s="185">
        <f t="shared" si="1"/>
        <v>27</v>
      </c>
      <c r="C33" s="333">
        <v>10.465086576414015</v>
      </c>
      <c r="D33" s="333">
        <v>11.25920208456513</v>
      </c>
      <c r="E33" s="333">
        <v>11.950572250687703</v>
      </c>
      <c r="F33" s="333">
        <v>12.612482524053235</v>
      </c>
      <c r="G33" s="333">
        <v>13.129240601570157</v>
      </c>
      <c r="H33" s="333">
        <v>13.900093392762827</v>
      </c>
      <c r="I33" s="333">
        <v>14.641505376452708</v>
      </c>
      <c r="J33" s="333">
        <v>15.226044421134587</v>
      </c>
      <c r="K33" s="333">
        <v>14.406601969588325</v>
      </c>
      <c r="L33" s="10">
        <f t="shared" ref="L33:AG33" si="8">L30*L$27</f>
        <v>14.521989340531004</v>
      </c>
      <c r="M33" s="10">
        <f t="shared" si="8"/>
        <v>14.792977766599705</v>
      </c>
      <c r="N33" s="10">
        <f t="shared" si="8"/>
        <v>15.068044471020524</v>
      </c>
      <c r="O33" s="10">
        <f t="shared" si="8"/>
        <v>15.347245256485632</v>
      </c>
      <c r="P33" s="10">
        <f t="shared" si="8"/>
        <v>15.630636649861186</v>
      </c>
      <c r="Q33" s="10">
        <f t="shared" si="8"/>
        <v>15.813538379729339</v>
      </c>
      <c r="R33" s="10">
        <f t="shared" si="8"/>
        <v>15.998508721646997</v>
      </c>
      <c r="S33" s="10">
        <f t="shared" si="8"/>
        <v>16.185570515253165</v>
      </c>
      <c r="T33" s="10">
        <f t="shared" si="8"/>
        <v>16.37474684788927</v>
      </c>
      <c r="U33" s="10">
        <f t="shared" si="8"/>
        <v>16.566061057248866</v>
      </c>
      <c r="V33" s="10">
        <f t="shared" si="8"/>
        <v>16.672990714871506</v>
      </c>
      <c r="W33" s="10">
        <f t="shared" si="8"/>
        <v>16.780514908283021</v>
      </c>
      <c r="X33" s="10">
        <f t="shared" si="8"/>
        <v>16.888635775423715</v>
      </c>
      <c r="Y33" s="10">
        <f t="shared" si="8"/>
        <v>16.997355445375295</v>
      </c>
      <c r="Z33" s="10">
        <f t="shared" si="8"/>
        <v>17.106676038035033</v>
      </c>
      <c r="AA33" s="10">
        <f t="shared" si="8"/>
        <v>17.133114315581839</v>
      </c>
      <c r="AB33" s="10">
        <f t="shared" si="8"/>
        <v>17.158834030811999</v>
      </c>
      <c r="AC33" s="10">
        <f t="shared" si="8"/>
        <v>17.183821502523653</v>
      </c>
      <c r="AD33" s="10">
        <f t="shared" si="8"/>
        <v>17.208062871616615</v>
      </c>
      <c r="AE33" s="10">
        <f t="shared" si="8"/>
        <v>17.231544099072341</v>
      </c>
      <c r="AF33" s="10">
        <f t="shared" si="8"/>
        <v>16.929997189745315</v>
      </c>
      <c r="AG33" s="10">
        <f t="shared" si="8"/>
        <v>16.16287286138278</v>
      </c>
      <c r="AH33" s="10"/>
      <c r="AI33" s="10"/>
      <c r="AJ33" s="10"/>
      <c r="AK33" s="10"/>
      <c r="AL33" s="10"/>
      <c r="AM33" s="10"/>
    </row>
    <row r="34" spans="1:39">
      <c r="A34" t="s">
        <v>402</v>
      </c>
      <c r="B34" s="185">
        <f t="shared" si="1"/>
        <v>28</v>
      </c>
      <c r="C34" s="337">
        <v>0.30163969294990939</v>
      </c>
      <c r="D34" s="337">
        <v>0.30796232196009593</v>
      </c>
      <c r="E34" s="337">
        <v>0.31076074811132609</v>
      </c>
      <c r="F34" s="337">
        <v>0.31288978435800541</v>
      </c>
      <c r="G34" s="337">
        <v>0.31287861234645009</v>
      </c>
      <c r="H34" s="337">
        <v>0.31559061766201918</v>
      </c>
      <c r="I34" s="337">
        <v>0.31792262160723966</v>
      </c>
      <c r="J34" s="337">
        <v>0.31751776256697073</v>
      </c>
      <c r="K34" s="337">
        <v>0.29019645575179692</v>
      </c>
      <c r="L34" s="278">
        <f>INDEX(DriversGams!$A71:$AN71,1,MATCH(Drivers!L$3,DriversGams!$A$70:$AN$70,0))</f>
        <v>0.24119299206984854</v>
      </c>
      <c r="M34" s="278">
        <f>INDEX(DriversGams!$A71:$AN71,1,MATCH(Drivers!M$3,DriversGams!$A$70:$AN$70,0))</f>
        <v>0.27515622561174613</v>
      </c>
      <c r="N34" s="278">
        <f>INDEX(DriversGams!$A71:$AN71,1,MATCH(Drivers!N$3,DriversGams!$A$70:$AN$70,0))</f>
        <v>0.2368006312632038</v>
      </c>
      <c r="O34" s="278">
        <f>INDEX(DriversGams!$A71:$AN71,1,MATCH(Drivers!O$3,DriversGams!$A$70:$AN$70,0))</f>
        <v>0.27014536103102338</v>
      </c>
      <c r="P34" s="278">
        <f>INDEX(DriversGams!$A71:$AN71,1,MATCH(Drivers!P$3,DriversGams!$A$70:$AN$70,0))</f>
        <v>0.26767425310251591</v>
      </c>
      <c r="Q34" s="278">
        <f>INDEX(DriversGams!$A71:$AN71,1,MATCH(Drivers!Q$3,DriversGams!$A$70:$AN$70,0))</f>
        <v>0.26522574920604153</v>
      </c>
      <c r="R34" s="278">
        <f>INDEX(DriversGams!$A71:$AN71,1,MATCH(Drivers!R$3,DriversGams!$A$70:$AN$70,0))</f>
        <v>0.22825442055549733</v>
      </c>
      <c r="S34" s="278">
        <f>INDEX(DriversGams!$A71:$AN71,1,MATCH(Drivers!S$3,DriversGams!$A$70:$AN$70,0))</f>
        <v>0.22616650275376693</v>
      </c>
      <c r="T34" s="278">
        <f>INDEX(DriversGams!$A71:$AN71,1,MATCH(Drivers!T$3,DriversGams!$A$70:$AN$70,0))</f>
        <v>0.25801380348361536</v>
      </c>
      <c r="U34" s="278">
        <f>INDEX(DriversGams!$A71:$AN71,1,MATCH(Drivers!U$3,DriversGams!$A$70:$AN$70,0))</f>
        <v>0.25565366687782892</v>
      </c>
      <c r="V34" s="278">
        <f>INDEX(DriversGams!$A71:$AN71,1,MATCH(Drivers!V$3,DriversGams!$A$70:$AN$70,0))</f>
        <v>0.25331511921310979</v>
      </c>
      <c r="W34" s="278">
        <f>INDEX(DriversGams!$A71:$AN71,1,MATCH(Drivers!W$3,DriversGams!$A$70:$AN$70,0))</f>
        <v>0.25099796300835658</v>
      </c>
      <c r="X34" s="278">
        <f>INDEX(DriversGams!$A71:$AN71,1,MATCH(Drivers!X$3,DriversGams!$A$70:$AN$70,0))</f>
        <v>0.21600992655722712</v>
      </c>
      <c r="Y34" s="278">
        <f>INDEX(DriversGams!$A71:$AN71,1,MATCH(Drivers!Y$3,DriversGams!$A$70:$AN$70,0))</f>
        <v>0.21403401314485296</v>
      </c>
      <c r="Z34" s="278">
        <f>INDEX(DriversGams!$A71:$AN71,1,MATCH(Drivers!Z$3,DriversGams!$A$70:$AN$70,0))</f>
        <v>0.21207617405839246</v>
      </c>
      <c r="AA34" s="278">
        <f>INDEX(DriversGams!$A71:$AN71,1,MATCH(Drivers!AA$3,DriversGams!$A$70:$AN$70,0))</f>
        <v>0.21013624396607808</v>
      </c>
      <c r="AB34" s="278">
        <f>INDEX(DriversGams!$A71:$AN71,1,MATCH(Drivers!AB$3,DriversGams!$A$70:$AN$70,0))</f>
        <v>0.20821405904848575</v>
      </c>
      <c r="AC34" s="278">
        <f>INDEX(DriversGams!$A71:$AN71,1,MATCH(Drivers!AC$3,DriversGams!$A$70:$AN$70,0))</f>
        <v>0.23753341303751985</v>
      </c>
      <c r="AD34" s="278">
        <f>INDEX(DriversGams!$A71:$AN71,1,MATCH(Drivers!AD$3,DriversGams!$A$70:$AN$70,0))</f>
        <v>0.23536061725823182</v>
      </c>
      <c r="AE34" s="278">
        <f>INDEX(DriversGams!$A71:$AN71,1,MATCH(Drivers!AE$3,DriversGams!$A$70:$AN$70,0))</f>
        <v>0.20255235954533091</v>
      </c>
      <c r="AF34" s="278">
        <f>INDEX(DriversGams!$A71:$AN71,1,MATCH(Drivers!AF$3,DriversGams!$A$70:$AN$70,0))</f>
        <v>0.22273491801247772</v>
      </c>
      <c r="AG34" s="278">
        <f>INDEX(DriversGams!$A71:$AN71,1,MATCH(Drivers!AG$3,DriversGams!$A$70:$AN$70,0))</f>
        <v>0.18476859658684019</v>
      </c>
      <c r="AH34" s="126"/>
      <c r="AI34" s="126"/>
      <c r="AJ34" s="126"/>
      <c r="AK34" s="126"/>
      <c r="AL34" s="126"/>
      <c r="AM34" s="126"/>
    </row>
    <row r="35" spans="1:39">
      <c r="A35" s="4" t="s">
        <v>279</v>
      </c>
      <c r="B35" s="4"/>
      <c r="C35" s="109"/>
      <c r="D35" s="109">
        <f>(D34/C34)^(1/(D$5-C$5))-1</f>
        <v>2.0960865423094388E-2</v>
      </c>
      <c r="E35" s="109">
        <f t="shared" ref="E35:AG35" si="9">(E34/D34)^(1/(E$5-D$5))-1</f>
        <v>9.0869108059028481E-3</v>
      </c>
      <c r="F35" s="109">
        <f t="shared" si="9"/>
        <v>6.8510462135862316E-3</v>
      </c>
      <c r="G35" s="109">
        <f t="shared" si="9"/>
        <v>-3.5705900652049927E-5</v>
      </c>
      <c r="H35" s="109">
        <f t="shared" si="9"/>
        <v>8.6679153146016485E-3</v>
      </c>
      <c r="I35" s="109">
        <f t="shared" si="9"/>
        <v>7.3893323017542034E-3</v>
      </c>
      <c r="J35" s="109">
        <f t="shared" si="9"/>
        <v>-1.2734515028285376E-3</v>
      </c>
      <c r="K35" s="109">
        <f t="shared" si="9"/>
        <v>-8.6046546165779336E-2</v>
      </c>
      <c r="L35" s="109">
        <f t="shared" si="9"/>
        <v>-0.16886306745200474</v>
      </c>
      <c r="M35" s="109">
        <f t="shared" si="9"/>
        <v>0.1408135172188667</v>
      </c>
      <c r="N35" s="109">
        <f t="shared" si="9"/>
        <v>-0.13939569880080871</v>
      </c>
      <c r="O35" s="109">
        <f t="shared" si="9"/>
        <v>0.14081351721886648</v>
      </c>
      <c r="P35" s="109">
        <f t="shared" si="9"/>
        <v>-9.1473269023623072E-3</v>
      </c>
      <c r="Q35" s="109">
        <f t="shared" si="9"/>
        <v>-9.1473269023623072E-3</v>
      </c>
      <c r="R35" s="109">
        <f t="shared" si="9"/>
        <v>-0.13939569880080871</v>
      </c>
      <c r="S35" s="109">
        <f t="shared" si="9"/>
        <v>-9.1473269023621961E-3</v>
      </c>
      <c r="T35" s="109">
        <f t="shared" si="9"/>
        <v>0.1408135172188667</v>
      </c>
      <c r="U35" s="109">
        <f t="shared" si="9"/>
        <v>-9.1473269023620851E-3</v>
      </c>
      <c r="V35" s="109">
        <f t="shared" si="9"/>
        <v>-9.1473269023623072E-3</v>
      </c>
      <c r="W35" s="109">
        <f t="shared" si="9"/>
        <v>-9.1473269023623072E-3</v>
      </c>
      <c r="X35" s="109">
        <f t="shared" si="9"/>
        <v>-0.13939569880080893</v>
      </c>
      <c r="Y35" s="109">
        <f t="shared" si="9"/>
        <v>-9.1473269023619741E-3</v>
      </c>
      <c r="Z35" s="109">
        <f t="shared" si="9"/>
        <v>-9.1473269023624182E-3</v>
      </c>
      <c r="AA35" s="109">
        <f t="shared" si="9"/>
        <v>-9.1473269023621961E-3</v>
      </c>
      <c r="AB35" s="109">
        <f t="shared" si="9"/>
        <v>-9.1473269023625292E-3</v>
      </c>
      <c r="AC35" s="109">
        <f t="shared" si="9"/>
        <v>0.1408135172188667</v>
      </c>
      <c r="AD35" s="109">
        <f t="shared" si="9"/>
        <v>-9.1473269023621961E-3</v>
      </c>
      <c r="AE35" s="109">
        <f t="shared" si="9"/>
        <v>-0.13939569880080871</v>
      </c>
      <c r="AF35" s="109">
        <f t="shared" si="9"/>
        <v>1.9178374428522105E-2</v>
      </c>
      <c r="AG35" s="109">
        <f t="shared" si="9"/>
        <v>-3.6685780999575313E-2</v>
      </c>
      <c r="AH35" s="109"/>
      <c r="AI35" s="109"/>
      <c r="AJ35" s="109"/>
      <c r="AK35" s="109"/>
      <c r="AL35" s="109"/>
      <c r="AM35" s="109"/>
    </row>
    <row r="36" spans="1:39">
      <c r="L36" s="10"/>
      <c r="Y36" s="109"/>
      <c r="Z36" s="109"/>
      <c r="AA36" s="10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F62" sqref="F6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2.6121033710984038</v>
      </c>
      <c r="I5" s="126">
        <f ca="1">OFFSET(AGR!L$21,$E5,0)</f>
        <v>2.7244418420779311</v>
      </c>
      <c r="J5" s="126">
        <f ca="1">OFFSET(AGR!M$21,$E5,0)</f>
        <v>2.8236728678594019</v>
      </c>
      <c r="K5" s="126">
        <f ca="1">OFFSET(AGR!N$21,$E5,0)</f>
        <v>2.7788858561308416</v>
      </c>
      <c r="L5" s="126">
        <f ca="1">OFFSET(AGR!O$21,$E5,0)</f>
        <v>2.7409359986157704</v>
      </c>
      <c r="M5" s="126">
        <f ca="1">OFFSET(AGR!P$21,$E5,0)</f>
        <v>2.8244890228145429</v>
      </c>
      <c r="N5" s="126">
        <f ca="1">OFFSET(AGR!Q$21,$E5,0)</f>
        <v>2.7799604131277338</v>
      </c>
      <c r="O5" s="203">
        <f ca="1">OFFSET(AGR!R$21,$E5,0)</f>
        <v>2.7384640844772066</v>
      </c>
      <c r="P5" s="126">
        <f ca="1">OFFSET(AGR!S$21,$E5,0)</f>
        <v>2.6311314209833689</v>
      </c>
      <c r="Q5" s="126">
        <f ca="1">OFFSET(AGR!T$21,$E5,0)</f>
        <v>2.6121033710984549</v>
      </c>
      <c r="R5" s="126">
        <f ca="1">OFFSET(AGR!U$21,$E5,0)</f>
        <v>2.6121033710984549</v>
      </c>
      <c r="S5" s="126">
        <f ca="1">OFFSET(AGR!V$21,$E5,0)</f>
        <v>2.6121033710984549</v>
      </c>
      <c r="T5" s="203">
        <f ca="1">OFFSET(AGR!W$21,$E5,0)</f>
        <v>2.6121033710984549</v>
      </c>
      <c r="U5" s="126">
        <f ca="1">OFFSET(AGR!X$21,$E5,0)</f>
        <v>2.6121033710984549</v>
      </c>
      <c r="V5" s="126">
        <f ca="1">OFFSET(AGR!Y$21,$E5,0)</f>
        <v>2.6121033710984549</v>
      </c>
      <c r="W5" s="126">
        <f ca="1">OFFSET(AGR!Z$21,$E5,0)</f>
        <v>2.6121033710984549</v>
      </c>
      <c r="X5" s="126">
        <f ca="1">OFFSET(AGR!AA$21,$E5,0)</f>
        <v>2.6121033710984549</v>
      </c>
      <c r="Y5" s="205">
        <f ca="1">OFFSET(AGR!AB$21,$E5,0)</f>
        <v>2.6121033710984549</v>
      </c>
      <c r="Z5" s="126">
        <f ca="1">OFFSET(AGR!AC$21,$E5,0)</f>
        <v>2.6121033710984549</v>
      </c>
      <c r="AA5" s="126">
        <f ca="1">OFFSET(AGR!AD$21,$E5,0)</f>
        <v>2.6121033710984549</v>
      </c>
      <c r="AB5" s="126">
        <f ca="1">OFFSET(AGR!AE$21,$E5,0)</f>
        <v>2.6121033710984549</v>
      </c>
      <c r="AC5" s="126">
        <f ca="1">OFFSET(AGR!AF$21,$E5,0)</f>
        <v>2.6121033710984549</v>
      </c>
      <c r="AD5" s="126">
        <f ca="1">OFFSET(AGR!AG$21,$E5,0)</f>
        <v>2.6121033710984549</v>
      </c>
      <c r="AE5" s="126">
        <f ca="1">OFFSET(AGR!AH$21,$E5,0)</f>
        <v>2.6121033710984549</v>
      </c>
      <c r="AF5" s="126">
        <f ca="1">OFFSET(AGR!AI$21,$E5,0)</f>
        <v>2.6121033710984549</v>
      </c>
      <c r="AG5" s="126">
        <f ca="1">OFFSET(AGR!AJ$21,$E5,0)</f>
        <v>2.6121033710984549</v>
      </c>
      <c r="AH5" s="126">
        <f ca="1">OFFSET(AGR!AK$21,$E5,0)</f>
        <v>2.6121033710984549</v>
      </c>
      <c r="AI5" s="126">
        <f ca="1">OFFSET(AGR!AL$21,$E5,0)</f>
        <v>2.6121033710984549</v>
      </c>
      <c r="AJ5" s="126">
        <f ca="1">OFFSET(AGR!AM$21,$E5,0)</f>
        <v>2.6121033710984549</v>
      </c>
      <c r="AK5" s="126">
        <f ca="1">OFFSET(AGR!AN$21,$E5,0)</f>
        <v>2.6121033710984549</v>
      </c>
      <c r="AL5" s="126">
        <f ca="1">OFFSET(AGR!AO$21,$E5,0)</f>
        <v>2.6121033710984549</v>
      </c>
      <c r="AM5" s="126">
        <f ca="1">OFFSET(AGR!AP$21,$E5,0)</f>
        <v>2.6121033710984549</v>
      </c>
      <c r="AQ5" s="4"/>
    </row>
    <row r="6" spans="1:56">
      <c r="A6" s="35" t="s">
        <v>306</v>
      </c>
      <c r="B6">
        <v>6.8942225938929997</v>
      </c>
      <c r="E6" s="129">
        <f>MATCH(F6,AGR!$D$22:$D$26,0)</f>
        <v>4</v>
      </c>
      <c r="F6" s="4" t="str">
        <f t="shared" ref="F6:F68" si="0">A6</f>
        <v>AI</v>
      </c>
      <c r="G6" s="126">
        <f ca="1">OFFSET(AGR!J$21,$E6,0)</f>
        <v>5.0203080915278155</v>
      </c>
      <c r="H6" s="126">
        <f ca="1">OFFSET(AGR!K$21,$E6,0)</f>
        <v>5.2362159844115599</v>
      </c>
      <c r="I6" s="126">
        <f ca="1">OFFSET(AGR!L$21,$E6,0)</f>
        <v>5.4614094066611552</v>
      </c>
      <c r="J6" s="126">
        <f ca="1">OFFSET(AGR!M$21,$E6,0)</f>
        <v>5.6603276765487669</v>
      </c>
      <c r="K6" s="126">
        <f ca="1">OFFSET(AGR!N$21,$E6,0)</f>
        <v>5.5705477431426473</v>
      </c>
      <c r="L6" s="126">
        <f ca="1">OFFSET(AGR!O$21,$E6,0)</f>
        <v>5.49447355223381</v>
      </c>
      <c r="M6" s="126">
        <f ca="1">OFFSET(AGR!P$21,$E6,0)</f>
        <v>5.6619637387617523</v>
      </c>
      <c r="N6" s="126">
        <f ca="1">OFFSET(AGR!Q$21,$E6,0)</f>
        <v>5.5727017974521145</v>
      </c>
      <c r="O6" s="203">
        <f ca="1">OFFSET(AGR!R$21,$E6,0)</f>
        <v>5.4895183592396677</v>
      </c>
      <c r="P6" s="126">
        <f ca="1">OFFSET(AGR!S$21,$E6,0)</f>
        <v>5.2743595663471918</v>
      </c>
      <c r="Q6" s="126">
        <f ca="1">OFFSET(AGR!T$21,$E6,0)</f>
        <v>5.2362159844116611</v>
      </c>
      <c r="R6" s="126">
        <f ca="1">OFFSET(AGR!U$21,$E6,0)</f>
        <v>5.2362159844116611</v>
      </c>
      <c r="S6" s="126">
        <f ca="1">OFFSET(AGR!V$21,$E6,0)</f>
        <v>5.2362159844116611</v>
      </c>
      <c r="T6" s="203">
        <f ca="1">OFFSET(AGR!W$21,$E6,0)</f>
        <v>5.2362159844116611</v>
      </c>
      <c r="U6" s="126">
        <f ca="1">OFFSET(AGR!X$21,$E6,0)</f>
        <v>5.2362159844116611</v>
      </c>
      <c r="V6" s="126">
        <f ca="1">OFFSET(AGR!Y$21,$E6,0)</f>
        <v>5.2362159844116611</v>
      </c>
      <c r="W6" s="126">
        <f ca="1">OFFSET(AGR!Z$21,$E6,0)</f>
        <v>5.2362159844116611</v>
      </c>
      <c r="X6" s="126">
        <f ca="1">OFFSET(AGR!AA$21,$E6,0)</f>
        <v>5.2362159844116611</v>
      </c>
      <c r="Y6" s="205">
        <f ca="1">OFFSET(AGR!AB$21,$E6,0)</f>
        <v>5.2362159844116611</v>
      </c>
      <c r="Z6" s="126">
        <f ca="1">OFFSET(AGR!AC$21,$E6,0)</f>
        <v>5.2362159844116611</v>
      </c>
      <c r="AA6" s="126">
        <f ca="1">OFFSET(AGR!AD$21,$E6,0)</f>
        <v>5.2362159844116611</v>
      </c>
      <c r="AB6" s="126">
        <f ca="1">OFFSET(AGR!AE$21,$E6,0)</f>
        <v>5.2362159844116611</v>
      </c>
      <c r="AC6" s="126">
        <f ca="1">OFFSET(AGR!AF$21,$E6,0)</f>
        <v>5.2362159844116611</v>
      </c>
      <c r="AD6" s="126">
        <f ca="1">OFFSET(AGR!AG$21,$E6,0)</f>
        <v>5.2362159844116611</v>
      </c>
      <c r="AE6" s="126">
        <f ca="1">OFFSET(AGR!AH$21,$E6,0)</f>
        <v>5.2362159844116611</v>
      </c>
      <c r="AF6" s="126">
        <f ca="1">OFFSET(AGR!AI$21,$E6,0)</f>
        <v>5.2362159844116611</v>
      </c>
      <c r="AG6" s="126">
        <f ca="1">OFFSET(AGR!AJ$21,$E6,0)</f>
        <v>5.2362159844116611</v>
      </c>
      <c r="AH6" s="126">
        <f ca="1">OFFSET(AGR!AK$21,$E6,0)</f>
        <v>5.2362159844116611</v>
      </c>
      <c r="AI6" s="126">
        <f ca="1">OFFSET(AGR!AL$21,$E6,0)</f>
        <v>5.2362159844116611</v>
      </c>
      <c r="AJ6" s="126">
        <f ca="1">OFFSET(AGR!AM$21,$E6,0)</f>
        <v>5.2362159844116611</v>
      </c>
      <c r="AK6" s="126">
        <f ca="1">OFFSET(AGR!AN$21,$E6,0)</f>
        <v>5.2362159844116611</v>
      </c>
      <c r="AL6" s="126">
        <f ca="1">OFFSET(AGR!AO$21,$E6,0)</f>
        <v>5.2362159844116611</v>
      </c>
      <c r="AM6" s="126">
        <f ca="1">OFFSET(AGR!AP$21,$E6,0)</f>
        <v>5.2362159844116611</v>
      </c>
      <c r="AQ6" s="4"/>
    </row>
    <row r="7" spans="1:56">
      <c r="A7" s="35" t="s">
        <v>307</v>
      </c>
      <c r="B7">
        <v>8.6660070567129992</v>
      </c>
      <c r="E7" s="129">
        <f>MATCH(F7,AGR!$D$22:$D$26,0)</f>
        <v>5</v>
      </c>
      <c r="F7" s="4" t="str">
        <f t="shared" si="0"/>
        <v>AO</v>
      </c>
      <c r="G7" s="126">
        <f ca="1">OFFSET(AGR!J$21,$E7,0)</f>
        <v>8.4310585921569263</v>
      </c>
      <c r="H7" s="126">
        <f ca="1">OFFSET(AGR!K$21,$E7,0)</f>
        <v>8.7936522940223458</v>
      </c>
      <c r="I7" s="126">
        <f ca="1">OFFSET(AGR!L$21,$E7,0)</f>
        <v>9.1718400273128076</v>
      </c>
      <c r="J7" s="126">
        <f ca="1">OFFSET(AGR!M$21,$E7,0)</f>
        <v>9.505901514754818</v>
      </c>
      <c r="K7" s="126">
        <f ca="1">OFFSET(AGR!N$21,$E7,0)</f>
        <v>9.3551259318330562</v>
      </c>
      <c r="L7" s="126">
        <f ca="1">OFFSET(AGR!O$21,$E7,0)</f>
        <v>9.2273676450486786</v>
      </c>
      <c r="M7" s="126">
        <f ca="1">OFFSET(AGR!P$21,$E7,0)</f>
        <v>9.5086491023782482</v>
      </c>
      <c r="N7" s="126">
        <f ca="1">OFFSET(AGR!Q$21,$E7,0)</f>
        <v>9.3587434305527957</v>
      </c>
      <c r="O7" s="203">
        <f ca="1">OFFSET(AGR!R$21,$E7,0)</f>
        <v>9.2190459401438414</v>
      </c>
      <c r="P7" s="126">
        <f ca="1">OFFSET(AGR!S$21,$E7,0)</f>
        <v>8.8577102698180461</v>
      </c>
      <c r="Q7" s="126">
        <f ca="1">OFFSET(AGR!T$21,$E7,0)</f>
        <v>8.7936522940225146</v>
      </c>
      <c r="R7" s="126">
        <f ca="1">OFFSET(AGR!U$21,$E7,0)</f>
        <v>8.7936522940225146</v>
      </c>
      <c r="S7" s="126">
        <f ca="1">OFFSET(AGR!V$21,$E7,0)</f>
        <v>8.7936522940225146</v>
      </c>
      <c r="T7" s="203">
        <f ca="1">OFFSET(AGR!W$21,$E7,0)</f>
        <v>8.7936522940225146</v>
      </c>
      <c r="U7" s="126">
        <f ca="1">OFFSET(AGR!X$21,$E7,0)</f>
        <v>8.7936522940225146</v>
      </c>
      <c r="V7" s="126">
        <f ca="1">OFFSET(AGR!Y$21,$E7,0)</f>
        <v>8.7936522940225146</v>
      </c>
      <c r="W7" s="126">
        <f ca="1">OFFSET(AGR!Z$21,$E7,0)</f>
        <v>8.7936522940225146</v>
      </c>
      <c r="X7" s="126">
        <f ca="1">OFFSET(AGR!AA$21,$E7,0)</f>
        <v>8.7936522940225146</v>
      </c>
      <c r="Y7" s="205">
        <f ca="1">OFFSET(AGR!AB$21,$E7,0)</f>
        <v>8.7936522940225146</v>
      </c>
      <c r="Z7" s="126">
        <f ca="1">OFFSET(AGR!AC$21,$E7,0)</f>
        <v>8.7936522940225146</v>
      </c>
      <c r="AA7" s="126">
        <f ca="1">OFFSET(AGR!AD$21,$E7,0)</f>
        <v>8.7936522940225146</v>
      </c>
      <c r="AB7" s="126">
        <f ca="1">OFFSET(AGR!AE$21,$E7,0)</f>
        <v>8.7936522940225146</v>
      </c>
      <c r="AC7" s="126">
        <f ca="1">OFFSET(AGR!AF$21,$E7,0)</f>
        <v>8.7936522940225146</v>
      </c>
      <c r="AD7" s="126">
        <f ca="1">OFFSET(AGR!AG$21,$E7,0)</f>
        <v>8.7936522940225146</v>
      </c>
      <c r="AE7" s="126">
        <f ca="1">OFFSET(AGR!AH$21,$E7,0)</f>
        <v>8.7936522940225146</v>
      </c>
      <c r="AF7" s="126">
        <f ca="1">OFFSET(AGR!AI$21,$E7,0)</f>
        <v>8.7936522940225146</v>
      </c>
      <c r="AG7" s="126">
        <f ca="1">OFFSET(AGR!AJ$21,$E7,0)</f>
        <v>8.7936522940225146</v>
      </c>
      <c r="AH7" s="126">
        <f ca="1">OFFSET(AGR!AK$21,$E7,0)</f>
        <v>8.7936522940225146</v>
      </c>
      <c r="AI7" s="126">
        <f ca="1">OFFSET(AGR!AL$21,$E7,0)</f>
        <v>8.7936522940225146</v>
      </c>
      <c r="AJ7" s="126">
        <f ca="1">OFFSET(AGR!AM$21,$E7,0)</f>
        <v>8.7936522940225146</v>
      </c>
      <c r="AK7" s="126">
        <f ca="1">OFFSET(AGR!AN$21,$E7,0)</f>
        <v>8.7936522940225146</v>
      </c>
      <c r="AL7" s="126">
        <f ca="1">OFFSET(AGR!AO$21,$E7,0)</f>
        <v>8.7936522940225146</v>
      </c>
      <c r="AM7" s="126">
        <f ca="1">OFFSET(AGR!AP$21,$E7,0)</f>
        <v>8.7936522940225146</v>
      </c>
      <c r="AQ7" s="4"/>
    </row>
    <row r="8" spans="1:56">
      <c r="A8" s="35" t="s">
        <v>308</v>
      </c>
      <c r="B8">
        <v>5.4851590254799998</v>
      </c>
      <c r="E8" s="129">
        <f>MATCH(F8,AGR!$D$22:$D$26,0)</f>
        <v>2</v>
      </c>
      <c r="F8" s="4" t="str">
        <f t="shared" si="0"/>
        <v>AP</v>
      </c>
      <c r="G8" s="126">
        <f ca="1">OFFSET(AGR!J$21,$E8,0)</f>
        <v>3.8349683201390801</v>
      </c>
      <c r="H8" s="126">
        <f ca="1">OFFSET(AGR!K$21,$E8,0)</f>
        <v>3.999898422870118</v>
      </c>
      <c r="I8" s="126">
        <f ca="1">OFFSET(AGR!L$21,$E8,0)</f>
        <v>4.1719216581947212</v>
      </c>
      <c r="J8" s="126">
        <f ca="1">OFFSET(AGR!M$21,$E8,0)</f>
        <v>4.3238735403119231</v>
      </c>
      <c r="K8" s="126">
        <f ca="1">OFFSET(AGR!N$21,$E8,0)</f>
        <v>4.2552914544878071</v>
      </c>
      <c r="L8" s="126">
        <f ca="1">OFFSET(AGR!O$21,$E8,0)</f>
        <v>4.1971790624200889</v>
      </c>
      <c r="M8" s="126">
        <f ca="1">OFFSET(AGR!P$21,$E8,0)</f>
        <v>4.3251233135613303</v>
      </c>
      <c r="N8" s="126">
        <f ca="1">OFFSET(AGR!Q$21,$E8,0)</f>
        <v>4.2569369172534497</v>
      </c>
      <c r="O8" s="203">
        <f ca="1">OFFSET(AGR!R$21,$E8,0)</f>
        <v>4.1933938349387754</v>
      </c>
      <c r="P8" s="126">
        <f ca="1">OFFSET(AGR!S$21,$E8,0)</f>
        <v>4.0290359629718182</v>
      </c>
      <c r="Q8" s="126">
        <f ca="1">OFFSET(AGR!T$21,$E8,0)</f>
        <v>3.9998984228701961</v>
      </c>
      <c r="R8" s="126">
        <f ca="1">OFFSET(AGR!U$21,$E8,0)</f>
        <v>3.9998984228701961</v>
      </c>
      <c r="S8" s="126">
        <f ca="1">OFFSET(AGR!V$21,$E8,0)</f>
        <v>3.9998984228701961</v>
      </c>
      <c r="T8" s="203">
        <f ca="1">OFFSET(AGR!W$21,$E8,0)</f>
        <v>3.9998984228701961</v>
      </c>
      <c r="U8" s="126">
        <f ca="1">OFFSET(AGR!X$21,$E8,0)</f>
        <v>3.9998984228701961</v>
      </c>
      <c r="V8" s="126">
        <f ca="1">OFFSET(AGR!Y$21,$E8,0)</f>
        <v>3.9998984228701961</v>
      </c>
      <c r="W8" s="126">
        <f ca="1">OFFSET(AGR!Z$21,$E8,0)</f>
        <v>3.9998984228701961</v>
      </c>
      <c r="X8" s="126">
        <f ca="1">OFFSET(AGR!AA$21,$E8,0)</f>
        <v>3.9998984228701961</v>
      </c>
      <c r="Y8" s="205">
        <f ca="1">OFFSET(AGR!AB$21,$E8,0)</f>
        <v>3.9998984228701961</v>
      </c>
      <c r="Z8" s="126">
        <f ca="1">OFFSET(AGR!AC$21,$E8,0)</f>
        <v>3.9998984228701961</v>
      </c>
      <c r="AA8" s="126">
        <f ca="1">OFFSET(AGR!AD$21,$E8,0)</f>
        <v>3.9998984228701961</v>
      </c>
      <c r="AB8" s="126">
        <f ca="1">OFFSET(AGR!AE$21,$E8,0)</f>
        <v>3.9998984228701961</v>
      </c>
      <c r="AC8" s="126">
        <f ca="1">OFFSET(AGR!AF$21,$E8,0)</f>
        <v>3.9998984228701961</v>
      </c>
      <c r="AD8" s="126">
        <f ca="1">OFFSET(AGR!AG$21,$E8,0)</f>
        <v>3.9998984228701961</v>
      </c>
      <c r="AE8" s="126">
        <f ca="1">OFFSET(AGR!AH$21,$E8,0)</f>
        <v>3.9998984228701961</v>
      </c>
      <c r="AF8" s="126">
        <f ca="1">OFFSET(AGR!AI$21,$E8,0)</f>
        <v>3.9998984228701961</v>
      </c>
      <c r="AG8" s="126">
        <f ca="1">OFFSET(AGR!AJ$21,$E8,0)</f>
        <v>3.9998984228701961</v>
      </c>
      <c r="AH8" s="126">
        <f ca="1">OFFSET(AGR!AK$21,$E8,0)</f>
        <v>3.9998984228701961</v>
      </c>
      <c r="AI8" s="126">
        <f ca="1">OFFSET(AGR!AL$21,$E8,0)</f>
        <v>3.9998984228701961</v>
      </c>
      <c r="AJ8" s="126">
        <f ca="1">OFFSET(AGR!AM$21,$E8,0)</f>
        <v>3.9998984228701961</v>
      </c>
      <c r="AK8" s="126">
        <f ca="1">OFFSET(AGR!AN$21,$E8,0)</f>
        <v>3.9998984228701961</v>
      </c>
      <c r="AL8" s="126">
        <f ca="1">OFFSET(AGR!AO$21,$E8,0)</f>
        <v>3.9998984228701961</v>
      </c>
      <c r="AM8" s="126">
        <f ca="1">OFFSET(AGR!AP$21,$E8,0)</f>
        <v>3.9998984228701961</v>
      </c>
      <c r="AQ8" s="4"/>
    </row>
    <row r="9" spans="1:56">
      <c r="A9" s="35" t="s">
        <v>309</v>
      </c>
      <c r="B9">
        <v>14.26028349219</v>
      </c>
      <c r="E9" s="130">
        <f>MATCH(F9,AGR!$D$22:$D$26,0)</f>
        <v>3</v>
      </c>
      <c r="F9" s="4" t="str">
        <f t="shared" si="0"/>
        <v>AT</v>
      </c>
      <c r="G9" s="126">
        <f ca="1">OFFSET(AGR!J$21,$E9,0)</f>
        <v>14.570390350961301</v>
      </c>
      <c r="H9" s="126">
        <f ca="1">OFFSET(AGR!K$21,$E9,0)</f>
        <v>15.19701768574153</v>
      </c>
      <c r="I9" s="126">
        <f ca="1">OFFSET(AGR!L$21,$E9,0)</f>
        <v>15.850594320247822</v>
      </c>
      <c r="J9" s="126">
        <f ca="1">OFFSET(AGR!M$21,$E9,0)</f>
        <v>16.427912840816614</v>
      </c>
      <c r="K9" s="126">
        <f ca="1">OFFSET(AGR!N$21,$E9,0)</f>
        <v>16.167345431095672</v>
      </c>
      <c r="L9" s="126">
        <f ca="1">OFFSET(AGR!O$21,$E9,0)</f>
        <v>15.946556061804596</v>
      </c>
      <c r="M9" s="126">
        <f ca="1">OFFSET(AGR!P$21,$E9,0)</f>
        <v>16.432661167940573</v>
      </c>
      <c r="N9" s="126">
        <f ca="1">OFFSET(AGR!Q$21,$E9,0)</f>
        <v>16.173597121540539</v>
      </c>
      <c r="O9" s="203">
        <f ca="1">OFFSET(AGR!R$21,$E9,0)</f>
        <v>15.932174654354553</v>
      </c>
      <c r="P9" s="126">
        <f ca="1">OFFSET(AGR!S$21,$E9,0)</f>
        <v>15.307721425044685</v>
      </c>
      <c r="Q9" s="126">
        <f ca="1">OFFSET(AGR!T$21,$E9,0)</f>
        <v>15.19701768574182</v>
      </c>
      <c r="R9" s="126">
        <f ca="1">OFFSET(AGR!U$21,$E9,0)</f>
        <v>15.19701768574182</v>
      </c>
      <c r="S9" s="126">
        <f ca="1">OFFSET(AGR!V$21,$E9,0)</f>
        <v>15.19701768574182</v>
      </c>
      <c r="T9" s="203">
        <f ca="1">OFFSET(AGR!W$21,$E9,0)</f>
        <v>15.19701768574182</v>
      </c>
      <c r="U9" s="126">
        <f ca="1">OFFSET(AGR!X$21,$E9,0)</f>
        <v>15.19701768574182</v>
      </c>
      <c r="V9" s="126">
        <f ca="1">OFFSET(AGR!Y$21,$E9,0)</f>
        <v>15.19701768574182</v>
      </c>
      <c r="W9" s="126">
        <f ca="1">OFFSET(AGR!Z$21,$E9,0)</f>
        <v>15.19701768574182</v>
      </c>
      <c r="X9" s="126">
        <f ca="1">OFFSET(AGR!AA$21,$E9,0)</f>
        <v>15.19701768574182</v>
      </c>
      <c r="Y9" s="205">
        <f ca="1">OFFSET(AGR!AB$21,$E9,0)</f>
        <v>15.19701768574182</v>
      </c>
      <c r="Z9" s="126">
        <f ca="1">OFFSET(AGR!AC$21,$E9,0)</f>
        <v>15.19701768574182</v>
      </c>
      <c r="AA9" s="126">
        <f ca="1">OFFSET(AGR!AD$21,$E9,0)</f>
        <v>15.19701768574182</v>
      </c>
      <c r="AB9" s="126">
        <f ca="1">OFFSET(AGR!AE$21,$E9,0)</f>
        <v>15.19701768574182</v>
      </c>
      <c r="AC9" s="126">
        <f ca="1">OFFSET(AGR!AF$21,$E9,0)</f>
        <v>15.19701768574182</v>
      </c>
      <c r="AD9" s="126">
        <f ca="1">OFFSET(AGR!AG$21,$E9,0)</f>
        <v>15.19701768574182</v>
      </c>
      <c r="AE9" s="126">
        <f ca="1">OFFSET(AGR!AH$21,$E9,0)</f>
        <v>15.19701768574182</v>
      </c>
      <c r="AF9" s="126">
        <f ca="1">OFFSET(AGR!AI$21,$E9,0)</f>
        <v>15.19701768574182</v>
      </c>
      <c r="AG9" s="126">
        <f ca="1">OFFSET(AGR!AJ$21,$E9,0)</f>
        <v>15.19701768574182</v>
      </c>
      <c r="AH9" s="126">
        <f ca="1">OFFSET(AGR!AK$21,$E9,0)</f>
        <v>15.19701768574182</v>
      </c>
      <c r="AI9" s="126">
        <f ca="1">OFFSET(AGR!AL$21,$E9,0)</f>
        <v>15.19701768574182</v>
      </c>
      <c r="AJ9" s="126">
        <f ca="1">OFFSET(AGR!AM$21,$E9,0)</f>
        <v>15.19701768574182</v>
      </c>
      <c r="AK9" s="126">
        <f ca="1">OFFSET(AGR!AN$21,$E9,0)</f>
        <v>15.19701768574182</v>
      </c>
      <c r="AL9" s="126">
        <f ca="1">OFFSET(AGR!AO$21,$E9,0)</f>
        <v>15.19701768574182</v>
      </c>
      <c r="AM9" s="126">
        <f ca="1">OFFSET(AGR!AP$21,$E9,0)</f>
        <v>15.19701768574182</v>
      </c>
      <c r="AQ9" s="4"/>
    </row>
    <row r="10" spans="1:56">
      <c r="A10" s="35" t="s">
        <v>310</v>
      </c>
      <c r="B10">
        <v>0.39719718710289997</v>
      </c>
      <c r="E10" s="129">
        <f ca="1">MATCH(F10,IND!$D$26:$D$255,0)</f>
        <v>110</v>
      </c>
      <c r="F10" s="4" t="str">
        <f t="shared" si="0"/>
        <v>ICPA</v>
      </c>
      <c r="G10" s="126">
        <f ca="1">OFFSET(IND!J$25,$E10,0)</f>
        <v>0.2086787369811067</v>
      </c>
      <c r="H10" s="126">
        <f ca="1">OFFSET(IND!K$25,$E10,0)</f>
        <v>0.21449583920391041</v>
      </c>
      <c r="I10" s="126">
        <f ca="1">OFFSET(IND!L$25,$E10,0)</f>
        <v>0.21819968148041585</v>
      </c>
      <c r="J10" s="126">
        <f ca="1">OFFSET(IND!M$25,$E10,0)</f>
        <v>0.30344250000000006</v>
      </c>
      <c r="K10" s="126">
        <f ca="1">OFFSET(IND!N$25,$E10,0)</f>
        <v>0.30344250000000006</v>
      </c>
      <c r="L10" s="126">
        <f ca="1">OFFSET(IND!O$25,$E10,0)</f>
        <v>0.30344250000000006</v>
      </c>
      <c r="M10" s="126">
        <f ca="1">OFFSET(IND!P$25,$E10,0)</f>
        <v>0.30638664319163267</v>
      </c>
      <c r="N10" s="126">
        <f ca="1">OFFSET(IND!Q$25,$E10,0)</f>
        <v>0.30627960568993168</v>
      </c>
      <c r="O10" s="203">
        <f ca="1">OFFSET(IND!R$25,$E10,0)</f>
        <v>0.28102382549937155</v>
      </c>
      <c r="P10" s="126">
        <f ca="1">OFFSET(IND!S$25,$E10,0)</f>
        <v>0.28418614993511443</v>
      </c>
      <c r="Q10" s="126">
        <f ca="1">OFFSET(IND!T$25,$E10,0)</f>
        <v>0.28418614993511443</v>
      </c>
      <c r="R10" s="126">
        <f ca="1">OFFSET(IND!U$25,$E10,0)</f>
        <v>0.28418614993511443</v>
      </c>
      <c r="S10" s="126">
        <f ca="1">OFFSET(IND!V$25,$E10,0)</f>
        <v>0.28418614993511443</v>
      </c>
      <c r="T10" s="203">
        <f ca="1">OFFSET(IND!W$25,$E10,0)</f>
        <v>0.28418614993511443</v>
      </c>
      <c r="U10" s="126">
        <f ca="1">OFFSET(IND!X$25,$E10,0)</f>
        <v>0.28418614993511443</v>
      </c>
      <c r="V10" s="126">
        <f ca="1">OFFSET(IND!Y$25,$E10,0)</f>
        <v>0.28418614993511443</v>
      </c>
      <c r="W10" s="126">
        <f ca="1">OFFSET(IND!Z$25,$E10,0)</f>
        <v>0.28418614993511443</v>
      </c>
      <c r="X10" s="126">
        <f ca="1">OFFSET(IND!AA$25,$E10,0)</f>
        <v>0.28418614993511443</v>
      </c>
      <c r="Y10" s="205">
        <f ca="1">OFFSET(IND!AB$25,$E10,0)</f>
        <v>0.28418614993511443</v>
      </c>
      <c r="Z10" s="126">
        <f ca="1">OFFSET(IND!AC$25,$E10,0)</f>
        <v>0.28418614993511443</v>
      </c>
      <c r="AA10" s="126">
        <f ca="1">OFFSET(IND!AD$25,$E10,0)</f>
        <v>0.28418614993511443</v>
      </c>
      <c r="AB10" s="126">
        <f ca="1">OFFSET(IND!AE$25,$E10,0)</f>
        <v>0.28418614993511443</v>
      </c>
      <c r="AC10" s="126">
        <f ca="1">OFFSET(IND!AF$25,$E10,0)</f>
        <v>0.28418614993511443</v>
      </c>
      <c r="AD10" s="126">
        <f ca="1">OFFSET(IND!AG$25,$E10,0)</f>
        <v>0.28418614993511443</v>
      </c>
      <c r="AE10" s="126">
        <f ca="1">OFFSET(IND!AH$25,$E10,0)</f>
        <v>0.28418614993511443</v>
      </c>
      <c r="AF10" s="126">
        <f ca="1">OFFSET(IND!AI$25,$E10,0)</f>
        <v>0.28418614993511443</v>
      </c>
      <c r="AG10" s="126">
        <f ca="1">OFFSET(IND!AJ$25,$E10,0)</f>
        <v>0.28418614993511443</v>
      </c>
      <c r="AH10" s="126">
        <f ca="1">OFFSET(IND!AK$25,$E10,0)</f>
        <v>0.28418614993511443</v>
      </c>
      <c r="AI10" s="126">
        <f ca="1">OFFSET(IND!AL$25,$E10,0)</f>
        <v>0.28418614993511443</v>
      </c>
      <c r="AJ10" s="126">
        <f ca="1">OFFSET(IND!AM$25,$E10,0)</f>
        <v>0.28418614993511443</v>
      </c>
      <c r="AK10" s="126">
        <f ca="1">OFFSET(IND!AN$25,$E10,0)</f>
        <v>0.28418614993511443</v>
      </c>
      <c r="AL10" s="126">
        <f ca="1">OFFSET(IND!AO$25,$E10,0)</f>
        <v>0.28418614993511443</v>
      </c>
      <c r="AM10" s="126">
        <f ca="1">OFFSET(IND!AP$25,$E10,0)</f>
        <v>0.28418614993511443</v>
      </c>
      <c r="AQ10" s="4"/>
    </row>
    <row r="11" spans="1:56">
      <c r="A11" s="35" t="s">
        <v>311</v>
      </c>
      <c r="B11">
        <v>5.295962494706</v>
      </c>
      <c r="E11" s="129">
        <f ca="1">MATCH(F11,IND!$D$26:$D$255,0)</f>
        <v>112</v>
      </c>
      <c r="F11" s="4" t="str">
        <f t="shared" si="0"/>
        <v>ICPC</v>
      </c>
      <c r="G11" s="126">
        <f ca="1">OFFSET(IND!J$25,$E11,0)</f>
        <v>2.7823831597480893</v>
      </c>
      <c r="H11" s="126">
        <f ca="1">OFFSET(IND!K$25,$E11,0)</f>
        <v>2.8599445227188056</v>
      </c>
      <c r="I11" s="126">
        <f ca="1">OFFSET(IND!L$25,$E11,0)</f>
        <v>2.9093290864055446</v>
      </c>
      <c r="J11" s="126">
        <f ca="1">OFFSET(IND!M$25,$E11,0)</f>
        <v>4.0459000000000005</v>
      </c>
      <c r="K11" s="126">
        <f ca="1">OFFSET(IND!N$25,$E11,0)</f>
        <v>4.0459000000000005</v>
      </c>
      <c r="L11" s="126">
        <f ca="1">OFFSET(IND!O$25,$E11,0)</f>
        <v>4.0459000000000005</v>
      </c>
      <c r="M11" s="126">
        <f ca="1">OFFSET(IND!P$25,$E11,0)</f>
        <v>4.0851552425551017</v>
      </c>
      <c r="N11" s="126">
        <f ca="1">OFFSET(IND!Q$25,$E11,0)</f>
        <v>4.0837280758657553</v>
      </c>
      <c r="O11" s="203">
        <f ca="1">OFFSET(IND!R$25,$E11,0)</f>
        <v>3.7469843399916201</v>
      </c>
      <c r="P11" s="126">
        <f ca="1">OFFSET(IND!S$25,$E11,0)</f>
        <v>3.7891486658015254</v>
      </c>
      <c r="Q11" s="126">
        <f ca="1">OFFSET(IND!T$25,$E11,0)</f>
        <v>3.7891486658015254</v>
      </c>
      <c r="R11" s="126">
        <f ca="1">OFFSET(IND!U$25,$E11,0)</f>
        <v>3.7891486658015254</v>
      </c>
      <c r="S11" s="126">
        <f ca="1">OFFSET(IND!V$25,$E11,0)</f>
        <v>3.7891486658015254</v>
      </c>
      <c r="T11" s="203">
        <f ca="1">OFFSET(IND!W$25,$E11,0)</f>
        <v>3.7891486658015254</v>
      </c>
      <c r="U11" s="126">
        <f ca="1">OFFSET(IND!X$25,$E11,0)</f>
        <v>3.7891486658015254</v>
      </c>
      <c r="V11" s="126">
        <f ca="1">OFFSET(IND!Y$25,$E11,0)</f>
        <v>3.7891486658015254</v>
      </c>
      <c r="W11" s="126">
        <f ca="1">OFFSET(IND!Z$25,$E11,0)</f>
        <v>3.7891486658015254</v>
      </c>
      <c r="X11" s="126">
        <f ca="1">OFFSET(IND!AA$25,$E11,0)</f>
        <v>3.7891486658015254</v>
      </c>
      <c r="Y11" s="205">
        <f ca="1">OFFSET(IND!AB$25,$E11,0)</f>
        <v>3.7891486658015254</v>
      </c>
      <c r="Z11" s="126">
        <f ca="1">OFFSET(IND!AC$25,$E11,0)</f>
        <v>3.7891486658015254</v>
      </c>
      <c r="AA11" s="126">
        <f ca="1">OFFSET(IND!AD$25,$E11,0)</f>
        <v>3.7891486658015254</v>
      </c>
      <c r="AB11" s="126">
        <f ca="1">OFFSET(IND!AE$25,$E11,0)</f>
        <v>3.7891486658015254</v>
      </c>
      <c r="AC11" s="126">
        <f ca="1">OFFSET(IND!AF$25,$E11,0)</f>
        <v>3.7891486658015254</v>
      </c>
      <c r="AD11" s="126">
        <f ca="1">OFFSET(IND!AG$25,$E11,0)</f>
        <v>3.7891486658015254</v>
      </c>
      <c r="AE11" s="126">
        <f ca="1">OFFSET(IND!AH$25,$E11,0)</f>
        <v>3.7891486658015254</v>
      </c>
      <c r="AF11" s="126">
        <f ca="1">OFFSET(IND!AI$25,$E11,0)</f>
        <v>3.7891486658015254</v>
      </c>
      <c r="AG11" s="126">
        <f ca="1">OFFSET(IND!AJ$25,$E11,0)</f>
        <v>3.7891486658015254</v>
      </c>
      <c r="AH11" s="126">
        <f ca="1">OFFSET(IND!AK$25,$E11,0)</f>
        <v>3.7891486658015254</v>
      </c>
      <c r="AI11" s="126">
        <f ca="1">OFFSET(IND!AL$25,$E11,0)</f>
        <v>3.7891486658015254</v>
      </c>
      <c r="AJ11" s="126">
        <f ca="1">OFFSET(IND!AM$25,$E11,0)</f>
        <v>3.7891486658015254</v>
      </c>
      <c r="AK11" s="126">
        <f ca="1">OFFSET(IND!AN$25,$E11,0)</f>
        <v>3.7891486658015254</v>
      </c>
      <c r="AL11" s="126">
        <f ca="1">OFFSET(IND!AO$25,$E11,0)</f>
        <v>3.7891486658015254</v>
      </c>
      <c r="AM11" s="126">
        <f ca="1">OFFSET(IND!AP$25,$E11,0)</f>
        <v>3.7891486658015254</v>
      </c>
      <c r="AQ11" s="4"/>
    </row>
    <row r="12" spans="1:56">
      <c r="A12" s="35" t="s">
        <v>312</v>
      </c>
      <c r="B12">
        <v>3.219945196781</v>
      </c>
      <c r="E12" s="129">
        <f ca="1">MATCH(F12,IND!$D$26:$D$255,0)</f>
        <v>117</v>
      </c>
      <c r="F12" s="4" t="str">
        <f t="shared" si="0"/>
        <v>ICPE</v>
      </c>
      <c r="G12" s="126">
        <f ca="1">OFFSET(IND!J$25,$E12,0)</f>
        <v>1.6916889611268384</v>
      </c>
      <c r="H12" s="126">
        <f ca="1">OFFSET(IND!K$25,$E12,0)</f>
        <v>1.7388462698130338</v>
      </c>
      <c r="I12" s="126">
        <f ca="1">OFFSET(IND!L$25,$E12,0)</f>
        <v>1.7688720845345711</v>
      </c>
      <c r="J12" s="126">
        <f ca="1">OFFSET(IND!M$25,$E12,0)</f>
        <v>2.4599072000000004</v>
      </c>
      <c r="K12" s="126">
        <f ca="1">OFFSET(IND!N$25,$E12,0)</f>
        <v>2.4599072000000004</v>
      </c>
      <c r="L12" s="126">
        <f ca="1">OFFSET(IND!O$25,$E12,0)</f>
        <v>2.4599072000000004</v>
      </c>
      <c r="M12" s="126">
        <f ca="1">OFFSET(IND!P$25,$E12,0)</f>
        <v>2.4837743874735021</v>
      </c>
      <c r="N12" s="126">
        <f ca="1">OFFSET(IND!Q$25,$E12,0)</f>
        <v>2.4829066701263791</v>
      </c>
      <c r="O12" s="203">
        <f ca="1">OFFSET(IND!R$25,$E12,0)</f>
        <v>2.2781664787149047</v>
      </c>
      <c r="P12" s="126">
        <f ca="1">OFFSET(IND!S$25,$E12,0)</f>
        <v>2.3038023888073274</v>
      </c>
      <c r="Q12" s="126">
        <f ca="1">OFFSET(IND!T$25,$E12,0)</f>
        <v>2.3038023888073274</v>
      </c>
      <c r="R12" s="126">
        <f ca="1">OFFSET(IND!U$25,$E12,0)</f>
        <v>2.3038023888073274</v>
      </c>
      <c r="S12" s="126">
        <f ca="1">OFFSET(IND!V$25,$E12,0)</f>
        <v>2.3038023888073274</v>
      </c>
      <c r="T12" s="203">
        <f ca="1">OFFSET(IND!W$25,$E12,0)</f>
        <v>2.3038023888073274</v>
      </c>
      <c r="U12" s="126">
        <f ca="1">OFFSET(IND!X$25,$E12,0)</f>
        <v>2.3038023888073274</v>
      </c>
      <c r="V12" s="126">
        <f ca="1">OFFSET(IND!Y$25,$E12,0)</f>
        <v>2.3038023888073274</v>
      </c>
      <c r="W12" s="126">
        <f ca="1">OFFSET(IND!Z$25,$E12,0)</f>
        <v>2.3038023888073274</v>
      </c>
      <c r="X12" s="126">
        <f ca="1">OFFSET(IND!AA$25,$E12,0)</f>
        <v>2.3038023888073274</v>
      </c>
      <c r="Y12" s="205">
        <f ca="1">OFFSET(IND!AB$25,$E12,0)</f>
        <v>2.3038023888073274</v>
      </c>
      <c r="Z12" s="126">
        <f ca="1">OFFSET(IND!AC$25,$E12,0)</f>
        <v>2.3038023888073274</v>
      </c>
      <c r="AA12" s="126">
        <f ca="1">OFFSET(IND!AD$25,$E12,0)</f>
        <v>2.3038023888073274</v>
      </c>
      <c r="AB12" s="126">
        <f ca="1">OFFSET(IND!AE$25,$E12,0)</f>
        <v>2.3038023888073274</v>
      </c>
      <c r="AC12" s="126">
        <f ca="1">OFFSET(IND!AF$25,$E12,0)</f>
        <v>2.3038023888073274</v>
      </c>
      <c r="AD12" s="126">
        <f ca="1">OFFSET(IND!AG$25,$E12,0)</f>
        <v>2.3038023888073274</v>
      </c>
      <c r="AE12" s="126">
        <f ca="1">OFFSET(IND!AH$25,$E12,0)</f>
        <v>2.3038023888073274</v>
      </c>
      <c r="AF12" s="126">
        <f ca="1">OFFSET(IND!AI$25,$E12,0)</f>
        <v>2.3038023888073274</v>
      </c>
      <c r="AG12" s="126">
        <f ca="1">OFFSET(IND!AJ$25,$E12,0)</f>
        <v>2.3038023888073274</v>
      </c>
      <c r="AH12" s="126">
        <f ca="1">OFFSET(IND!AK$25,$E12,0)</f>
        <v>2.3038023888073274</v>
      </c>
      <c r="AI12" s="126">
        <f ca="1">OFFSET(IND!AL$25,$E12,0)</f>
        <v>2.3038023888073274</v>
      </c>
      <c r="AJ12" s="126">
        <f ca="1">OFFSET(IND!AM$25,$E12,0)</f>
        <v>2.3038023888073274</v>
      </c>
      <c r="AK12" s="126">
        <f ca="1">OFFSET(IND!AN$25,$E12,0)</f>
        <v>2.3038023888073274</v>
      </c>
      <c r="AL12" s="126">
        <f ca="1">OFFSET(IND!AO$25,$E12,0)</f>
        <v>2.3038023888073274</v>
      </c>
      <c r="AM12" s="126">
        <f ca="1">OFFSET(IND!AP$25,$E12,0)</f>
        <v>2.3038023888073274</v>
      </c>
      <c r="AQ12" s="4"/>
    </row>
    <row r="13" spans="1:56">
      <c r="A13" s="35" t="s">
        <v>313</v>
      </c>
      <c r="B13">
        <v>3.389415996611</v>
      </c>
      <c r="E13" s="129">
        <f ca="1">MATCH(F13,IND!$D$26:$D$255,0)</f>
        <v>115</v>
      </c>
      <c r="F13" s="4" t="str">
        <f t="shared" si="0"/>
        <v>ICPF</v>
      </c>
      <c r="G13" s="126">
        <f ca="1">OFFSET(IND!J$25,$E13,0)</f>
        <v>1.7807252222387775</v>
      </c>
      <c r="H13" s="126">
        <f ca="1">OFFSET(IND!K$25,$E13,0)</f>
        <v>1.8303644945400359</v>
      </c>
      <c r="I13" s="126">
        <f ca="1">OFFSET(IND!L$25,$E13,0)</f>
        <v>1.861970615299549</v>
      </c>
      <c r="J13" s="126">
        <f ca="1">OFFSET(IND!M$25,$E13,0)</f>
        <v>2.5893760000000006</v>
      </c>
      <c r="K13" s="126">
        <f ca="1">OFFSET(IND!N$25,$E13,0)</f>
        <v>2.5893760000000006</v>
      </c>
      <c r="L13" s="126">
        <f ca="1">OFFSET(IND!O$25,$E13,0)</f>
        <v>2.5893760000000006</v>
      </c>
      <c r="M13" s="126">
        <f ca="1">OFFSET(IND!P$25,$E13,0)</f>
        <v>2.6144993552352656</v>
      </c>
      <c r="N13" s="126">
        <f ca="1">OFFSET(IND!Q$25,$E13,0)</f>
        <v>2.6135859685540836</v>
      </c>
      <c r="O13" s="203">
        <f ca="1">OFFSET(IND!R$25,$E13,0)</f>
        <v>2.3980699775946372</v>
      </c>
      <c r="P13" s="126">
        <f ca="1">OFFSET(IND!S$25,$E13,0)</f>
        <v>2.4250551461129768</v>
      </c>
      <c r="Q13" s="126">
        <f ca="1">OFFSET(IND!T$25,$E13,0)</f>
        <v>2.4250551461129768</v>
      </c>
      <c r="R13" s="126">
        <f ca="1">OFFSET(IND!U$25,$E13,0)</f>
        <v>2.4250551461129768</v>
      </c>
      <c r="S13" s="126">
        <f ca="1">OFFSET(IND!V$25,$E13,0)</f>
        <v>2.4250551461129768</v>
      </c>
      <c r="T13" s="203">
        <f ca="1">OFFSET(IND!W$25,$E13,0)</f>
        <v>2.4250551461129768</v>
      </c>
      <c r="U13" s="126">
        <f ca="1">OFFSET(IND!X$25,$E13,0)</f>
        <v>2.4250551461129768</v>
      </c>
      <c r="V13" s="126">
        <f ca="1">OFFSET(IND!Y$25,$E13,0)</f>
        <v>2.4250551461129768</v>
      </c>
      <c r="W13" s="126">
        <f ca="1">OFFSET(IND!Z$25,$E13,0)</f>
        <v>2.4250551461129768</v>
      </c>
      <c r="X13" s="126">
        <f ca="1">OFFSET(IND!AA$25,$E13,0)</f>
        <v>2.4250551461129768</v>
      </c>
      <c r="Y13" s="205">
        <f ca="1">OFFSET(IND!AB$25,$E13,0)</f>
        <v>2.4250551461129768</v>
      </c>
      <c r="Z13" s="126">
        <f ca="1">OFFSET(IND!AC$25,$E13,0)</f>
        <v>2.4250551461129768</v>
      </c>
      <c r="AA13" s="126">
        <f ca="1">OFFSET(IND!AD$25,$E13,0)</f>
        <v>2.4250551461129768</v>
      </c>
      <c r="AB13" s="126">
        <f ca="1">OFFSET(IND!AE$25,$E13,0)</f>
        <v>2.4250551461129768</v>
      </c>
      <c r="AC13" s="126">
        <f ca="1">OFFSET(IND!AF$25,$E13,0)</f>
        <v>2.4250551461129768</v>
      </c>
      <c r="AD13" s="126">
        <f ca="1">OFFSET(IND!AG$25,$E13,0)</f>
        <v>2.4250551461129768</v>
      </c>
      <c r="AE13" s="126">
        <f ca="1">OFFSET(IND!AH$25,$E13,0)</f>
        <v>2.4250551461129768</v>
      </c>
      <c r="AF13" s="126">
        <f ca="1">OFFSET(IND!AI$25,$E13,0)</f>
        <v>2.4250551461129768</v>
      </c>
      <c r="AG13" s="126">
        <f ca="1">OFFSET(IND!AJ$25,$E13,0)</f>
        <v>2.4250551461129768</v>
      </c>
      <c r="AH13" s="126">
        <f ca="1">OFFSET(IND!AK$25,$E13,0)</f>
        <v>2.4250551461129768</v>
      </c>
      <c r="AI13" s="126">
        <f ca="1">OFFSET(IND!AL$25,$E13,0)</f>
        <v>2.4250551461129768</v>
      </c>
      <c r="AJ13" s="126">
        <f ca="1">OFFSET(IND!AM$25,$E13,0)</f>
        <v>2.4250551461129768</v>
      </c>
      <c r="AK13" s="126">
        <f ca="1">OFFSET(IND!AN$25,$E13,0)</f>
        <v>2.4250551461129768</v>
      </c>
      <c r="AL13" s="126">
        <f ca="1">OFFSET(IND!AO$25,$E13,0)</f>
        <v>2.4250551461129768</v>
      </c>
      <c r="AM13" s="126">
        <f ca="1">OFFSET(IND!AP$25,$E13,0)</f>
        <v>2.4250551461129768</v>
      </c>
      <c r="AQ13" s="4"/>
    </row>
    <row r="14" spans="1:56">
      <c r="A14" s="35" t="s">
        <v>314</v>
      </c>
      <c r="B14">
        <v>0.95327324904709998</v>
      </c>
      <c r="E14" s="129">
        <f ca="1">MATCH(F14,IND!$D$26:$D$255,0)</f>
        <v>113</v>
      </c>
      <c r="F14" s="4" t="str">
        <f t="shared" si="0"/>
        <v>ICPH</v>
      </c>
      <c r="G14" s="126">
        <f ca="1">OFFSET(IND!J$25,$E14,0)</f>
        <v>0.5008289687546561</v>
      </c>
      <c r="H14" s="126">
        <f ca="1">OFFSET(IND!K$25,$E14,0)</f>
        <v>0.51479001408938496</v>
      </c>
      <c r="I14" s="126">
        <f ca="1">OFFSET(IND!L$25,$E14,0)</f>
        <v>0.523679235552998</v>
      </c>
      <c r="J14" s="126">
        <f ca="1">OFFSET(IND!M$25,$E14,0)</f>
        <v>0.72826200000000008</v>
      </c>
      <c r="K14" s="126">
        <f ca="1">OFFSET(IND!N$25,$E14,0)</f>
        <v>0.72826200000000008</v>
      </c>
      <c r="L14" s="126">
        <f ca="1">OFFSET(IND!O$25,$E14,0)</f>
        <v>0.72826200000000008</v>
      </c>
      <c r="M14" s="126">
        <f ca="1">OFFSET(IND!P$25,$E14,0)</f>
        <v>0.73532794365991827</v>
      </c>
      <c r="N14" s="126">
        <f ca="1">OFFSET(IND!Q$25,$E14,0)</f>
        <v>0.7350710536558358</v>
      </c>
      <c r="O14" s="203">
        <f ca="1">OFFSET(IND!R$25,$E14,0)</f>
        <v>0.67445718119849152</v>
      </c>
      <c r="P14" s="126">
        <f ca="1">OFFSET(IND!S$25,$E14,0)</f>
        <v>0.68204675984427454</v>
      </c>
      <c r="Q14" s="126">
        <f ca="1">OFFSET(IND!T$25,$E14,0)</f>
        <v>0.68204675984427454</v>
      </c>
      <c r="R14" s="126">
        <f ca="1">OFFSET(IND!U$25,$E14,0)</f>
        <v>0.68204675984427454</v>
      </c>
      <c r="S14" s="126">
        <f ca="1">OFFSET(IND!V$25,$E14,0)</f>
        <v>0.68204675984427454</v>
      </c>
      <c r="T14" s="203">
        <f ca="1">OFFSET(IND!W$25,$E14,0)</f>
        <v>0.68204675984427454</v>
      </c>
      <c r="U14" s="126">
        <f ca="1">OFFSET(IND!X$25,$E14,0)</f>
        <v>0.68204675984427454</v>
      </c>
      <c r="V14" s="126">
        <f ca="1">OFFSET(IND!Y$25,$E14,0)</f>
        <v>0.68204675984427454</v>
      </c>
      <c r="W14" s="126">
        <f ca="1">OFFSET(IND!Z$25,$E14,0)</f>
        <v>0.68204675984427454</v>
      </c>
      <c r="X14" s="126">
        <f ca="1">OFFSET(IND!AA$25,$E14,0)</f>
        <v>0.68204675984427454</v>
      </c>
      <c r="Y14" s="205">
        <f ca="1">OFFSET(IND!AB$25,$E14,0)</f>
        <v>0.68204675984427454</v>
      </c>
      <c r="Z14" s="126">
        <f ca="1">OFFSET(IND!AC$25,$E14,0)</f>
        <v>0.68204675984427454</v>
      </c>
      <c r="AA14" s="126">
        <f ca="1">OFFSET(IND!AD$25,$E14,0)</f>
        <v>0.68204675984427454</v>
      </c>
      <c r="AB14" s="126">
        <f ca="1">OFFSET(IND!AE$25,$E14,0)</f>
        <v>0.68204675984427454</v>
      </c>
      <c r="AC14" s="126">
        <f ca="1">OFFSET(IND!AF$25,$E14,0)</f>
        <v>0.68204675984427454</v>
      </c>
      <c r="AD14" s="126">
        <f ca="1">OFFSET(IND!AG$25,$E14,0)</f>
        <v>0.68204675984427454</v>
      </c>
      <c r="AE14" s="126">
        <f ca="1">OFFSET(IND!AH$25,$E14,0)</f>
        <v>0.68204675984427454</v>
      </c>
      <c r="AF14" s="126">
        <f ca="1">OFFSET(IND!AI$25,$E14,0)</f>
        <v>0.68204675984427454</v>
      </c>
      <c r="AG14" s="126">
        <f ca="1">OFFSET(IND!AJ$25,$E14,0)</f>
        <v>0.68204675984427454</v>
      </c>
      <c r="AH14" s="126">
        <f ca="1">OFFSET(IND!AK$25,$E14,0)</f>
        <v>0.68204675984427454</v>
      </c>
      <c r="AI14" s="126">
        <f ca="1">OFFSET(IND!AL$25,$E14,0)</f>
        <v>0.68204675984427454</v>
      </c>
      <c r="AJ14" s="126">
        <f ca="1">OFFSET(IND!AM$25,$E14,0)</f>
        <v>0.68204675984427454</v>
      </c>
      <c r="AK14" s="126">
        <f ca="1">OFFSET(IND!AN$25,$E14,0)</f>
        <v>0.68204675984427454</v>
      </c>
      <c r="AL14" s="126">
        <f ca="1">OFFSET(IND!AO$25,$E14,0)</f>
        <v>0.68204675984427454</v>
      </c>
      <c r="AM14" s="126">
        <f ca="1">OFFSET(IND!AP$25,$E14,0)</f>
        <v>0.68204675984427454</v>
      </c>
      <c r="AQ14" s="4"/>
    </row>
    <row r="15" spans="1:56">
      <c r="A15" s="35" t="s">
        <v>315</v>
      </c>
      <c r="B15">
        <v>1.059192498941</v>
      </c>
      <c r="E15" s="129">
        <f ca="1">MATCH(F15,IND!$D$26:$D$255,0)</f>
        <v>109</v>
      </c>
      <c r="F15" s="4" t="str">
        <f t="shared" si="0"/>
        <v>ICPK</v>
      </c>
      <c r="G15" s="126">
        <f ca="1">OFFSET(IND!J$25,$E15,0)</f>
        <v>0.55647663194961794</v>
      </c>
      <c r="H15" s="126">
        <f ca="1">OFFSET(IND!K$25,$E15,0)</f>
        <v>0.57198890454376117</v>
      </c>
      <c r="I15" s="126">
        <f ca="1">OFFSET(IND!L$25,$E15,0)</f>
        <v>0.58186581728110898</v>
      </c>
      <c r="J15" s="126">
        <f ca="1">OFFSET(IND!M$25,$E15,0)</f>
        <v>0.80918000000000012</v>
      </c>
      <c r="K15" s="126">
        <f ca="1">OFFSET(IND!N$25,$E15,0)</f>
        <v>0.80918000000000012</v>
      </c>
      <c r="L15" s="126">
        <f ca="1">OFFSET(IND!O$25,$E15,0)</f>
        <v>0.80918000000000012</v>
      </c>
      <c r="M15" s="126">
        <f ca="1">OFFSET(IND!P$25,$E15,0)</f>
        <v>0.81703104851102037</v>
      </c>
      <c r="N15" s="126">
        <f ca="1">OFFSET(IND!Q$25,$E15,0)</f>
        <v>0.81674561517315103</v>
      </c>
      <c r="O15" s="203">
        <f ca="1">OFFSET(IND!R$25,$E15,0)</f>
        <v>0.74939686799832395</v>
      </c>
      <c r="P15" s="126">
        <f ca="1">OFFSET(IND!S$25,$E15,0)</f>
        <v>0.757829733160305</v>
      </c>
      <c r="Q15" s="126">
        <f ca="1">OFFSET(IND!T$25,$E15,0)</f>
        <v>0.757829733160305</v>
      </c>
      <c r="R15" s="126">
        <f ca="1">OFFSET(IND!U$25,$E15,0)</f>
        <v>0.757829733160305</v>
      </c>
      <c r="S15" s="126">
        <f ca="1">OFFSET(IND!V$25,$E15,0)</f>
        <v>0.757829733160305</v>
      </c>
      <c r="T15" s="203">
        <f ca="1">OFFSET(IND!W$25,$E15,0)</f>
        <v>0.757829733160305</v>
      </c>
      <c r="U15" s="126">
        <f ca="1">OFFSET(IND!X$25,$E15,0)</f>
        <v>0.757829733160305</v>
      </c>
      <c r="V15" s="126">
        <f ca="1">OFFSET(IND!Y$25,$E15,0)</f>
        <v>0.757829733160305</v>
      </c>
      <c r="W15" s="126">
        <f ca="1">OFFSET(IND!Z$25,$E15,0)</f>
        <v>0.757829733160305</v>
      </c>
      <c r="X15" s="126">
        <f ca="1">OFFSET(IND!AA$25,$E15,0)</f>
        <v>0.757829733160305</v>
      </c>
      <c r="Y15" s="205">
        <f ca="1">OFFSET(IND!AB$25,$E15,0)</f>
        <v>0.757829733160305</v>
      </c>
      <c r="Z15" s="126">
        <f ca="1">OFFSET(IND!AC$25,$E15,0)</f>
        <v>0.757829733160305</v>
      </c>
      <c r="AA15" s="126">
        <f ca="1">OFFSET(IND!AD$25,$E15,0)</f>
        <v>0.757829733160305</v>
      </c>
      <c r="AB15" s="126">
        <f ca="1">OFFSET(IND!AE$25,$E15,0)</f>
        <v>0.757829733160305</v>
      </c>
      <c r="AC15" s="126">
        <f ca="1">OFFSET(IND!AF$25,$E15,0)</f>
        <v>0.757829733160305</v>
      </c>
      <c r="AD15" s="126">
        <f ca="1">OFFSET(IND!AG$25,$E15,0)</f>
        <v>0.757829733160305</v>
      </c>
      <c r="AE15" s="126">
        <f ca="1">OFFSET(IND!AH$25,$E15,0)</f>
        <v>0.757829733160305</v>
      </c>
      <c r="AF15" s="126">
        <f ca="1">OFFSET(IND!AI$25,$E15,0)</f>
        <v>0.757829733160305</v>
      </c>
      <c r="AG15" s="126">
        <f ca="1">OFFSET(IND!AJ$25,$E15,0)</f>
        <v>0.757829733160305</v>
      </c>
      <c r="AH15" s="126">
        <f ca="1">OFFSET(IND!AK$25,$E15,0)</f>
        <v>0.757829733160305</v>
      </c>
      <c r="AI15" s="126">
        <f ca="1">OFFSET(IND!AL$25,$E15,0)</f>
        <v>0.757829733160305</v>
      </c>
      <c r="AJ15" s="126">
        <f ca="1">OFFSET(IND!AM$25,$E15,0)</f>
        <v>0.757829733160305</v>
      </c>
      <c r="AK15" s="126">
        <f ca="1">OFFSET(IND!AN$25,$E15,0)</f>
        <v>0.757829733160305</v>
      </c>
      <c r="AL15" s="126">
        <f ca="1">OFFSET(IND!AO$25,$E15,0)</f>
        <v>0.757829733160305</v>
      </c>
      <c r="AM15" s="126">
        <f ca="1">OFFSET(IND!AP$25,$E15,0)</f>
        <v>0.757829733160305</v>
      </c>
      <c r="AQ15" s="4"/>
    </row>
    <row r="16" spans="1:56">
      <c r="A16" s="35" t="s">
        <v>316</v>
      </c>
      <c r="B16">
        <v>0.63551549936469998</v>
      </c>
      <c r="E16" s="129">
        <f ca="1">MATCH(F16,IND!$D$26:$D$255,0)</f>
        <v>111</v>
      </c>
      <c r="F16" s="4" t="str">
        <f t="shared" si="0"/>
        <v>ICPL</v>
      </c>
      <c r="G16" s="126">
        <f ca="1">OFFSET(IND!J$25,$E16,0)</f>
        <v>0.3338859791697707</v>
      </c>
      <c r="H16" s="126">
        <f ca="1">OFFSET(IND!K$25,$E16,0)</f>
        <v>0.34319334272625662</v>
      </c>
      <c r="I16" s="126">
        <f ca="1">OFFSET(IND!L$25,$E16,0)</f>
        <v>0.3491194903686653</v>
      </c>
      <c r="J16" s="126">
        <f ca="1">OFFSET(IND!M$25,$E16,0)</f>
        <v>0.48550800000000005</v>
      </c>
      <c r="K16" s="126">
        <f ca="1">OFFSET(IND!N$25,$E16,0)</f>
        <v>0.48550800000000005</v>
      </c>
      <c r="L16" s="126">
        <f ca="1">OFFSET(IND!O$25,$E16,0)</f>
        <v>0.48550800000000005</v>
      </c>
      <c r="M16" s="126">
        <f ca="1">OFFSET(IND!P$25,$E16,0)</f>
        <v>0.49021862910661218</v>
      </c>
      <c r="N16" s="126">
        <f ca="1">OFFSET(IND!Q$25,$E16,0)</f>
        <v>0.49004736910389057</v>
      </c>
      <c r="O16" s="203">
        <f ca="1">OFFSET(IND!R$25,$E16,0)</f>
        <v>0.44963812079899435</v>
      </c>
      <c r="P16" s="126">
        <f ca="1">OFFSET(IND!S$25,$E16,0)</f>
        <v>0.45469783989618301</v>
      </c>
      <c r="Q16" s="126">
        <f ca="1">OFFSET(IND!T$25,$E16,0)</f>
        <v>0.45469783989618301</v>
      </c>
      <c r="R16" s="126">
        <f ca="1">OFFSET(IND!U$25,$E16,0)</f>
        <v>0.45469783989618301</v>
      </c>
      <c r="S16" s="126">
        <f ca="1">OFFSET(IND!V$25,$E16,0)</f>
        <v>0.45469783989618301</v>
      </c>
      <c r="T16" s="203">
        <f ca="1">OFFSET(IND!W$25,$E16,0)</f>
        <v>0.45469783989618301</v>
      </c>
      <c r="U16" s="126">
        <f ca="1">OFFSET(IND!X$25,$E16,0)</f>
        <v>0.45469783989618301</v>
      </c>
      <c r="V16" s="126">
        <f ca="1">OFFSET(IND!Y$25,$E16,0)</f>
        <v>0.45469783989618301</v>
      </c>
      <c r="W16" s="126">
        <f ca="1">OFFSET(IND!Z$25,$E16,0)</f>
        <v>0.45469783989618301</v>
      </c>
      <c r="X16" s="126">
        <f ca="1">OFFSET(IND!AA$25,$E16,0)</f>
        <v>0.45469783989618301</v>
      </c>
      <c r="Y16" s="205">
        <f ca="1">OFFSET(IND!AB$25,$E16,0)</f>
        <v>0.45469783989618301</v>
      </c>
      <c r="Z16" s="126">
        <f ca="1">OFFSET(IND!AC$25,$E16,0)</f>
        <v>0.45469783989618301</v>
      </c>
      <c r="AA16" s="126">
        <f ca="1">OFFSET(IND!AD$25,$E16,0)</f>
        <v>0.45469783989618301</v>
      </c>
      <c r="AB16" s="126">
        <f ca="1">OFFSET(IND!AE$25,$E16,0)</f>
        <v>0.45469783989618301</v>
      </c>
      <c r="AC16" s="126">
        <f ca="1">OFFSET(IND!AF$25,$E16,0)</f>
        <v>0.45469783989618301</v>
      </c>
      <c r="AD16" s="126">
        <f ca="1">OFFSET(IND!AG$25,$E16,0)</f>
        <v>0.45469783989618301</v>
      </c>
      <c r="AE16" s="126">
        <f ca="1">OFFSET(IND!AH$25,$E16,0)</f>
        <v>0.45469783989618301</v>
      </c>
      <c r="AF16" s="126">
        <f ca="1">OFFSET(IND!AI$25,$E16,0)</f>
        <v>0.45469783989618301</v>
      </c>
      <c r="AG16" s="126">
        <f ca="1">OFFSET(IND!AJ$25,$E16,0)</f>
        <v>0.45469783989618301</v>
      </c>
      <c r="AH16" s="126">
        <f ca="1">OFFSET(IND!AK$25,$E16,0)</f>
        <v>0.45469783989618301</v>
      </c>
      <c r="AI16" s="126">
        <f ca="1">OFFSET(IND!AL$25,$E16,0)</f>
        <v>0.45469783989618301</v>
      </c>
      <c r="AJ16" s="126">
        <f ca="1">OFFSET(IND!AM$25,$E16,0)</f>
        <v>0.45469783989618301</v>
      </c>
      <c r="AK16" s="126">
        <f ca="1">OFFSET(IND!AN$25,$E16,0)</f>
        <v>0.45469783989618301</v>
      </c>
      <c r="AL16" s="126">
        <f ca="1">OFFSET(IND!AO$25,$E16,0)</f>
        <v>0.45469783989618301</v>
      </c>
      <c r="AM16" s="126">
        <f ca="1">OFFSET(IND!AP$25,$E16,0)</f>
        <v>0.45469783989618301</v>
      </c>
      <c r="AQ16" s="4"/>
    </row>
    <row r="17" spans="1:43">
      <c r="A17" s="35" t="s">
        <v>317</v>
      </c>
      <c r="B17">
        <v>8.4735399915289999</v>
      </c>
      <c r="E17" s="129">
        <f ca="1">MATCH(F17,IND!$D$26:$D$255,0)</f>
        <v>116</v>
      </c>
      <c r="F17" s="4" t="str">
        <f t="shared" si="0"/>
        <v>ICPO</v>
      </c>
      <c r="G17" s="126">
        <f ca="1">OFFSET(IND!J$25,$E17,0)</f>
        <v>4.4518130555969435</v>
      </c>
      <c r="H17" s="126">
        <f ca="1">OFFSET(IND!K$25,$E17,0)</f>
        <v>4.5759112363500893</v>
      </c>
      <c r="I17" s="126">
        <f ca="1">OFFSET(IND!L$25,$E17,0)</f>
        <v>4.6549265382488718</v>
      </c>
      <c r="J17" s="126">
        <f ca="1">OFFSET(IND!M$25,$E17,0)</f>
        <v>6.473440000000001</v>
      </c>
      <c r="K17" s="126">
        <f ca="1">OFFSET(IND!N$25,$E17,0)</f>
        <v>6.473440000000001</v>
      </c>
      <c r="L17" s="126">
        <f ca="1">OFFSET(IND!O$25,$E17,0)</f>
        <v>6.473440000000001</v>
      </c>
      <c r="M17" s="126">
        <f ca="1">OFFSET(IND!P$25,$E17,0)</f>
        <v>6.536248388088163</v>
      </c>
      <c r="N17" s="126">
        <f ca="1">OFFSET(IND!Q$25,$E17,0)</f>
        <v>6.5339649213852082</v>
      </c>
      <c r="O17" s="203">
        <f ca="1">OFFSET(IND!R$25,$E17,0)</f>
        <v>5.9951749439865916</v>
      </c>
      <c r="P17" s="126">
        <f ca="1">OFFSET(IND!S$25,$E17,0)</f>
        <v>6.06263786528244</v>
      </c>
      <c r="Q17" s="126">
        <f ca="1">OFFSET(IND!T$25,$E17,0)</f>
        <v>6.06263786528244</v>
      </c>
      <c r="R17" s="126">
        <f ca="1">OFFSET(IND!U$25,$E17,0)</f>
        <v>6.06263786528244</v>
      </c>
      <c r="S17" s="126">
        <f ca="1">OFFSET(IND!V$25,$E17,0)</f>
        <v>6.06263786528244</v>
      </c>
      <c r="T17" s="203">
        <f ca="1">OFFSET(IND!W$25,$E17,0)</f>
        <v>6.06263786528244</v>
      </c>
      <c r="U17" s="126">
        <f ca="1">OFFSET(IND!X$25,$E17,0)</f>
        <v>6.06263786528244</v>
      </c>
      <c r="V17" s="126">
        <f ca="1">OFFSET(IND!Y$25,$E17,0)</f>
        <v>6.06263786528244</v>
      </c>
      <c r="W17" s="126">
        <f ca="1">OFFSET(IND!Z$25,$E17,0)</f>
        <v>6.06263786528244</v>
      </c>
      <c r="X17" s="126">
        <f ca="1">OFFSET(IND!AA$25,$E17,0)</f>
        <v>6.06263786528244</v>
      </c>
      <c r="Y17" s="205">
        <f ca="1">OFFSET(IND!AB$25,$E17,0)</f>
        <v>6.06263786528244</v>
      </c>
      <c r="Z17" s="126">
        <f ca="1">OFFSET(IND!AC$25,$E17,0)</f>
        <v>6.06263786528244</v>
      </c>
      <c r="AA17" s="126">
        <f ca="1">OFFSET(IND!AD$25,$E17,0)</f>
        <v>6.06263786528244</v>
      </c>
      <c r="AB17" s="126">
        <f ca="1">OFFSET(IND!AE$25,$E17,0)</f>
        <v>6.06263786528244</v>
      </c>
      <c r="AC17" s="126">
        <f ca="1">OFFSET(IND!AF$25,$E17,0)</f>
        <v>6.06263786528244</v>
      </c>
      <c r="AD17" s="126">
        <f ca="1">OFFSET(IND!AG$25,$E17,0)</f>
        <v>6.06263786528244</v>
      </c>
      <c r="AE17" s="126">
        <f ca="1">OFFSET(IND!AH$25,$E17,0)</f>
        <v>6.06263786528244</v>
      </c>
      <c r="AF17" s="126">
        <f ca="1">OFFSET(IND!AI$25,$E17,0)</f>
        <v>6.06263786528244</v>
      </c>
      <c r="AG17" s="126">
        <f ca="1">OFFSET(IND!AJ$25,$E17,0)</f>
        <v>6.06263786528244</v>
      </c>
      <c r="AH17" s="126">
        <f ca="1">OFFSET(IND!AK$25,$E17,0)</f>
        <v>6.06263786528244</v>
      </c>
      <c r="AI17" s="126">
        <f ca="1">OFFSET(IND!AL$25,$E17,0)</f>
        <v>6.06263786528244</v>
      </c>
      <c r="AJ17" s="126">
        <f ca="1">OFFSET(IND!AM$25,$E17,0)</f>
        <v>6.06263786528244</v>
      </c>
      <c r="AK17" s="126">
        <f ca="1">OFFSET(IND!AN$25,$E17,0)</f>
        <v>6.06263786528244</v>
      </c>
      <c r="AL17" s="126">
        <f ca="1">OFFSET(IND!AO$25,$E17,0)</f>
        <v>6.06263786528244</v>
      </c>
      <c r="AM17" s="126">
        <f ca="1">OFFSET(IND!AP$25,$E17,0)</f>
        <v>6.06263786528244</v>
      </c>
      <c r="AQ17" s="4"/>
    </row>
    <row r="18" spans="1:43">
      <c r="A18" s="35" t="s">
        <v>318</v>
      </c>
      <c r="B18">
        <v>14.828694985169999</v>
      </c>
      <c r="E18" s="129">
        <f ca="1">MATCH(F18,IND!$D$26:$D$255,0)</f>
        <v>114</v>
      </c>
      <c r="F18" s="4" t="str">
        <f t="shared" si="0"/>
        <v>ICPP</v>
      </c>
      <c r="G18" s="126">
        <f ca="1">OFFSET(IND!J$25,$E18,0)</f>
        <v>7.7906728472946494</v>
      </c>
      <c r="H18" s="126">
        <f ca="1">OFFSET(IND!K$25,$E18,0)</f>
        <v>8.007844663612655</v>
      </c>
      <c r="I18" s="126">
        <f ca="1">OFFSET(IND!L$25,$E18,0)</f>
        <v>8.1461214419355255</v>
      </c>
      <c r="J18" s="126">
        <f ca="1">OFFSET(IND!M$25,$E18,0)</f>
        <v>11.328520000000001</v>
      </c>
      <c r="K18" s="126">
        <f ca="1">OFFSET(IND!N$25,$E18,0)</f>
        <v>11.328520000000001</v>
      </c>
      <c r="L18" s="126">
        <f ca="1">OFFSET(IND!O$25,$E18,0)</f>
        <v>11.328520000000001</v>
      </c>
      <c r="M18" s="126">
        <f ca="1">OFFSET(IND!P$25,$E18,0)</f>
        <v>11.438434679154284</v>
      </c>
      <c r="N18" s="126">
        <f ca="1">OFFSET(IND!Q$25,$E18,0)</f>
        <v>11.434438612424113</v>
      </c>
      <c r="O18" s="203">
        <f ca="1">OFFSET(IND!R$25,$E18,0)</f>
        <v>10.491556151976535</v>
      </c>
      <c r="P18" s="126">
        <f ca="1">OFFSET(IND!S$25,$E18,0)</f>
        <v>10.60961626424427</v>
      </c>
      <c r="Q18" s="126">
        <f ca="1">OFFSET(IND!T$25,$E18,0)</f>
        <v>10.60961626424427</v>
      </c>
      <c r="R18" s="126">
        <f ca="1">OFFSET(IND!U$25,$E18,0)</f>
        <v>10.60961626424427</v>
      </c>
      <c r="S18" s="126">
        <f ca="1">OFFSET(IND!V$25,$E18,0)</f>
        <v>10.60961626424427</v>
      </c>
      <c r="T18" s="203">
        <f ca="1">OFFSET(IND!W$25,$E18,0)</f>
        <v>10.60961626424427</v>
      </c>
      <c r="U18" s="126">
        <f ca="1">OFFSET(IND!X$25,$E18,0)</f>
        <v>10.60961626424427</v>
      </c>
      <c r="V18" s="126">
        <f ca="1">OFFSET(IND!Y$25,$E18,0)</f>
        <v>10.60961626424427</v>
      </c>
      <c r="W18" s="126">
        <f ca="1">OFFSET(IND!Z$25,$E18,0)</f>
        <v>10.60961626424427</v>
      </c>
      <c r="X18" s="126">
        <f ca="1">OFFSET(IND!AA$25,$E18,0)</f>
        <v>10.60961626424427</v>
      </c>
      <c r="Y18" s="205">
        <f ca="1">OFFSET(IND!AB$25,$E18,0)</f>
        <v>10.60961626424427</v>
      </c>
      <c r="Z18" s="126">
        <f ca="1">OFFSET(IND!AC$25,$E18,0)</f>
        <v>10.60961626424427</v>
      </c>
      <c r="AA18" s="126">
        <f ca="1">OFFSET(IND!AD$25,$E18,0)</f>
        <v>10.60961626424427</v>
      </c>
      <c r="AB18" s="126">
        <f ca="1">OFFSET(IND!AE$25,$E18,0)</f>
        <v>10.60961626424427</v>
      </c>
      <c r="AC18" s="126">
        <f ca="1">OFFSET(IND!AF$25,$E18,0)</f>
        <v>10.60961626424427</v>
      </c>
      <c r="AD18" s="126">
        <f ca="1">OFFSET(IND!AG$25,$E18,0)</f>
        <v>10.60961626424427</v>
      </c>
      <c r="AE18" s="126">
        <f ca="1">OFFSET(IND!AH$25,$E18,0)</f>
        <v>10.60961626424427</v>
      </c>
      <c r="AF18" s="126">
        <f ca="1">OFFSET(IND!AI$25,$E18,0)</f>
        <v>10.60961626424427</v>
      </c>
      <c r="AG18" s="126">
        <f ca="1">OFFSET(IND!AJ$25,$E18,0)</f>
        <v>10.60961626424427</v>
      </c>
      <c r="AH18" s="126">
        <f ca="1">OFFSET(IND!AK$25,$E18,0)</f>
        <v>10.60961626424427</v>
      </c>
      <c r="AI18" s="126">
        <f ca="1">OFFSET(IND!AL$25,$E18,0)</f>
        <v>10.60961626424427</v>
      </c>
      <c r="AJ18" s="126">
        <f ca="1">OFFSET(IND!AM$25,$E18,0)</f>
        <v>10.60961626424427</v>
      </c>
      <c r="AK18" s="126">
        <f ca="1">OFFSET(IND!AN$25,$E18,0)</f>
        <v>10.60961626424427</v>
      </c>
      <c r="AL18" s="126">
        <f ca="1">OFFSET(IND!AO$25,$E18,0)</f>
        <v>10.60961626424427</v>
      </c>
      <c r="AM18" s="126">
        <f ca="1">OFFSET(IND!AP$25,$E18,0)</f>
        <v>10.60961626424427</v>
      </c>
      <c r="AQ18" s="4"/>
    </row>
    <row r="19" spans="1:43">
      <c r="A19" s="35" t="s">
        <v>319</v>
      </c>
      <c r="B19">
        <v>32.941303389589997</v>
      </c>
      <c r="E19" s="129">
        <f ca="1">MATCH(F19,IND!$D$26:$D$255,0)</f>
        <v>119</v>
      </c>
      <c r="F19" s="4" t="str">
        <f t="shared" si="0"/>
        <v>ICPS</v>
      </c>
      <c r="G19" s="126">
        <f ca="1">OFFSET(IND!J$25,$E19,0)</f>
        <v>27.288197120140854</v>
      </c>
      <c r="H19" s="126">
        <f ca="1">OFFSET(IND!K$25,$E19,0)</f>
        <v>28.048879470534075</v>
      </c>
      <c r="I19" s="126">
        <f ca="1">OFFSET(IND!L$25,$E19,0)</f>
        <v>28.533218122403252</v>
      </c>
      <c r="J19" s="126">
        <f ca="1">OFFSET(IND!M$25,$E19,0)</f>
        <v>16.650368400000001</v>
      </c>
      <c r="K19" s="126">
        <f ca="1">OFFSET(IND!N$25,$E19,0)</f>
        <v>16.650368400000001</v>
      </c>
      <c r="L19" s="126">
        <f ca="1">OFFSET(IND!O$25,$E19,0)</f>
        <v>16.650368400000001</v>
      </c>
      <c r="M19" s="126">
        <f ca="1">OFFSET(IND!P$25,$E19,0)</f>
        <v>16.811918178831359</v>
      </c>
      <c r="N19" s="126">
        <f ca="1">OFFSET(IND!Q$25,$E19,0)</f>
        <v>16.806044862351506</v>
      </c>
      <c r="O19" s="203">
        <f ca="1">OFFSET(IND!R$25,$E19,0)</f>
        <v>15.420220383571346</v>
      </c>
      <c r="P19" s="126">
        <f ca="1">OFFSET(IND!S$25,$E19,0)</f>
        <v>15.593742111264209</v>
      </c>
      <c r="Q19" s="126">
        <f ca="1">OFFSET(IND!T$25,$E19,0)</f>
        <v>15.593742111264209</v>
      </c>
      <c r="R19" s="126">
        <f ca="1">OFFSET(IND!U$25,$E19,0)</f>
        <v>15.593742111264209</v>
      </c>
      <c r="S19" s="126">
        <f ca="1">OFFSET(IND!V$25,$E19,0)</f>
        <v>15.593742111264209</v>
      </c>
      <c r="T19" s="203">
        <f ca="1">OFFSET(IND!W$25,$E19,0)</f>
        <v>15.593742111264209</v>
      </c>
      <c r="U19" s="126">
        <f ca="1">OFFSET(IND!X$25,$E19,0)</f>
        <v>15.593742111264209</v>
      </c>
      <c r="V19" s="126">
        <f ca="1">OFFSET(IND!Y$25,$E19,0)</f>
        <v>15.593742111264209</v>
      </c>
      <c r="W19" s="126">
        <f ca="1">OFFSET(IND!Z$25,$E19,0)</f>
        <v>15.593742111264209</v>
      </c>
      <c r="X19" s="126">
        <f ca="1">OFFSET(IND!AA$25,$E19,0)</f>
        <v>15.593742111264209</v>
      </c>
      <c r="Y19" s="205">
        <f ca="1">OFFSET(IND!AB$25,$E19,0)</f>
        <v>15.593742111264209</v>
      </c>
      <c r="Z19" s="126">
        <f ca="1">OFFSET(IND!AC$25,$E19,0)</f>
        <v>15.593742111264209</v>
      </c>
      <c r="AA19" s="126">
        <f ca="1">OFFSET(IND!AD$25,$E19,0)</f>
        <v>15.593742111264209</v>
      </c>
      <c r="AB19" s="126">
        <f ca="1">OFFSET(IND!AE$25,$E19,0)</f>
        <v>15.593742111264209</v>
      </c>
      <c r="AC19" s="126">
        <f ca="1">OFFSET(IND!AF$25,$E19,0)</f>
        <v>15.593742111264209</v>
      </c>
      <c r="AD19" s="126">
        <f ca="1">OFFSET(IND!AG$25,$E19,0)</f>
        <v>15.593742111264209</v>
      </c>
      <c r="AE19" s="126">
        <f ca="1">OFFSET(IND!AH$25,$E19,0)</f>
        <v>15.593742111264209</v>
      </c>
      <c r="AF19" s="126">
        <f ca="1">OFFSET(IND!AI$25,$E19,0)</f>
        <v>15.593742111264209</v>
      </c>
      <c r="AG19" s="126">
        <f ca="1">OFFSET(IND!AJ$25,$E19,0)</f>
        <v>15.593742111264209</v>
      </c>
      <c r="AH19" s="126">
        <f ca="1">OFFSET(IND!AK$25,$E19,0)</f>
        <v>15.593742111264209</v>
      </c>
      <c r="AI19" s="126">
        <f ca="1">OFFSET(IND!AL$25,$E19,0)</f>
        <v>15.593742111264209</v>
      </c>
      <c r="AJ19" s="126">
        <f ca="1">OFFSET(IND!AM$25,$E19,0)</f>
        <v>15.593742111264209</v>
      </c>
      <c r="AK19" s="126">
        <f ca="1">OFFSET(IND!AN$25,$E19,0)</f>
        <v>15.593742111264209</v>
      </c>
      <c r="AL19" s="126">
        <f ca="1">OFFSET(IND!AO$25,$E19,0)</f>
        <v>15.593742111264209</v>
      </c>
      <c r="AM19" s="126">
        <f ca="1">OFFSET(IND!AP$25,$E19,0)</f>
        <v>15.593742111264209</v>
      </c>
      <c r="AQ19" s="4"/>
    </row>
    <row r="20" spans="1:43">
      <c r="A20" s="35" t="s">
        <v>320</v>
      </c>
      <c r="B20">
        <v>39.685391397639997</v>
      </c>
      <c r="E20" s="129">
        <f ca="1">MATCH(F20,IND!$D$26:$D$255,0)</f>
        <v>126</v>
      </c>
      <c r="F20" s="4" t="str">
        <f t="shared" si="0"/>
        <v>ICPT</v>
      </c>
      <c r="G20" s="126">
        <f ca="1">OFFSET(IND!J$25,$E20,0)</f>
        <v>39.004000030517574</v>
      </c>
      <c r="H20" s="126">
        <f ca="1">OFFSET(IND!K$25,$E20,0)</f>
        <v>40.091270629133007</v>
      </c>
      <c r="I20" s="126">
        <f ca="1">OFFSET(IND!L$25,$E20,0)</f>
        <v>40.783553256274509</v>
      </c>
      <c r="J20" s="126">
        <f ca="1">OFFSET(IND!M$25,$E20,0)</f>
        <v>28.64</v>
      </c>
      <c r="K20" s="126">
        <f ca="1">OFFSET(IND!N$25,$E20,0)</f>
        <v>28.64</v>
      </c>
      <c r="L20" s="126">
        <f ca="1">OFFSET(IND!O$25,$E20,0)</f>
        <v>28.64</v>
      </c>
      <c r="M20" s="126">
        <f ca="1">OFFSET(IND!P$25,$E20,0)</f>
        <v>28.917878876585704</v>
      </c>
      <c r="N20" s="126">
        <f ca="1">OFFSET(IND!Q$25,$E20,0)</f>
        <v>28.907776290267975</v>
      </c>
      <c r="O20" s="203">
        <f ca="1">OFFSET(IND!R$25,$E20,0)</f>
        <v>26.524044464114279</v>
      </c>
      <c r="P20" s="126">
        <f ca="1">OFFSET(IND!S$25,$E20,0)</f>
        <v>26.822516075176267</v>
      </c>
      <c r="Q20" s="126">
        <f ca="1">OFFSET(IND!T$25,$E20,0)</f>
        <v>26.822516075176267</v>
      </c>
      <c r="R20" s="126">
        <f ca="1">OFFSET(IND!U$25,$E20,0)</f>
        <v>26.822516075176267</v>
      </c>
      <c r="S20" s="126">
        <f ca="1">OFFSET(IND!V$25,$E20,0)</f>
        <v>26.822516075176267</v>
      </c>
      <c r="T20" s="203">
        <f ca="1">OFFSET(IND!W$25,$E20,0)</f>
        <v>26.822516075176267</v>
      </c>
      <c r="U20" s="126">
        <f ca="1">OFFSET(IND!X$25,$E20,0)</f>
        <v>26.822516075176267</v>
      </c>
      <c r="V20" s="126">
        <f ca="1">OFFSET(IND!Y$25,$E20,0)</f>
        <v>26.822516075176267</v>
      </c>
      <c r="W20" s="126">
        <f ca="1">OFFSET(IND!Z$25,$E20,0)</f>
        <v>26.822516075176267</v>
      </c>
      <c r="X20" s="126">
        <f ca="1">OFFSET(IND!AA$25,$E20,0)</f>
        <v>26.822516075176267</v>
      </c>
      <c r="Y20" s="205">
        <f ca="1">OFFSET(IND!AB$25,$E20,0)</f>
        <v>26.822516075176267</v>
      </c>
      <c r="Z20" s="126">
        <f ca="1">OFFSET(IND!AC$25,$E20,0)</f>
        <v>26.822516075176267</v>
      </c>
      <c r="AA20" s="126">
        <f ca="1">OFFSET(IND!AD$25,$E20,0)</f>
        <v>26.822516075176267</v>
      </c>
      <c r="AB20" s="126">
        <f ca="1">OFFSET(IND!AE$25,$E20,0)</f>
        <v>26.822516075176267</v>
      </c>
      <c r="AC20" s="126">
        <f ca="1">OFFSET(IND!AF$25,$E20,0)</f>
        <v>26.822516075176267</v>
      </c>
      <c r="AD20" s="126">
        <f ca="1">OFFSET(IND!AG$25,$E20,0)</f>
        <v>26.822516075176267</v>
      </c>
      <c r="AE20" s="126">
        <f ca="1">OFFSET(IND!AH$25,$E20,0)</f>
        <v>26.822516075176267</v>
      </c>
      <c r="AF20" s="126">
        <f ca="1">OFFSET(IND!AI$25,$E20,0)</f>
        <v>26.822516075176267</v>
      </c>
      <c r="AG20" s="126">
        <f ca="1">OFFSET(IND!AJ$25,$E20,0)</f>
        <v>26.822516075176267</v>
      </c>
      <c r="AH20" s="126">
        <f ca="1">OFFSET(IND!AK$25,$E20,0)</f>
        <v>26.822516075176267</v>
      </c>
      <c r="AI20" s="126">
        <f ca="1">OFFSET(IND!AL$25,$E20,0)</f>
        <v>26.822516075176267</v>
      </c>
      <c r="AJ20" s="126">
        <f ca="1">OFFSET(IND!AM$25,$E20,0)</f>
        <v>26.822516075176267</v>
      </c>
      <c r="AK20" s="126">
        <f ca="1">OFFSET(IND!AN$25,$E20,0)</f>
        <v>26.822516075176267</v>
      </c>
      <c r="AL20" s="126">
        <f ca="1">OFFSET(IND!AO$25,$E20,0)</f>
        <v>26.822516075176267</v>
      </c>
      <c r="AM20" s="126">
        <f ca="1">OFFSET(IND!AP$25,$E20,0)</f>
        <v>26.822516075176267</v>
      </c>
      <c r="AQ20" s="4"/>
    </row>
    <row r="21" spans="1:43">
      <c r="A21" s="35" t="s">
        <v>321</v>
      </c>
      <c r="B21">
        <v>5.3061366499999998E-2</v>
      </c>
      <c r="E21" s="129">
        <f ca="1">MATCH(F21,IND!$D$26:$D$255,0)</f>
        <v>169</v>
      </c>
      <c r="F21" s="4" t="str">
        <f t="shared" si="0"/>
        <v>IFBA</v>
      </c>
      <c r="G21" s="126">
        <f ca="1">OFFSET(IND!J$25,$E21,0)</f>
        <v>3.1931633262906718E-2</v>
      </c>
      <c r="H21" s="126">
        <f ca="1">OFFSET(IND!K$25,$E21,0)</f>
        <v>3.2606625828547196E-2</v>
      </c>
      <c r="I21" s="126">
        <f ca="1">OFFSET(IND!L$25,$E21,0)</f>
        <v>3.3064598441603005E-2</v>
      </c>
      <c r="J21" s="126">
        <f ca="1">OFFSET(IND!M$25,$E21,0)</f>
        <v>2.9904000000000003E-2</v>
      </c>
      <c r="K21" s="126">
        <f ca="1">OFFSET(IND!N$25,$E21,0)</f>
        <v>2.9904000000000003E-2</v>
      </c>
      <c r="L21" s="126">
        <f ca="1">OFFSET(IND!O$25,$E21,0)</f>
        <v>2.9904000000000003E-2</v>
      </c>
      <c r="M21" s="126">
        <f ca="1">OFFSET(IND!P$25,$E21,0)</f>
        <v>3.013241461029894E-2</v>
      </c>
      <c r="N21" s="126">
        <f ca="1">OFFSET(IND!Q$25,$E21,0)</f>
        <v>2.9935207893034936E-2</v>
      </c>
      <c r="O21" s="203">
        <f ca="1">OFFSET(IND!R$25,$E21,0)</f>
        <v>2.8310148211320406E-2</v>
      </c>
      <c r="P21" s="126">
        <f ca="1">OFFSET(IND!S$25,$E21,0)</f>
        <v>2.8447783899806595E-2</v>
      </c>
      <c r="Q21" s="126">
        <f ca="1">OFFSET(IND!T$25,$E21,0)</f>
        <v>2.8447783899806595E-2</v>
      </c>
      <c r="R21" s="126">
        <f ca="1">OFFSET(IND!U$25,$E21,0)</f>
        <v>2.8447783899806595E-2</v>
      </c>
      <c r="S21" s="126">
        <f ca="1">OFFSET(IND!V$25,$E21,0)</f>
        <v>2.8447783899806595E-2</v>
      </c>
      <c r="T21" s="203">
        <f ca="1">OFFSET(IND!W$25,$E21,0)</f>
        <v>2.8447783899806595E-2</v>
      </c>
      <c r="U21" s="126">
        <f ca="1">OFFSET(IND!X$25,$E21,0)</f>
        <v>2.8447783899806595E-2</v>
      </c>
      <c r="V21" s="126">
        <f ca="1">OFFSET(IND!Y$25,$E21,0)</f>
        <v>2.8447783899806595E-2</v>
      </c>
      <c r="W21" s="126">
        <f ca="1">OFFSET(IND!Z$25,$E21,0)</f>
        <v>2.8447783899806595E-2</v>
      </c>
      <c r="X21" s="126">
        <f ca="1">OFFSET(IND!AA$25,$E21,0)</f>
        <v>2.8447783899806595E-2</v>
      </c>
      <c r="Y21" s="205">
        <f ca="1">OFFSET(IND!AB$25,$E21,0)</f>
        <v>2.8447783899806595E-2</v>
      </c>
      <c r="Z21" s="126">
        <f ca="1">OFFSET(IND!AC$25,$E21,0)</f>
        <v>2.8447783899806595E-2</v>
      </c>
      <c r="AA21" s="126">
        <f ca="1">OFFSET(IND!AD$25,$E21,0)</f>
        <v>2.8447783899806595E-2</v>
      </c>
      <c r="AB21" s="126">
        <f ca="1">OFFSET(IND!AE$25,$E21,0)</f>
        <v>2.8447783899806595E-2</v>
      </c>
      <c r="AC21" s="126">
        <f ca="1">OFFSET(IND!AF$25,$E21,0)</f>
        <v>2.8447783899806595E-2</v>
      </c>
      <c r="AD21" s="126">
        <f ca="1">OFFSET(IND!AG$25,$E21,0)</f>
        <v>2.8447783899806595E-2</v>
      </c>
      <c r="AE21" s="126">
        <f ca="1">OFFSET(IND!AH$25,$E21,0)</f>
        <v>2.8447783899806595E-2</v>
      </c>
      <c r="AF21" s="126">
        <f ca="1">OFFSET(IND!AI$25,$E21,0)</f>
        <v>2.8447783899806595E-2</v>
      </c>
      <c r="AG21" s="126">
        <f ca="1">OFFSET(IND!AJ$25,$E21,0)</f>
        <v>2.8447783899806595E-2</v>
      </c>
      <c r="AH21" s="126">
        <f ca="1">OFFSET(IND!AK$25,$E21,0)</f>
        <v>2.8447783899806595E-2</v>
      </c>
      <c r="AI21" s="126">
        <f ca="1">OFFSET(IND!AL$25,$E21,0)</f>
        <v>2.8447783899806595E-2</v>
      </c>
      <c r="AJ21" s="126">
        <f ca="1">OFFSET(IND!AM$25,$E21,0)</f>
        <v>2.8447783899806595E-2</v>
      </c>
      <c r="AK21" s="126">
        <f ca="1">OFFSET(IND!AN$25,$E21,0)</f>
        <v>2.8447783899806595E-2</v>
      </c>
      <c r="AL21" s="126">
        <f ca="1">OFFSET(IND!AO$25,$E21,0)</f>
        <v>2.8447783899806595E-2</v>
      </c>
      <c r="AM21" s="126">
        <f ca="1">OFFSET(IND!AP$25,$E21,0)</f>
        <v>2.8447783899806595E-2</v>
      </c>
      <c r="AQ21" s="4"/>
    </row>
    <row r="22" spans="1:43">
      <c r="A22" s="35" t="s">
        <v>322</v>
      </c>
      <c r="B22">
        <v>12.204114317089999</v>
      </c>
      <c r="E22" s="129">
        <f ca="1">MATCH(F22,IND!$D$26:$D$255,0)</f>
        <v>171</v>
      </c>
      <c r="F22" s="4" t="str">
        <f t="shared" si="0"/>
        <v>IFBC</v>
      </c>
      <c r="G22" s="126">
        <f ca="1">OFFSET(IND!J$25,$E22,0)</f>
        <v>7.3442756504685454</v>
      </c>
      <c r="H22" s="126">
        <f ca="1">OFFSET(IND!K$25,$E22,0)</f>
        <v>7.4995239405658563</v>
      </c>
      <c r="I22" s="126">
        <f ca="1">OFFSET(IND!L$25,$E22,0)</f>
        <v>7.6048576415686915</v>
      </c>
      <c r="J22" s="126">
        <f ca="1">OFFSET(IND!M$25,$E22,0)</f>
        <v>6.8779200000000005</v>
      </c>
      <c r="K22" s="126">
        <f ca="1">OFFSET(IND!N$25,$E22,0)</f>
        <v>6.8779200000000005</v>
      </c>
      <c r="L22" s="126">
        <f ca="1">OFFSET(IND!O$25,$E22,0)</f>
        <v>6.8779200000000005</v>
      </c>
      <c r="M22" s="126">
        <f ca="1">OFFSET(IND!P$25,$E22,0)</f>
        <v>6.9304553603687555</v>
      </c>
      <c r="N22" s="126">
        <f ca="1">OFFSET(IND!Q$25,$E22,0)</f>
        <v>6.8850978153980353</v>
      </c>
      <c r="O22" s="203">
        <f ca="1">OFFSET(IND!R$25,$E22,0)</f>
        <v>6.5113340886036939</v>
      </c>
      <c r="P22" s="126">
        <f ca="1">OFFSET(IND!S$25,$E22,0)</f>
        <v>6.5429902969555176</v>
      </c>
      <c r="Q22" s="126">
        <f ca="1">OFFSET(IND!T$25,$E22,0)</f>
        <v>6.5429902969555176</v>
      </c>
      <c r="R22" s="126">
        <f ca="1">OFFSET(IND!U$25,$E22,0)</f>
        <v>6.5429902969555176</v>
      </c>
      <c r="S22" s="126">
        <f ca="1">OFFSET(IND!V$25,$E22,0)</f>
        <v>6.5429902969555176</v>
      </c>
      <c r="T22" s="203">
        <f ca="1">OFFSET(IND!W$25,$E22,0)</f>
        <v>6.5429902969555176</v>
      </c>
      <c r="U22" s="126">
        <f ca="1">OFFSET(IND!X$25,$E22,0)</f>
        <v>6.5429902969555176</v>
      </c>
      <c r="V22" s="126">
        <f ca="1">OFFSET(IND!Y$25,$E22,0)</f>
        <v>6.5429902969555176</v>
      </c>
      <c r="W22" s="126">
        <f ca="1">OFFSET(IND!Z$25,$E22,0)</f>
        <v>6.5429902969555176</v>
      </c>
      <c r="X22" s="126">
        <f ca="1">OFFSET(IND!AA$25,$E22,0)</f>
        <v>6.5429902969555176</v>
      </c>
      <c r="Y22" s="205">
        <f ca="1">OFFSET(IND!AB$25,$E22,0)</f>
        <v>6.5429902969555176</v>
      </c>
      <c r="Z22" s="126">
        <f ca="1">OFFSET(IND!AC$25,$E22,0)</f>
        <v>6.5429902969555176</v>
      </c>
      <c r="AA22" s="126">
        <f ca="1">OFFSET(IND!AD$25,$E22,0)</f>
        <v>6.5429902969555176</v>
      </c>
      <c r="AB22" s="126">
        <f ca="1">OFFSET(IND!AE$25,$E22,0)</f>
        <v>6.5429902969555176</v>
      </c>
      <c r="AC22" s="126">
        <f ca="1">OFFSET(IND!AF$25,$E22,0)</f>
        <v>6.5429902969555176</v>
      </c>
      <c r="AD22" s="126">
        <f ca="1">OFFSET(IND!AG$25,$E22,0)</f>
        <v>6.5429902969555176</v>
      </c>
      <c r="AE22" s="126">
        <f ca="1">OFFSET(IND!AH$25,$E22,0)</f>
        <v>6.5429902969555176</v>
      </c>
      <c r="AF22" s="126">
        <f ca="1">OFFSET(IND!AI$25,$E22,0)</f>
        <v>6.5429902969555176</v>
      </c>
      <c r="AG22" s="126">
        <f ca="1">OFFSET(IND!AJ$25,$E22,0)</f>
        <v>6.5429902969555176</v>
      </c>
      <c r="AH22" s="126">
        <f ca="1">OFFSET(IND!AK$25,$E22,0)</f>
        <v>6.5429902969555176</v>
      </c>
      <c r="AI22" s="126">
        <f ca="1">OFFSET(IND!AL$25,$E22,0)</f>
        <v>6.5429902969555176</v>
      </c>
      <c r="AJ22" s="126">
        <f ca="1">OFFSET(IND!AM$25,$E22,0)</f>
        <v>6.5429902969555176</v>
      </c>
      <c r="AK22" s="126">
        <f ca="1">OFFSET(IND!AN$25,$E22,0)</f>
        <v>6.5429902969555176</v>
      </c>
      <c r="AL22" s="126">
        <f ca="1">OFFSET(IND!AO$25,$E22,0)</f>
        <v>6.5429902969555176</v>
      </c>
      <c r="AM22" s="126">
        <f ca="1">OFFSET(IND!AP$25,$E22,0)</f>
        <v>6.5429902969555176</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0.52170601325675514</v>
      </c>
      <c r="I24" s="126">
        <f ca="1">OFFSET(IND!L$25,$E24,0)</f>
        <v>0.52903357506564808</v>
      </c>
      <c r="J24" s="126">
        <f ca="1">OFFSET(IND!M$25,$E24,0)</f>
        <v>0.47846400000000006</v>
      </c>
      <c r="K24" s="126">
        <f ca="1">OFFSET(IND!N$25,$E24,0)</f>
        <v>0.47846400000000006</v>
      </c>
      <c r="L24" s="126">
        <f ca="1">OFFSET(IND!O$25,$E24,0)</f>
        <v>0.47846400000000006</v>
      </c>
      <c r="M24" s="126">
        <f ca="1">OFFSET(IND!P$25,$E24,0)</f>
        <v>0.48211863376478303</v>
      </c>
      <c r="N24" s="126">
        <f ca="1">OFFSET(IND!Q$25,$E24,0)</f>
        <v>0.47896332628855898</v>
      </c>
      <c r="O24" s="203">
        <f ca="1">OFFSET(IND!R$25,$E24,0)</f>
        <v>0.45296237138112649</v>
      </c>
      <c r="P24" s="126">
        <f ca="1">OFFSET(IND!S$25,$E24,0)</f>
        <v>0.45516454239690551</v>
      </c>
      <c r="Q24" s="126">
        <f ca="1">OFFSET(IND!T$25,$E24,0)</f>
        <v>0.45516454239690551</v>
      </c>
      <c r="R24" s="126">
        <f ca="1">OFFSET(IND!U$25,$E24,0)</f>
        <v>0.45516454239690551</v>
      </c>
      <c r="S24" s="126">
        <f ca="1">OFFSET(IND!V$25,$E24,0)</f>
        <v>0.45516454239690551</v>
      </c>
      <c r="T24" s="203">
        <f ca="1">OFFSET(IND!W$25,$E24,0)</f>
        <v>0.45516454239690551</v>
      </c>
      <c r="U24" s="126">
        <f ca="1">OFFSET(IND!X$25,$E24,0)</f>
        <v>0.45516454239690551</v>
      </c>
      <c r="V24" s="126">
        <f ca="1">OFFSET(IND!Y$25,$E24,0)</f>
        <v>0.45516454239690551</v>
      </c>
      <c r="W24" s="126">
        <f ca="1">OFFSET(IND!Z$25,$E24,0)</f>
        <v>0.45516454239690551</v>
      </c>
      <c r="X24" s="126">
        <f ca="1">OFFSET(IND!AA$25,$E24,0)</f>
        <v>0.45516454239690551</v>
      </c>
      <c r="Y24" s="205">
        <f ca="1">OFFSET(IND!AB$25,$E24,0)</f>
        <v>0.45516454239690551</v>
      </c>
      <c r="Z24" s="126">
        <f ca="1">OFFSET(IND!AC$25,$E24,0)</f>
        <v>0.45516454239690551</v>
      </c>
      <c r="AA24" s="126">
        <f ca="1">OFFSET(IND!AD$25,$E24,0)</f>
        <v>0.45516454239690551</v>
      </c>
      <c r="AB24" s="126">
        <f ca="1">OFFSET(IND!AE$25,$E24,0)</f>
        <v>0.45516454239690551</v>
      </c>
      <c r="AC24" s="126">
        <f ca="1">OFFSET(IND!AF$25,$E24,0)</f>
        <v>0.45516454239690551</v>
      </c>
      <c r="AD24" s="126">
        <f ca="1">OFFSET(IND!AG$25,$E24,0)</f>
        <v>0.45516454239690551</v>
      </c>
      <c r="AE24" s="126">
        <f ca="1">OFFSET(IND!AH$25,$E24,0)</f>
        <v>0.45516454239690551</v>
      </c>
      <c r="AF24" s="126">
        <f ca="1">OFFSET(IND!AI$25,$E24,0)</f>
        <v>0.45516454239690551</v>
      </c>
      <c r="AG24" s="126">
        <f ca="1">OFFSET(IND!AJ$25,$E24,0)</f>
        <v>0.45516454239690551</v>
      </c>
      <c r="AH24" s="126">
        <f ca="1">OFFSET(IND!AK$25,$E24,0)</f>
        <v>0.45516454239690551</v>
      </c>
      <c r="AI24" s="126">
        <f ca="1">OFFSET(IND!AL$25,$E24,0)</f>
        <v>0.45516454239690551</v>
      </c>
      <c r="AJ24" s="126">
        <f ca="1">OFFSET(IND!AM$25,$E24,0)</f>
        <v>0.45516454239690551</v>
      </c>
      <c r="AK24" s="126">
        <f ca="1">OFFSET(IND!AN$25,$E24,0)</f>
        <v>0.45516454239690551</v>
      </c>
      <c r="AL24" s="126">
        <f ca="1">OFFSET(IND!AO$25,$E24,0)</f>
        <v>0.45516454239690551</v>
      </c>
      <c r="AM24" s="126">
        <f ca="1">OFFSET(IND!AP$25,$E24,0)</f>
        <v>0.45516454239690551</v>
      </c>
      <c r="AQ24" s="4"/>
    </row>
    <row r="25" spans="1:43">
      <c r="A25" s="35" t="s">
        <v>325</v>
      </c>
      <c r="B25">
        <v>1.432656898094</v>
      </c>
      <c r="E25" s="129">
        <f ca="1">MATCH(F25,IND!$D$26:$D$255,0)</f>
        <v>172</v>
      </c>
      <c r="F25" s="4" t="str">
        <f t="shared" si="0"/>
        <v>IFBH</v>
      </c>
      <c r="G25" s="126">
        <f ca="1">OFFSET(IND!J$25,$E25,0)</f>
        <v>0.86215409809848131</v>
      </c>
      <c r="H25" s="126">
        <f ca="1">OFFSET(IND!K$25,$E25,0)</f>
        <v>0.88037889737077424</v>
      </c>
      <c r="I25" s="126">
        <f ca="1">OFFSET(IND!L$25,$E25,0)</f>
        <v>0.89274415792328099</v>
      </c>
      <c r="J25" s="126">
        <f ca="1">OFFSET(IND!M$25,$E25,0)</f>
        <v>0.8074079999999999</v>
      </c>
      <c r="K25" s="126">
        <f ca="1">OFFSET(IND!N$25,$E25,0)</f>
        <v>0.8074079999999999</v>
      </c>
      <c r="L25" s="126">
        <f ca="1">OFFSET(IND!O$25,$E25,0)</f>
        <v>0.8074079999999999</v>
      </c>
      <c r="M25" s="126">
        <f ca="1">OFFSET(IND!P$25,$E25,0)</f>
        <v>0.81357519447807114</v>
      </c>
      <c r="N25" s="126">
        <f ca="1">OFFSET(IND!Q$25,$E25,0)</f>
        <v>0.80825061311194302</v>
      </c>
      <c r="O25" s="203">
        <f ca="1">OFFSET(IND!R$25,$E25,0)</f>
        <v>0.76437400170565073</v>
      </c>
      <c r="P25" s="126">
        <f ca="1">OFFSET(IND!S$25,$E25,0)</f>
        <v>0.7680901652947778</v>
      </c>
      <c r="Q25" s="126">
        <f ca="1">OFFSET(IND!T$25,$E25,0)</f>
        <v>0.7680901652947778</v>
      </c>
      <c r="R25" s="126">
        <f ca="1">OFFSET(IND!U$25,$E25,0)</f>
        <v>0.7680901652947778</v>
      </c>
      <c r="S25" s="126">
        <f ca="1">OFFSET(IND!V$25,$E25,0)</f>
        <v>0.7680901652947778</v>
      </c>
      <c r="T25" s="203">
        <f ca="1">OFFSET(IND!W$25,$E25,0)</f>
        <v>0.7680901652947778</v>
      </c>
      <c r="U25" s="126">
        <f ca="1">OFFSET(IND!X$25,$E25,0)</f>
        <v>0.7680901652947778</v>
      </c>
      <c r="V25" s="126">
        <f ca="1">OFFSET(IND!Y$25,$E25,0)</f>
        <v>0.7680901652947778</v>
      </c>
      <c r="W25" s="126">
        <f ca="1">OFFSET(IND!Z$25,$E25,0)</f>
        <v>0.7680901652947778</v>
      </c>
      <c r="X25" s="126">
        <f ca="1">OFFSET(IND!AA$25,$E25,0)</f>
        <v>0.7680901652947778</v>
      </c>
      <c r="Y25" s="205">
        <f ca="1">OFFSET(IND!AB$25,$E25,0)</f>
        <v>0.7680901652947778</v>
      </c>
      <c r="Z25" s="126">
        <f ca="1">OFFSET(IND!AC$25,$E25,0)</f>
        <v>0.7680901652947778</v>
      </c>
      <c r="AA25" s="126">
        <f ca="1">OFFSET(IND!AD$25,$E25,0)</f>
        <v>0.7680901652947778</v>
      </c>
      <c r="AB25" s="126">
        <f ca="1">OFFSET(IND!AE$25,$E25,0)</f>
        <v>0.7680901652947778</v>
      </c>
      <c r="AC25" s="126">
        <f ca="1">OFFSET(IND!AF$25,$E25,0)</f>
        <v>0.7680901652947778</v>
      </c>
      <c r="AD25" s="126">
        <f ca="1">OFFSET(IND!AG$25,$E25,0)</f>
        <v>0.7680901652947778</v>
      </c>
      <c r="AE25" s="126">
        <f ca="1">OFFSET(IND!AH$25,$E25,0)</f>
        <v>0.7680901652947778</v>
      </c>
      <c r="AF25" s="126">
        <f ca="1">OFFSET(IND!AI$25,$E25,0)</f>
        <v>0.7680901652947778</v>
      </c>
      <c r="AG25" s="126">
        <f ca="1">OFFSET(IND!AJ$25,$E25,0)</f>
        <v>0.7680901652947778</v>
      </c>
      <c r="AH25" s="126">
        <f ca="1">OFFSET(IND!AK$25,$E25,0)</f>
        <v>0.7680901652947778</v>
      </c>
      <c r="AI25" s="126">
        <f ca="1">OFFSET(IND!AL$25,$E25,0)</f>
        <v>0.7680901652947778</v>
      </c>
      <c r="AJ25" s="126">
        <f ca="1">OFFSET(IND!AM$25,$E25,0)</f>
        <v>0.7680901652947778</v>
      </c>
      <c r="AK25" s="126">
        <f ca="1">OFFSET(IND!AN$25,$E25,0)</f>
        <v>0.7680901652947778</v>
      </c>
      <c r="AL25" s="126">
        <f ca="1">OFFSET(IND!AO$25,$E25,0)</f>
        <v>0.7680901652947778</v>
      </c>
      <c r="AM25" s="126">
        <f ca="1">OFFSET(IND!AP$25,$E25,0)</f>
        <v>0.7680901652947778</v>
      </c>
      <c r="AQ25" s="4"/>
    </row>
    <row r="26" spans="1:43">
      <c r="A26" s="35" t="s">
        <v>326</v>
      </c>
      <c r="B26">
        <v>1.857147830862</v>
      </c>
      <c r="E26" s="129">
        <f ca="1">MATCH(F26,IND!$D$26:$D$255,0)</f>
        <v>168</v>
      </c>
      <c r="F26" s="4" t="str">
        <f t="shared" si="0"/>
        <v>IFBK</v>
      </c>
      <c r="G26" s="126">
        <f ca="1">OFFSET(IND!J$25,$E26,0)</f>
        <v>1.1176071642017353</v>
      </c>
      <c r="H26" s="126">
        <f ca="1">OFFSET(IND!K$25,$E26,0)</f>
        <v>1.1412319039991521</v>
      </c>
      <c r="I26" s="126">
        <f ca="1">OFFSET(IND!L$25,$E26,0)</f>
        <v>1.1572609454561054</v>
      </c>
      <c r="J26" s="126">
        <f ca="1">OFFSET(IND!M$25,$E26,0)</f>
        <v>1.04664</v>
      </c>
      <c r="K26" s="126">
        <f ca="1">OFFSET(IND!N$25,$E26,0)</f>
        <v>1.04664</v>
      </c>
      <c r="L26" s="126">
        <f ca="1">OFFSET(IND!O$25,$E26,0)</f>
        <v>1.04664</v>
      </c>
      <c r="M26" s="126">
        <f ca="1">OFFSET(IND!P$25,$E26,0)</f>
        <v>1.0546345113604627</v>
      </c>
      <c r="N26" s="126">
        <f ca="1">OFFSET(IND!Q$25,$E26,0)</f>
        <v>1.0477322762562227</v>
      </c>
      <c r="O26" s="203">
        <f ca="1">OFFSET(IND!R$25,$E26,0)</f>
        <v>0.99085518739621414</v>
      </c>
      <c r="P26" s="126">
        <f ca="1">OFFSET(IND!S$25,$E26,0)</f>
        <v>0.99567243649323078</v>
      </c>
      <c r="Q26" s="126">
        <f ca="1">OFFSET(IND!T$25,$E26,0)</f>
        <v>0.99567243649323078</v>
      </c>
      <c r="R26" s="126">
        <f ca="1">OFFSET(IND!U$25,$E26,0)</f>
        <v>0.99567243649323078</v>
      </c>
      <c r="S26" s="126">
        <f ca="1">OFFSET(IND!V$25,$E26,0)</f>
        <v>0.99567243649323078</v>
      </c>
      <c r="T26" s="203">
        <f ca="1">OFFSET(IND!W$25,$E26,0)</f>
        <v>0.99567243649323078</v>
      </c>
      <c r="U26" s="126">
        <f ca="1">OFFSET(IND!X$25,$E26,0)</f>
        <v>0.99567243649323078</v>
      </c>
      <c r="V26" s="126">
        <f ca="1">OFFSET(IND!Y$25,$E26,0)</f>
        <v>0.99567243649323078</v>
      </c>
      <c r="W26" s="126">
        <f ca="1">OFFSET(IND!Z$25,$E26,0)</f>
        <v>0.99567243649323078</v>
      </c>
      <c r="X26" s="126">
        <f ca="1">OFFSET(IND!AA$25,$E26,0)</f>
        <v>0.99567243649323078</v>
      </c>
      <c r="Y26" s="205">
        <f ca="1">OFFSET(IND!AB$25,$E26,0)</f>
        <v>0.99567243649323078</v>
      </c>
      <c r="Z26" s="126">
        <f ca="1">OFFSET(IND!AC$25,$E26,0)</f>
        <v>0.99567243649323078</v>
      </c>
      <c r="AA26" s="126">
        <f ca="1">OFFSET(IND!AD$25,$E26,0)</f>
        <v>0.99567243649323078</v>
      </c>
      <c r="AB26" s="126">
        <f ca="1">OFFSET(IND!AE$25,$E26,0)</f>
        <v>0.99567243649323078</v>
      </c>
      <c r="AC26" s="126">
        <f ca="1">OFFSET(IND!AF$25,$E26,0)</f>
        <v>0.99567243649323078</v>
      </c>
      <c r="AD26" s="126">
        <f ca="1">OFFSET(IND!AG$25,$E26,0)</f>
        <v>0.99567243649323078</v>
      </c>
      <c r="AE26" s="126">
        <f ca="1">OFFSET(IND!AH$25,$E26,0)</f>
        <v>0.99567243649323078</v>
      </c>
      <c r="AF26" s="126">
        <f ca="1">OFFSET(IND!AI$25,$E26,0)</f>
        <v>0.99567243649323078</v>
      </c>
      <c r="AG26" s="126">
        <f ca="1">OFFSET(IND!AJ$25,$E26,0)</f>
        <v>0.99567243649323078</v>
      </c>
      <c r="AH26" s="126">
        <f ca="1">OFFSET(IND!AK$25,$E26,0)</f>
        <v>0.99567243649323078</v>
      </c>
      <c r="AI26" s="126">
        <f ca="1">OFFSET(IND!AL$25,$E26,0)</f>
        <v>0.99567243649323078</v>
      </c>
      <c r="AJ26" s="126">
        <f ca="1">OFFSET(IND!AM$25,$E26,0)</f>
        <v>0.99567243649323078</v>
      </c>
      <c r="AK26" s="126">
        <f ca="1">OFFSET(IND!AN$25,$E26,0)</f>
        <v>0.99567243649323078</v>
      </c>
      <c r="AL26" s="126">
        <f ca="1">OFFSET(IND!AO$25,$E26,0)</f>
        <v>0.99567243649323078</v>
      </c>
      <c r="AM26" s="126">
        <f ca="1">OFFSET(IND!AP$25,$E26,0)</f>
        <v>0.99567243649323078</v>
      </c>
      <c r="AQ26" s="4"/>
    </row>
    <row r="27" spans="1:43">
      <c r="A27" s="35" t="s">
        <v>327</v>
      </c>
      <c r="B27">
        <v>0.39796024947059999</v>
      </c>
      <c r="E27" s="129">
        <f ca="1">MATCH(F27,IND!$D$26:$D$255,0)</f>
        <v>170</v>
      </c>
      <c r="F27" s="4" t="str">
        <f t="shared" si="0"/>
        <v>IFBL</v>
      </c>
      <c r="G27" s="126">
        <f ca="1">OFFSET(IND!J$25,$E27,0)</f>
        <v>0.23948724947180039</v>
      </c>
      <c r="H27" s="126">
        <f ca="1">OFFSET(IND!K$25,$E27,0)</f>
        <v>0.24454969371410398</v>
      </c>
      <c r="I27" s="126">
        <f ca="1">OFFSET(IND!L$25,$E27,0)</f>
        <v>0.24798448831202252</v>
      </c>
      <c r="J27" s="126">
        <f ca="1">OFFSET(IND!M$25,$E27,0)</f>
        <v>0.22428000000000001</v>
      </c>
      <c r="K27" s="126">
        <f ca="1">OFFSET(IND!N$25,$E27,0)</f>
        <v>0.22428000000000001</v>
      </c>
      <c r="L27" s="126">
        <f ca="1">OFFSET(IND!O$25,$E27,0)</f>
        <v>0.22428000000000001</v>
      </c>
      <c r="M27" s="126">
        <f ca="1">OFFSET(IND!P$25,$E27,0)</f>
        <v>0.22599310957724203</v>
      </c>
      <c r="N27" s="126">
        <f ca="1">OFFSET(IND!Q$25,$E27,0)</f>
        <v>0.22451405919776202</v>
      </c>
      <c r="O27" s="203">
        <f ca="1">OFFSET(IND!R$25,$E27,0)</f>
        <v>0.21232611158490305</v>
      </c>
      <c r="P27" s="126">
        <f ca="1">OFFSET(IND!S$25,$E27,0)</f>
        <v>0.21335837924854947</v>
      </c>
      <c r="Q27" s="126">
        <f ca="1">OFFSET(IND!T$25,$E27,0)</f>
        <v>0.21335837924854947</v>
      </c>
      <c r="R27" s="126">
        <f ca="1">OFFSET(IND!U$25,$E27,0)</f>
        <v>0.21335837924854947</v>
      </c>
      <c r="S27" s="126">
        <f ca="1">OFFSET(IND!V$25,$E27,0)</f>
        <v>0.21335837924854947</v>
      </c>
      <c r="T27" s="203">
        <f ca="1">OFFSET(IND!W$25,$E27,0)</f>
        <v>0.21335837924854947</v>
      </c>
      <c r="U27" s="126">
        <f ca="1">OFFSET(IND!X$25,$E27,0)</f>
        <v>0.21335837924854947</v>
      </c>
      <c r="V27" s="126">
        <f ca="1">OFFSET(IND!Y$25,$E27,0)</f>
        <v>0.21335837924854947</v>
      </c>
      <c r="W27" s="126">
        <f ca="1">OFFSET(IND!Z$25,$E27,0)</f>
        <v>0.21335837924854947</v>
      </c>
      <c r="X27" s="126">
        <f ca="1">OFFSET(IND!AA$25,$E27,0)</f>
        <v>0.21335837924854947</v>
      </c>
      <c r="Y27" s="205">
        <f ca="1">OFFSET(IND!AB$25,$E27,0)</f>
        <v>0.21335837924854947</v>
      </c>
      <c r="Z27" s="126">
        <f ca="1">OFFSET(IND!AC$25,$E27,0)</f>
        <v>0.21335837924854947</v>
      </c>
      <c r="AA27" s="126">
        <f ca="1">OFFSET(IND!AD$25,$E27,0)</f>
        <v>0.21335837924854947</v>
      </c>
      <c r="AB27" s="126">
        <f ca="1">OFFSET(IND!AE$25,$E27,0)</f>
        <v>0.21335837924854947</v>
      </c>
      <c r="AC27" s="126">
        <f ca="1">OFFSET(IND!AF$25,$E27,0)</f>
        <v>0.21335837924854947</v>
      </c>
      <c r="AD27" s="126">
        <f ca="1">OFFSET(IND!AG$25,$E27,0)</f>
        <v>0.21335837924854947</v>
      </c>
      <c r="AE27" s="126">
        <f ca="1">OFFSET(IND!AH$25,$E27,0)</f>
        <v>0.21335837924854947</v>
      </c>
      <c r="AF27" s="126">
        <f ca="1">OFFSET(IND!AI$25,$E27,0)</f>
        <v>0.21335837924854947</v>
      </c>
      <c r="AG27" s="126">
        <f ca="1">OFFSET(IND!AJ$25,$E27,0)</f>
        <v>0.21335837924854947</v>
      </c>
      <c r="AH27" s="126">
        <f ca="1">OFFSET(IND!AK$25,$E27,0)</f>
        <v>0.21335837924854947</v>
      </c>
      <c r="AI27" s="126">
        <f ca="1">OFFSET(IND!AL$25,$E27,0)</f>
        <v>0.21335837924854947</v>
      </c>
      <c r="AJ27" s="126">
        <f ca="1">OFFSET(IND!AM$25,$E27,0)</f>
        <v>0.21335837924854947</v>
      </c>
      <c r="AK27" s="126">
        <f ca="1">OFFSET(IND!AN$25,$E27,0)</f>
        <v>0.21335837924854947</v>
      </c>
      <c r="AL27" s="126">
        <f ca="1">OFFSET(IND!AO$25,$E27,0)</f>
        <v>0.21335837924854947</v>
      </c>
      <c r="AM27" s="126">
        <f ca="1">OFFSET(IND!AP$25,$E27,0)</f>
        <v>0.21335837924854947</v>
      </c>
      <c r="AQ27" s="4"/>
    </row>
    <row r="28" spans="1:43">
      <c r="A28" s="35" t="s">
        <v>328</v>
      </c>
      <c r="B28">
        <v>4.45715479407</v>
      </c>
      <c r="E28" s="129">
        <f ca="1">MATCH(F28,IND!$D$26:$D$255,0)</f>
        <v>175</v>
      </c>
      <c r="F28" s="4" t="str">
        <f t="shared" si="0"/>
        <v>IFBO</v>
      </c>
      <c r="G28" s="126">
        <f ca="1">OFFSET(IND!J$25,$E28,0)</f>
        <v>2.6822571940841642</v>
      </c>
      <c r="H28" s="126">
        <f ca="1">OFFSET(IND!K$25,$E28,0)</f>
        <v>2.7389565695979647</v>
      </c>
      <c r="I28" s="126">
        <f ca="1">OFFSET(IND!L$25,$E28,0)</f>
        <v>2.7774262690946525</v>
      </c>
      <c r="J28" s="126">
        <f ca="1">OFFSET(IND!M$25,$E28,0)</f>
        <v>2.5119360000000004</v>
      </c>
      <c r="K28" s="126">
        <f ca="1">OFFSET(IND!N$25,$E28,0)</f>
        <v>2.5119360000000004</v>
      </c>
      <c r="L28" s="126">
        <f ca="1">OFFSET(IND!O$25,$E28,0)</f>
        <v>2.5119360000000004</v>
      </c>
      <c r="M28" s="126">
        <f ca="1">OFFSET(IND!P$25,$E28,0)</f>
        <v>2.531122827265111</v>
      </c>
      <c r="N28" s="126">
        <f ca="1">OFFSET(IND!Q$25,$E28,0)</f>
        <v>2.5145574630149348</v>
      </c>
      <c r="O28" s="203">
        <f ca="1">OFFSET(IND!R$25,$E28,0)</f>
        <v>2.3780524497509141</v>
      </c>
      <c r="P28" s="126">
        <f ca="1">OFFSET(IND!S$25,$E28,0)</f>
        <v>2.3896138475837541</v>
      </c>
      <c r="Q28" s="126">
        <f ca="1">OFFSET(IND!T$25,$E28,0)</f>
        <v>2.3896138475837541</v>
      </c>
      <c r="R28" s="126">
        <f ca="1">OFFSET(IND!U$25,$E28,0)</f>
        <v>2.3896138475837541</v>
      </c>
      <c r="S28" s="126">
        <f ca="1">OFFSET(IND!V$25,$E28,0)</f>
        <v>2.3896138475837541</v>
      </c>
      <c r="T28" s="203">
        <f ca="1">OFFSET(IND!W$25,$E28,0)</f>
        <v>2.3896138475837541</v>
      </c>
      <c r="U28" s="126">
        <f ca="1">OFFSET(IND!X$25,$E28,0)</f>
        <v>2.3896138475837541</v>
      </c>
      <c r="V28" s="126">
        <f ca="1">OFFSET(IND!Y$25,$E28,0)</f>
        <v>2.3896138475837541</v>
      </c>
      <c r="W28" s="126">
        <f ca="1">OFFSET(IND!Z$25,$E28,0)</f>
        <v>2.3896138475837541</v>
      </c>
      <c r="X28" s="126">
        <f ca="1">OFFSET(IND!AA$25,$E28,0)</f>
        <v>2.3896138475837541</v>
      </c>
      <c r="Y28" s="205">
        <f ca="1">OFFSET(IND!AB$25,$E28,0)</f>
        <v>2.3896138475837541</v>
      </c>
      <c r="Z28" s="126">
        <f ca="1">OFFSET(IND!AC$25,$E28,0)</f>
        <v>2.3896138475837541</v>
      </c>
      <c r="AA28" s="126">
        <f ca="1">OFFSET(IND!AD$25,$E28,0)</f>
        <v>2.3896138475837541</v>
      </c>
      <c r="AB28" s="126">
        <f ca="1">OFFSET(IND!AE$25,$E28,0)</f>
        <v>2.3896138475837541</v>
      </c>
      <c r="AC28" s="126">
        <f ca="1">OFFSET(IND!AF$25,$E28,0)</f>
        <v>2.3896138475837541</v>
      </c>
      <c r="AD28" s="126">
        <f ca="1">OFFSET(IND!AG$25,$E28,0)</f>
        <v>2.3896138475837541</v>
      </c>
      <c r="AE28" s="126">
        <f ca="1">OFFSET(IND!AH$25,$E28,0)</f>
        <v>2.3896138475837541</v>
      </c>
      <c r="AF28" s="126">
        <f ca="1">OFFSET(IND!AI$25,$E28,0)</f>
        <v>2.3896138475837541</v>
      </c>
      <c r="AG28" s="126">
        <f ca="1">OFFSET(IND!AJ$25,$E28,0)</f>
        <v>2.3896138475837541</v>
      </c>
      <c r="AH28" s="126">
        <f ca="1">OFFSET(IND!AK$25,$E28,0)</f>
        <v>2.3896138475837541</v>
      </c>
      <c r="AI28" s="126">
        <f ca="1">OFFSET(IND!AL$25,$E28,0)</f>
        <v>2.3896138475837541</v>
      </c>
      <c r="AJ28" s="126">
        <f ca="1">OFFSET(IND!AM$25,$E28,0)</f>
        <v>2.3896138475837541</v>
      </c>
      <c r="AK28" s="126">
        <f ca="1">OFFSET(IND!AN$25,$E28,0)</f>
        <v>2.3896138475837541</v>
      </c>
      <c r="AL28" s="126">
        <f ca="1">OFFSET(IND!AO$25,$E28,0)</f>
        <v>2.3896138475837541</v>
      </c>
      <c r="AM28" s="126">
        <f ca="1">OFFSET(IND!AP$25,$E28,0)</f>
        <v>2.3896138475837541</v>
      </c>
      <c r="AQ28" s="4"/>
    </row>
    <row r="29" spans="1:43">
      <c r="A29" s="35" t="s">
        <v>329</v>
      </c>
      <c r="B29">
        <v>5.9428730587610001</v>
      </c>
      <c r="E29" s="129">
        <f ca="1">MATCH(F29,IND!$D$26:$D$255,0)</f>
        <v>173</v>
      </c>
      <c r="F29" s="4" t="str">
        <f t="shared" si="0"/>
        <v>IFBP</v>
      </c>
      <c r="G29" s="126">
        <f ca="1">OFFSET(IND!J$25,$E29,0)</f>
        <v>3.576342925445553</v>
      </c>
      <c r="H29" s="126">
        <f ca="1">OFFSET(IND!K$25,$E29,0)</f>
        <v>3.6519420927972868</v>
      </c>
      <c r="I29" s="126">
        <f ca="1">OFFSET(IND!L$25,$E29,0)</f>
        <v>3.703235025459537</v>
      </c>
      <c r="J29" s="126">
        <f ca="1">OFFSET(IND!M$25,$E29,0)</f>
        <v>3.3492480000000002</v>
      </c>
      <c r="K29" s="126">
        <f ca="1">OFFSET(IND!N$25,$E29,0)</f>
        <v>3.3492480000000002</v>
      </c>
      <c r="L29" s="126">
        <f ca="1">OFFSET(IND!O$25,$E29,0)</f>
        <v>3.3492480000000002</v>
      </c>
      <c r="M29" s="126">
        <f ca="1">OFFSET(IND!P$25,$E29,0)</f>
        <v>3.3748304363534811</v>
      </c>
      <c r="N29" s="126">
        <f ca="1">OFFSET(IND!Q$25,$E29,0)</f>
        <v>3.3527432840199127</v>
      </c>
      <c r="O29" s="203">
        <f ca="1">OFFSET(IND!R$25,$E29,0)</f>
        <v>3.1707365996678853</v>
      </c>
      <c r="P29" s="126">
        <f ca="1">OFFSET(IND!S$25,$E29,0)</f>
        <v>3.1861517967783386</v>
      </c>
      <c r="Q29" s="126">
        <f ca="1">OFFSET(IND!T$25,$E29,0)</f>
        <v>3.1861517967783386</v>
      </c>
      <c r="R29" s="126">
        <f ca="1">OFFSET(IND!U$25,$E29,0)</f>
        <v>3.1861517967783386</v>
      </c>
      <c r="S29" s="126">
        <f ca="1">OFFSET(IND!V$25,$E29,0)</f>
        <v>3.1861517967783386</v>
      </c>
      <c r="T29" s="203">
        <f ca="1">OFFSET(IND!W$25,$E29,0)</f>
        <v>3.1861517967783386</v>
      </c>
      <c r="U29" s="126">
        <f ca="1">OFFSET(IND!X$25,$E29,0)</f>
        <v>3.1861517967783386</v>
      </c>
      <c r="V29" s="126">
        <f ca="1">OFFSET(IND!Y$25,$E29,0)</f>
        <v>3.1861517967783386</v>
      </c>
      <c r="W29" s="126">
        <f ca="1">OFFSET(IND!Z$25,$E29,0)</f>
        <v>3.1861517967783386</v>
      </c>
      <c r="X29" s="126">
        <f ca="1">OFFSET(IND!AA$25,$E29,0)</f>
        <v>3.1861517967783386</v>
      </c>
      <c r="Y29" s="205">
        <f ca="1">OFFSET(IND!AB$25,$E29,0)</f>
        <v>3.1861517967783386</v>
      </c>
      <c r="Z29" s="126">
        <f ca="1">OFFSET(IND!AC$25,$E29,0)</f>
        <v>3.1861517967783386</v>
      </c>
      <c r="AA29" s="126">
        <f ca="1">OFFSET(IND!AD$25,$E29,0)</f>
        <v>3.1861517967783386</v>
      </c>
      <c r="AB29" s="126">
        <f ca="1">OFFSET(IND!AE$25,$E29,0)</f>
        <v>3.1861517967783386</v>
      </c>
      <c r="AC29" s="126">
        <f ca="1">OFFSET(IND!AF$25,$E29,0)</f>
        <v>3.1861517967783386</v>
      </c>
      <c r="AD29" s="126">
        <f ca="1">OFFSET(IND!AG$25,$E29,0)</f>
        <v>3.1861517967783386</v>
      </c>
      <c r="AE29" s="126">
        <f ca="1">OFFSET(IND!AH$25,$E29,0)</f>
        <v>3.1861517967783386</v>
      </c>
      <c r="AF29" s="126">
        <f ca="1">OFFSET(IND!AI$25,$E29,0)</f>
        <v>3.1861517967783386</v>
      </c>
      <c r="AG29" s="126">
        <f ca="1">OFFSET(IND!AJ$25,$E29,0)</f>
        <v>3.1861517967783386</v>
      </c>
      <c r="AH29" s="126">
        <f ca="1">OFFSET(IND!AK$25,$E29,0)</f>
        <v>3.1861517967783386</v>
      </c>
      <c r="AI29" s="126">
        <f ca="1">OFFSET(IND!AL$25,$E29,0)</f>
        <v>3.1861517967783386</v>
      </c>
      <c r="AJ29" s="126">
        <f ca="1">OFFSET(IND!AM$25,$E29,0)</f>
        <v>3.1861517967783386</v>
      </c>
      <c r="AK29" s="126">
        <f ca="1">OFFSET(IND!AN$25,$E29,0)</f>
        <v>3.1861517967783386</v>
      </c>
      <c r="AL29" s="126">
        <f ca="1">OFFSET(IND!AO$25,$E29,0)</f>
        <v>3.1861517967783386</v>
      </c>
      <c r="AM29" s="126">
        <f ca="1">OFFSET(IND!AP$25,$E29,0)</f>
        <v>3.1861517967783386</v>
      </c>
      <c r="AQ29" s="4"/>
    </row>
    <row r="30" spans="1:43">
      <c r="A30" s="35" t="s">
        <v>330</v>
      </c>
      <c r="B30">
        <v>28.205650466129999</v>
      </c>
      <c r="E30" s="129">
        <f ca="1">MATCH(F30,IND!$D$26:$D$255,0)</f>
        <v>178</v>
      </c>
      <c r="F30" s="4" t="str">
        <f t="shared" si="0"/>
        <v>IFBS</v>
      </c>
      <c r="G30" s="126">
        <f ca="1">OFFSET(IND!J$25,$E30,0)</f>
        <v>20.421862032418336</v>
      </c>
      <c r="H30" s="126">
        <f ca="1">OFFSET(IND!K$25,$E30,0)</f>
        <v>20.853553231390947</v>
      </c>
      <c r="I30" s="126">
        <f ca="1">OFFSET(IND!L$25,$E30,0)</f>
        <v>21.146449414979408</v>
      </c>
      <c r="J30" s="126">
        <f ca="1">OFFSET(IND!M$25,$E30,0)</f>
        <v>6.8922304000000008</v>
      </c>
      <c r="K30" s="126">
        <f ca="1">OFFSET(IND!N$25,$E30,0)</f>
        <v>6.8922304000000008</v>
      </c>
      <c r="L30" s="126">
        <f ca="1">OFFSET(IND!O$25,$E30,0)</f>
        <v>6.8922304000000008</v>
      </c>
      <c r="M30" s="126">
        <f ca="1">OFFSET(IND!P$25,$E30,0)</f>
        <v>6.944875066964503</v>
      </c>
      <c r="N30" s="126">
        <f ca="1">OFFSET(IND!Q$25,$E30,0)</f>
        <v>6.8994231497691052</v>
      </c>
      <c r="O30" s="203">
        <f ca="1">OFFSET(IND!R$25,$E30,0)</f>
        <v>6.5248817593154129</v>
      </c>
      <c r="P30" s="126">
        <f ca="1">OFFSET(IND!S$25,$E30,0)</f>
        <v>6.5566038324932299</v>
      </c>
      <c r="Q30" s="126">
        <f ca="1">OFFSET(IND!T$25,$E30,0)</f>
        <v>6.5566038324932299</v>
      </c>
      <c r="R30" s="126">
        <f ca="1">OFFSET(IND!U$25,$E30,0)</f>
        <v>6.5566038324932299</v>
      </c>
      <c r="S30" s="126">
        <f ca="1">OFFSET(IND!V$25,$E30,0)</f>
        <v>6.5566038324932299</v>
      </c>
      <c r="T30" s="203">
        <f ca="1">OFFSET(IND!W$25,$E30,0)</f>
        <v>6.5566038324932299</v>
      </c>
      <c r="U30" s="126">
        <f ca="1">OFFSET(IND!X$25,$E30,0)</f>
        <v>6.5566038324932299</v>
      </c>
      <c r="V30" s="126">
        <f ca="1">OFFSET(IND!Y$25,$E30,0)</f>
        <v>6.5566038324932299</v>
      </c>
      <c r="W30" s="126">
        <f ca="1">OFFSET(IND!Z$25,$E30,0)</f>
        <v>6.5566038324932299</v>
      </c>
      <c r="X30" s="126">
        <f ca="1">OFFSET(IND!AA$25,$E30,0)</f>
        <v>6.5566038324932299</v>
      </c>
      <c r="Y30" s="205">
        <f ca="1">OFFSET(IND!AB$25,$E30,0)</f>
        <v>6.5566038324932299</v>
      </c>
      <c r="Z30" s="126">
        <f ca="1">OFFSET(IND!AC$25,$E30,0)</f>
        <v>6.5566038324932299</v>
      </c>
      <c r="AA30" s="126">
        <f ca="1">OFFSET(IND!AD$25,$E30,0)</f>
        <v>6.5566038324932299</v>
      </c>
      <c r="AB30" s="126">
        <f ca="1">OFFSET(IND!AE$25,$E30,0)</f>
        <v>6.5566038324932299</v>
      </c>
      <c r="AC30" s="126">
        <f ca="1">OFFSET(IND!AF$25,$E30,0)</f>
        <v>6.5566038324932299</v>
      </c>
      <c r="AD30" s="126">
        <f ca="1">OFFSET(IND!AG$25,$E30,0)</f>
        <v>6.5566038324932299</v>
      </c>
      <c r="AE30" s="126">
        <f ca="1">OFFSET(IND!AH$25,$E30,0)</f>
        <v>6.5566038324932299</v>
      </c>
      <c r="AF30" s="126">
        <f ca="1">OFFSET(IND!AI$25,$E30,0)</f>
        <v>6.5566038324932299</v>
      </c>
      <c r="AG30" s="126">
        <f ca="1">OFFSET(IND!AJ$25,$E30,0)</f>
        <v>6.5566038324932299</v>
      </c>
      <c r="AH30" s="126">
        <f ca="1">OFFSET(IND!AK$25,$E30,0)</f>
        <v>6.5566038324932299</v>
      </c>
      <c r="AI30" s="126">
        <f ca="1">OFFSET(IND!AL$25,$E30,0)</f>
        <v>6.5566038324932299</v>
      </c>
      <c r="AJ30" s="126">
        <f ca="1">OFFSET(IND!AM$25,$E30,0)</f>
        <v>6.5566038324932299</v>
      </c>
      <c r="AK30" s="126">
        <f ca="1">OFFSET(IND!AN$25,$E30,0)</f>
        <v>6.5566038324932299</v>
      </c>
      <c r="AL30" s="126">
        <f ca="1">OFFSET(IND!AO$25,$E30,0)</f>
        <v>6.5566038324932299</v>
      </c>
      <c r="AM30" s="126">
        <f ca="1">OFFSET(IND!AP$25,$E30,0)</f>
        <v>6.5566038324932299</v>
      </c>
      <c r="AQ30" s="4"/>
    </row>
    <row r="31" spans="1:43">
      <c r="A31" s="35" t="s">
        <v>331</v>
      </c>
      <c r="B31">
        <v>1.0975498905550001</v>
      </c>
      <c r="E31" s="129">
        <f ca="1">MATCH(F31,IND!$D$26:$D$255,0)</f>
        <v>47</v>
      </c>
      <c r="F31" s="4" t="str">
        <f t="shared" si="0"/>
        <v>IMIA</v>
      </c>
      <c r="G31" s="126">
        <f ca="1">OFFSET(IND!J$25,$E31,0)</f>
        <v>0.99318058118269725</v>
      </c>
      <c r="H31" s="126">
        <f ca="1">OFFSET(IND!K$25,$E31,0)</f>
        <v>1.0241381887537084</v>
      </c>
      <c r="I31" s="126">
        <f ca="1">OFFSET(IND!L$25,$E31,0)</f>
        <v>1.0337378249229388</v>
      </c>
      <c r="J31" s="126">
        <f ca="1">OFFSET(IND!M$25,$E31,0)</f>
        <v>1.0228235984706235</v>
      </c>
      <c r="K31" s="126">
        <f ca="1">OFFSET(IND!N$25,$E31,0)</f>
        <v>1.0228235984706235</v>
      </c>
      <c r="L31" s="126">
        <f ca="1">OFFSET(IND!O$25,$E31,0)</f>
        <v>1.0228235984706235</v>
      </c>
      <c r="M31" s="126">
        <f ca="1">OFFSET(IND!P$25,$E31,0)</f>
        <v>1.0186132988360075</v>
      </c>
      <c r="N31" s="126">
        <f ca="1">OFFSET(IND!Q$25,$E31,0)</f>
        <v>1.0086358993839752</v>
      </c>
      <c r="O31" s="203">
        <f ca="1">OFFSET(IND!R$25,$E31,0)</f>
        <v>0.92721100149676072</v>
      </c>
      <c r="P31" s="126">
        <f ca="1">OFFSET(IND!S$25,$E31,0)</f>
        <v>0.95529755591817034</v>
      </c>
      <c r="Q31" s="126">
        <f ca="1">OFFSET(IND!T$25,$E31,0)</f>
        <v>0.95961416953255063</v>
      </c>
      <c r="R31" s="126">
        <f ca="1">OFFSET(IND!U$25,$E31,0)</f>
        <v>0.96393078314693081</v>
      </c>
      <c r="S31" s="126">
        <f ca="1">OFFSET(IND!V$25,$E31,0)</f>
        <v>0.968247396761311</v>
      </c>
      <c r="T31" s="203">
        <f ca="1">OFFSET(IND!W$25,$E31,0)</f>
        <v>0.9725640103756914</v>
      </c>
      <c r="U31" s="126">
        <f ca="1">OFFSET(IND!X$25,$E31,0)</f>
        <v>0.97688062399007169</v>
      </c>
      <c r="V31" s="126">
        <f ca="1">OFFSET(IND!Y$25,$E31,0)</f>
        <v>0.98119723760445199</v>
      </c>
      <c r="W31" s="126">
        <f ca="1">OFFSET(IND!Z$25,$E31,0)</f>
        <v>0.98551385121883239</v>
      </c>
      <c r="X31" s="126">
        <f ca="1">OFFSET(IND!AA$25,$E31,0)</f>
        <v>0.9898304648332128</v>
      </c>
      <c r="Y31" s="205">
        <f ca="1">OFFSET(IND!AB$25,$E31,0)</f>
        <v>0.99414707844759287</v>
      </c>
      <c r="Z31" s="126">
        <f ca="1">OFFSET(IND!AC$25,$E31,0)</f>
        <v>0.99414707844759287</v>
      </c>
      <c r="AA31" s="126">
        <f ca="1">OFFSET(IND!AD$25,$E31,0)</f>
        <v>0.99414707844759287</v>
      </c>
      <c r="AB31" s="126">
        <f ca="1">OFFSET(IND!AE$25,$E31,0)</f>
        <v>0.99414707844759287</v>
      </c>
      <c r="AC31" s="126">
        <f ca="1">OFFSET(IND!AF$25,$E31,0)</f>
        <v>0.99414707844759287</v>
      </c>
      <c r="AD31" s="126">
        <f ca="1">OFFSET(IND!AG$25,$E31,0)</f>
        <v>0.99414707844759287</v>
      </c>
      <c r="AE31" s="126">
        <f ca="1">OFFSET(IND!AH$25,$E31,0)</f>
        <v>0.99414707844759287</v>
      </c>
      <c r="AF31" s="126">
        <f ca="1">OFFSET(IND!AI$25,$E31,0)</f>
        <v>0.99414707844759287</v>
      </c>
      <c r="AG31" s="126">
        <f ca="1">OFFSET(IND!AJ$25,$E31,0)</f>
        <v>0.99414707844759287</v>
      </c>
      <c r="AH31" s="126">
        <f ca="1">OFFSET(IND!AK$25,$E31,0)</f>
        <v>0.99414707844759287</v>
      </c>
      <c r="AI31" s="126">
        <f ca="1">OFFSET(IND!AL$25,$E31,0)</f>
        <v>0.99414707844759287</v>
      </c>
      <c r="AJ31" s="126">
        <f ca="1">OFFSET(IND!AM$25,$E31,0)</f>
        <v>0.99414707844759287</v>
      </c>
      <c r="AK31" s="126">
        <f ca="1">OFFSET(IND!AN$25,$E31,0)</f>
        <v>0.99414707844759287</v>
      </c>
      <c r="AL31" s="126">
        <f ca="1">OFFSET(IND!AO$25,$E31,0)</f>
        <v>0.99414707844759287</v>
      </c>
      <c r="AM31" s="126">
        <f ca="1">OFFSET(IND!AP$25,$E31,0)</f>
        <v>0.99414707844759287</v>
      </c>
      <c r="AQ31" s="4"/>
    </row>
    <row r="32" spans="1:43">
      <c r="A32" s="35" t="s">
        <v>332</v>
      </c>
      <c r="B32">
        <v>19.17682172608</v>
      </c>
      <c r="E32" s="129">
        <f ca="1">MATCH(F32,IND!$D$26:$D$255,0)</f>
        <v>49</v>
      </c>
      <c r="F32" s="4" t="str">
        <f t="shared" si="0"/>
        <v>IMIC</v>
      </c>
      <c r="G32" s="126">
        <f ca="1">OFFSET(IND!J$25,$E32,0)</f>
        <v>17.35324025908308</v>
      </c>
      <c r="H32" s="126">
        <f ca="1">OFFSET(IND!K$25,$E32,0)</f>
        <v>17.894143708268967</v>
      </c>
      <c r="I32" s="126">
        <f ca="1">OFFSET(IND!L$25,$E32,0)</f>
        <v>18.061872312714762</v>
      </c>
      <c r="J32" s="126">
        <f ca="1">OFFSET(IND!M$25,$E32,0)</f>
        <v>17.871174671764589</v>
      </c>
      <c r="K32" s="126">
        <f ca="1">OFFSET(IND!N$25,$E32,0)</f>
        <v>17.871174671764589</v>
      </c>
      <c r="L32" s="126">
        <f ca="1">OFFSET(IND!O$25,$E32,0)</f>
        <v>17.871174671764589</v>
      </c>
      <c r="M32" s="126">
        <f ca="1">OFFSET(IND!P$25,$E32,0)</f>
        <v>17.797610666883202</v>
      </c>
      <c r="N32" s="126">
        <f ca="1">OFFSET(IND!Q$25,$E32,0)</f>
        <v>17.623281634346359</v>
      </c>
      <c r="O32" s="203">
        <f ca="1">OFFSET(IND!R$25,$E32,0)</f>
        <v>16.20059391483262</v>
      </c>
      <c r="P32" s="126">
        <f ca="1">OFFSET(IND!S$25,$E32,0)</f>
        <v>16.691333198462328</v>
      </c>
      <c r="Q32" s="126">
        <f ca="1">OFFSET(IND!T$25,$E32,0)</f>
        <v>16.76675476285374</v>
      </c>
      <c r="R32" s="126">
        <f ca="1">OFFSET(IND!U$25,$E32,0)</f>
        <v>16.842176327245149</v>
      </c>
      <c r="S32" s="126">
        <f ca="1">OFFSET(IND!V$25,$E32,0)</f>
        <v>16.917597891636557</v>
      </c>
      <c r="T32" s="203">
        <f ca="1">OFFSET(IND!W$25,$E32,0)</f>
        <v>16.993019456027969</v>
      </c>
      <c r="U32" s="126">
        <f ca="1">OFFSET(IND!X$25,$E32,0)</f>
        <v>17.068441020419382</v>
      </c>
      <c r="V32" s="126">
        <f ca="1">OFFSET(IND!Y$25,$E32,0)</f>
        <v>17.143862584810794</v>
      </c>
      <c r="W32" s="126">
        <f ca="1">OFFSET(IND!Z$25,$E32,0)</f>
        <v>17.219284149202206</v>
      </c>
      <c r="X32" s="126">
        <f ca="1">OFFSET(IND!AA$25,$E32,0)</f>
        <v>17.294705713593618</v>
      </c>
      <c r="Y32" s="205">
        <f ca="1">OFFSET(IND!AB$25,$E32,0)</f>
        <v>17.370127277985027</v>
      </c>
      <c r="Z32" s="126">
        <f ca="1">OFFSET(IND!AC$25,$E32,0)</f>
        <v>17.370127277985027</v>
      </c>
      <c r="AA32" s="126">
        <f ca="1">OFFSET(IND!AD$25,$E32,0)</f>
        <v>17.370127277985027</v>
      </c>
      <c r="AB32" s="126">
        <f ca="1">OFFSET(IND!AE$25,$E32,0)</f>
        <v>17.370127277985027</v>
      </c>
      <c r="AC32" s="126">
        <f ca="1">OFFSET(IND!AF$25,$E32,0)</f>
        <v>17.370127277985027</v>
      </c>
      <c r="AD32" s="126">
        <f ca="1">OFFSET(IND!AG$25,$E32,0)</f>
        <v>17.370127277985027</v>
      </c>
      <c r="AE32" s="126">
        <f ca="1">OFFSET(IND!AH$25,$E32,0)</f>
        <v>17.370127277985027</v>
      </c>
      <c r="AF32" s="126">
        <f ca="1">OFFSET(IND!AI$25,$E32,0)</f>
        <v>17.370127277985027</v>
      </c>
      <c r="AG32" s="126">
        <f ca="1">OFFSET(IND!AJ$25,$E32,0)</f>
        <v>17.370127277985027</v>
      </c>
      <c r="AH32" s="126">
        <f ca="1">OFFSET(IND!AK$25,$E32,0)</f>
        <v>17.370127277985027</v>
      </c>
      <c r="AI32" s="126">
        <f ca="1">OFFSET(IND!AL$25,$E32,0)</f>
        <v>17.370127277985027</v>
      </c>
      <c r="AJ32" s="126">
        <f ca="1">OFFSET(IND!AM$25,$E32,0)</f>
        <v>17.370127277985027</v>
      </c>
      <c r="AK32" s="126">
        <f ca="1">OFFSET(IND!AN$25,$E32,0)</f>
        <v>17.370127277985027</v>
      </c>
      <c r="AL32" s="126">
        <f ca="1">OFFSET(IND!AO$25,$E32,0)</f>
        <v>17.370127277985027</v>
      </c>
      <c r="AM32" s="126">
        <f ca="1">OFFSET(IND!AP$25,$E32,0)</f>
        <v>17.370127277985027</v>
      </c>
      <c r="AQ32" s="4"/>
    </row>
    <row r="33" spans="1:43">
      <c r="A33" s="35" t="s">
        <v>333</v>
      </c>
      <c r="B33">
        <v>0.20646280210080001</v>
      </c>
      <c r="E33" s="129">
        <f ca="1">MATCH(F33,IND!$D$26:$D$255,0)</f>
        <v>54</v>
      </c>
      <c r="F33" s="4" t="str">
        <f t="shared" si="0"/>
        <v>IMIE</v>
      </c>
      <c r="G33" s="126">
        <f ca="1">OFFSET(IND!J$25,$E33,0)</f>
        <v>0.18682963530638833</v>
      </c>
      <c r="H33" s="126">
        <f ca="1">OFFSET(IND!K$25,$E33,0)</f>
        <v>0.19265314680271947</v>
      </c>
      <c r="I33" s="126">
        <f ca="1">OFFSET(IND!L$25,$E33,0)</f>
        <v>0.19445895790953308</v>
      </c>
      <c r="J33" s="126">
        <f ca="1">OFFSET(IND!M$25,$E33,0)</f>
        <v>0.19240585599999999</v>
      </c>
      <c r="K33" s="126">
        <f ca="1">OFFSET(IND!N$25,$E33,0)</f>
        <v>0.19240585599999999</v>
      </c>
      <c r="L33" s="126">
        <f ca="1">OFFSET(IND!O$25,$E33,0)</f>
        <v>0.19240585599999999</v>
      </c>
      <c r="M33" s="126">
        <f ca="1">OFFSET(IND!P$25,$E33,0)</f>
        <v>0.19161384620825675</v>
      </c>
      <c r="N33" s="126">
        <f ca="1">OFFSET(IND!Q$25,$E33,0)</f>
        <v>0.18973697312369686</v>
      </c>
      <c r="O33" s="203">
        <f ca="1">OFFSET(IND!R$25,$E33,0)</f>
        <v>0.17441993585438903</v>
      </c>
      <c r="P33" s="126">
        <f ca="1">OFFSET(IND!S$25,$E33,0)</f>
        <v>0.17970336650032079</v>
      </c>
      <c r="Q33" s="126">
        <f ca="1">OFFSET(IND!T$25,$E33,0)</f>
        <v>0.18051537527557582</v>
      </c>
      <c r="R33" s="126">
        <f ca="1">OFFSET(IND!U$25,$E33,0)</f>
        <v>0.18132738405083085</v>
      </c>
      <c r="S33" s="126">
        <f ca="1">OFFSET(IND!V$25,$E33,0)</f>
        <v>0.18213939282608588</v>
      </c>
      <c r="T33" s="203">
        <f ca="1">OFFSET(IND!W$25,$E33,0)</f>
        <v>0.18295140160134093</v>
      </c>
      <c r="U33" s="126">
        <f ca="1">OFFSET(IND!X$25,$E33,0)</f>
        <v>0.18376341037659599</v>
      </c>
      <c r="V33" s="126">
        <f ca="1">OFFSET(IND!Y$25,$E33,0)</f>
        <v>0.18457541915185102</v>
      </c>
      <c r="W33" s="126">
        <f ca="1">OFFSET(IND!Z$25,$E33,0)</f>
        <v>0.18538742792710611</v>
      </c>
      <c r="X33" s="126">
        <f ca="1">OFFSET(IND!AA$25,$E33,0)</f>
        <v>0.18619943670236119</v>
      </c>
      <c r="Y33" s="205">
        <f ca="1">OFFSET(IND!AB$25,$E33,0)</f>
        <v>0.18701144547761619</v>
      </c>
      <c r="Z33" s="126">
        <f ca="1">OFFSET(IND!AC$25,$E33,0)</f>
        <v>0.18701144547761619</v>
      </c>
      <c r="AA33" s="126">
        <f ca="1">OFFSET(IND!AD$25,$E33,0)</f>
        <v>0.18701144547761619</v>
      </c>
      <c r="AB33" s="126">
        <f ca="1">OFFSET(IND!AE$25,$E33,0)</f>
        <v>0.18701144547761619</v>
      </c>
      <c r="AC33" s="126">
        <f ca="1">OFFSET(IND!AF$25,$E33,0)</f>
        <v>0.18701144547761619</v>
      </c>
      <c r="AD33" s="126">
        <f ca="1">OFFSET(IND!AG$25,$E33,0)</f>
        <v>0.18701144547761619</v>
      </c>
      <c r="AE33" s="126">
        <f ca="1">OFFSET(IND!AH$25,$E33,0)</f>
        <v>0.18701144547761619</v>
      </c>
      <c r="AF33" s="126">
        <f ca="1">OFFSET(IND!AI$25,$E33,0)</f>
        <v>0.18701144547761619</v>
      </c>
      <c r="AG33" s="126">
        <f ca="1">OFFSET(IND!AJ$25,$E33,0)</f>
        <v>0.18701144547761619</v>
      </c>
      <c r="AH33" s="126">
        <f ca="1">OFFSET(IND!AK$25,$E33,0)</f>
        <v>0.18701144547761619</v>
      </c>
      <c r="AI33" s="126">
        <f ca="1">OFFSET(IND!AL$25,$E33,0)</f>
        <v>0.18701144547761619</v>
      </c>
      <c r="AJ33" s="126">
        <f ca="1">OFFSET(IND!AM$25,$E33,0)</f>
        <v>0.18701144547761619</v>
      </c>
      <c r="AK33" s="126">
        <f ca="1">OFFSET(IND!AN$25,$E33,0)</f>
        <v>0.18701144547761619</v>
      </c>
      <c r="AL33" s="126">
        <f ca="1">OFFSET(IND!AO$25,$E33,0)</f>
        <v>0.18701144547761619</v>
      </c>
      <c r="AM33" s="126">
        <f ca="1">OFFSET(IND!AP$25,$E33,0)</f>
        <v>0.18701144547761619</v>
      </c>
      <c r="AQ33" s="4"/>
    </row>
    <row r="34" spans="1:43">
      <c r="A34" s="35" t="s">
        <v>334</v>
      </c>
      <c r="B34">
        <v>6.5077475668130003</v>
      </c>
      <c r="E34" s="129">
        <f ca="1">MATCH(F34,IND!$D$26:$D$255,0)</f>
        <v>52</v>
      </c>
      <c r="F34" s="4" t="str">
        <f t="shared" si="0"/>
        <v>IMIF</v>
      </c>
      <c r="G34" s="126">
        <f ca="1">OFFSET(IND!J$25,$E34,0)</f>
        <v>5.8889063414920679</v>
      </c>
      <c r="H34" s="126">
        <f ca="1">OFFSET(IND!K$25,$E34,0)</f>
        <v>6.0724645533584907</v>
      </c>
      <c r="I34" s="126">
        <f ca="1">OFFSET(IND!L$25,$E34,0)</f>
        <v>6.1293840696922457</v>
      </c>
      <c r="J34" s="126">
        <f ca="1">OFFSET(IND!M$25,$E34,0)</f>
        <v>6.0646698992933636</v>
      </c>
      <c r="K34" s="126">
        <f ca="1">OFFSET(IND!N$25,$E34,0)</f>
        <v>6.0646698992933636</v>
      </c>
      <c r="L34" s="126">
        <f ca="1">OFFSET(IND!O$25,$E34,0)</f>
        <v>6.0646698992933636</v>
      </c>
      <c r="M34" s="126">
        <f ca="1">OFFSET(IND!P$25,$E34,0)</f>
        <v>6.0397055970429641</v>
      </c>
      <c r="N34" s="126">
        <f ca="1">OFFSET(IND!Q$25,$E34,0)</f>
        <v>5.9805461933877853</v>
      </c>
      <c r="O34" s="203">
        <f ca="1">OFFSET(IND!R$25,$E34,0)</f>
        <v>5.4977502078356313</v>
      </c>
      <c r="P34" s="126">
        <f ca="1">OFFSET(IND!S$25,$E34,0)</f>
        <v>5.6642849665458153</v>
      </c>
      <c r="Q34" s="126">
        <f ca="1">OFFSET(IND!T$25,$E34,0)</f>
        <v>5.6898796406354197</v>
      </c>
      <c r="R34" s="126">
        <f ca="1">OFFSET(IND!U$25,$E34,0)</f>
        <v>5.7154743147250242</v>
      </c>
      <c r="S34" s="126">
        <f ca="1">OFFSET(IND!V$25,$E34,0)</f>
        <v>5.7410689888146287</v>
      </c>
      <c r="T34" s="203">
        <f ca="1">OFFSET(IND!W$25,$E34,0)</f>
        <v>5.7666636629042332</v>
      </c>
      <c r="U34" s="126">
        <f ca="1">OFFSET(IND!X$25,$E34,0)</f>
        <v>5.7922583369938376</v>
      </c>
      <c r="V34" s="126">
        <f ca="1">OFFSET(IND!Y$25,$E34,0)</f>
        <v>5.8178530110834421</v>
      </c>
      <c r="W34" s="126">
        <f ca="1">OFFSET(IND!Z$25,$E34,0)</f>
        <v>5.8434476851730475</v>
      </c>
      <c r="X34" s="126">
        <f ca="1">OFFSET(IND!AA$25,$E34,0)</f>
        <v>5.8690423592626528</v>
      </c>
      <c r="Y34" s="205">
        <f ca="1">OFFSET(IND!AB$25,$E34,0)</f>
        <v>5.8946370333522564</v>
      </c>
      <c r="Z34" s="126">
        <f ca="1">OFFSET(IND!AC$25,$E34,0)</f>
        <v>5.8946370333522564</v>
      </c>
      <c r="AA34" s="126">
        <f ca="1">OFFSET(IND!AD$25,$E34,0)</f>
        <v>5.8946370333522564</v>
      </c>
      <c r="AB34" s="126">
        <f ca="1">OFFSET(IND!AE$25,$E34,0)</f>
        <v>5.8946370333522564</v>
      </c>
      <c r="AC34" s="126">
        <f ca="1">OFFSET(IND!AF$25,$E34,0)</f>
        <v>5.8946370333522564</v>
      </c>
      <c r="AD34" s="126">
        <f ca="1">OFFSET(IND!AG$25,$E34,0)</f>
        <v>5.8946370333522564</v>
      </c>
      <c r="AE34" s="126">
        <f ca="1">OFFSET(IND!AH$25,$E34,0)</f>
        <v>5.8946370333522564</v>
      </c>
      <c r="AF34" s="126">
        <f ca="1">OFFSET(IND!AI$25,$E34,0)</f>
        <v>5.8946370333522564</v>
      </c>
      <c r="AG34" s="126">
        <f ca="1">OFFSET(IND!AJ$25,$E34,0)</f>
        <v>5.8946370333522564</v>
      </c>
      <c r="AH34" s="126">
        <f ca="1">OFFSET(IND!AK$25,$E34,0)</f>
        <v>5.8946370333522564</v>
      </c>
      <c r="AI34" s="126">
        <f ca="1">OFFSET(IND!AL$25,$E34,0)</f>
        <v>5.8946370333522564</v>
      </c>
      <c r="AJ34" s="126">
        <f ca="1">OFFSET(IND!AM$25,$E34,0)</f>
        <v>5.8946370333522564</v>
      </c>
      <c r="AK34" s="126">
        <f ca="1">OFFSET(IND!AN$25,$E34,0)</f>
        <v>5.8946370333522564</v>
      </c>
      <c r="AL34" s="126">
        <f ca="1">OFFSET(IND!AO$25,$E34,0)</f>
        <v>5.8946370333522564</v>
      </c>
      <c r="AM34" s="126">
        <f ca="1">OFFSET(IND!AP$25,$E34,0)</f>
        <v>5.8946370333522564</v>
      </c>
      <c r="AQ34" s="4"/>
    </row>
    <row r="35" spans="1:43">
      <c r="A35" s="35" t="s">
        <v>335</v>
      </c>
      <c r="B35">
        <v>8.5041886448849997</v>
      </c>
      <c r="E35" s="129">
        <f ca="1">MATCH(F35,IND!$D$26:$D$255,0)</f>
        <v>50</v>
      </c>
      <c r="F35" s="4" t="str">
        <f t="shared" si="0"/>
        <v>IMIH</v>
      </c>
      <c r="G35" s="126">
        <f ca="1">OFFSET(IND!J$25,$E35,0)</f>
        <v>7.6954998524370488</v>
      </c>
      <c r="H35" s="126">
        <f ca="1">OFFSET(IND!K$25,$E35,0)</f>
        <v>7.9353698911875314</v>
      </c>
      <c r="I35" s="126">
        <f ca="1">OFFSET(IND!L$25,$E35,0)</f>
        <v>8.0097511267084585</v>
      </c>
      <c r="J35" s="126">
        <f ca="1">OFFSET(IND!M$25,$E35,0)</f>
        <v>7.9251840000000016</v>
      </c>
      <c r="K35" s="126">
        <f ca="1">OFFSET(IND!N$25,$E35,0)</f>
        <v>7.9251840000000016</v>
      </c>
      <c r="L35" s="126">
        <f ca="1">OFFSET(IND!O$25,$E35,0)</f>
        <v>7.9251840000000016</v>
      </c>
      <c r="M35" s="126">
        <f ca="1">OFFSET(IND!P$25,$E35,0)</f>
        <v>7.8925611710494792</v>
      </c>
      <c r="N35" s="126">
        <f ca="1">OFFSET(IND!Q$25,$E35,0)</f>
        <v>7.81525289754358</v>
      </c>
      <c r="O35" s="203">
        <f ca="1">OFFSET(IND!R$25,$E35,0)</f>
        <v>7.1843451839336456</v>
      </c>
      <c r="P35" s="126">
        <f ca="1">OFFSET(IND!S$25,$E35,0)</f>
        <v>7.4019693295326654</v>
      </c>
      <c r="Q35" s="126">
        <f ca="1">OFFSET(IND!T$25,$E35,0)</f>
        <v>7.4354159152411112</v>
      </c>
      <c r="R35" s="126">
        <f ca="1">OFFSET(IND!U$25,$E35,0)</f>
        <v>7.4688625009495571</v>
      </c>
      <c r="S35" s="126">
        <f ca="1">OFFSET(IND!V$25,$E35,0)</f>
        <v>7.5023090866580029</v>
      </c>
      <c r="T35" s="203">
        <f ca="1">OFFSET(IND!W$25,$E35,0)</f>
        <v>7.5357556723664496</v>
      </c>
      <c r="U35" s="126">
        <f ca="1">OFFSET(IND!X$25,$E35,0)</f>
        <v>7.5692022580748954</v>
      </c>
      <c r="V35" s="126">
        <f ca="1">OFFSET(IND!Y$25,$E35,0)</f>
        <v>7.6026488437833413</v>
      </c>
      <c r="W35" s="126">
        <f ca="1">OFFSET(IND!Z$25,$E35,0)</f>
        <v>7.636095429491788</v>
      </c>
      <c r="X35" s="126">
        <f ca="1">OFFSET(IND!AA$25,$E35,0)</f>
        <v>7.6695420152002347</v>
      </c>
      <c r="Y35" s="205">
        <f ca="1">OFFSET(IND!AB$25,$E35,0)</f>
        <v>7.7029886009086788</v>
      </c>
      <c r="Z35" s="126">
        <f ca="1">OFFSET(IND!AC$25,$E35,0)</f>
        <v>7.7029886009086788</v>
      </c>
      <c r="AA35" s="126">
        <f ca="1">OFFSET(IND!AD$25,$E35,0)</f>
        <v>7.7029886009086788</v>
      </c>
      <c r="AB35" s="126">
        <f ca="1">OFFSET(IND!AE$25,$E35,0)</f>
        <v>7.7029886009086788</v>
      </c>
      <c r="AC35" s="126">
        <f ca="1">OFFSET(IND!AF$25,$E35,0)</f>
        <v>7.7029886009086788</v>
      </c>
      <c r="AD35" s="126">
        <f ca="1">OFFSET(IND!AG$25,$E35,0)</f>
        <v>7.7029886009086788</v>
      </c>
      <c r="AE35" s="126">
        <f ca="1">OFFSET(IND!AH$25,$E35,0)</f>
        <v>7.7029886009086788</v>
      </c>
      <c r="AF35" s="126">
        <f ca="1">OFFSET(IND!AI$25,$E35,0)</f>
        <v>7.7029886009086788</v>
      </c>
      <c r="AG35" s="126">
        <f ca="1">OFFSET(IND!AJ$25,$E35,0)</f>
        <v>7.7029886009086788</v>
      </c>
      <c r="AH35" s="126">
        <f ca="1">OFFSET(IND!AK$25,$E35,0)</f>
        <v>7.7029886009086788</v>
      </c>
      <c r="AI35" s="126">
        <f ca="1">OFFSET(IND!AL$25,$E35,0)</f>
        <v>7.7029886009086788</v>
      </c>
      <c r="AJ35" s="126">
        <f ca="1">OFFSET(IND!AM$25,$E35,0)</f>
        <v>7.7029886009086788</v>
      </c>
      <c r="AK35" s="126">
        <f ca="1">OFFSET(IND!AN$25,$E35,0)</f>
        <v>7.7029886009086788</v>
      </c>
      <c r="AL35" s="126">
        <f ca="1">OFFSET(IND!AO$25,$E35,0)</f>
        <v>7.7029886009086788</v>
      </c>
      <c r="AM35" s="126">
        <f ca="1">OFFSET(IND!AP$25,$E35,0)</f>
        <v>7.7029886009086788</v>
      </c>
      <c r="AQ35" s="4"/>
    </row>
    <row r="36" spans="1:43">
      <c r="A36" s="35" t="s">
        <v>336</v>
      </c>
      <c r="B36">
        <v>2.3622746235790002</v>
      </c>
      <c r="E36" s="129">
        <f ca="1">MATCH(F36,IND!$D$26:$D$255,0)</f>
        <v>46</v>
      </c>
      <c r="F36" s="4" t="str">
        <f t="shared" si="0"/>
        <v>IMIK</v>
      </c>
      <c r="G36" s="126">
        <f ca="1">OFFSET(IND!J$25,$E36,0)</f>
        <v>2.1376388478991801</v>
      </c>
      <c r="H36" s="126">
        <f ca="1">OFFSET(IND!K$25,$E36,0)</f>
        <v>2.2042694142187584</v>
      </c>
      <c r="I36" s="126">
        <f ca="1">OFFSET(IND!L$25,$E36,0)</f>
        <v>2.224930868530127</v>
      </c>
      <c r="J36" s="126">
        <f ca="1">OFFSET(IND!M$25,$E36,0)</f>
        <v>2.2014400000000003</v>
      </c>
      <c r="K36" s="126">
        <f ca="1">OFFSET(IND!N$25,$E36,0)</f>
        <v>2.2014400000000003</v>
      </c>
      <c r="L36" s="126">
        <f ca="1">OFFSET(IND!O$25,$E36,0)</f>
        <v>2.2014400000000003</v>
      </c>
      <c r="M36" s="126">
        <f ca="1">OFFSET(IND!P$25,$E36,0)</f>
        <v>2.1923781030692995</v>
      </c>
      <c r="N36" s="126">
        <f ca="1">OFFSET(IND!Q$25,$E36,0)</f>
        <v>2.1709035826509941</v>
      </c>
      <c r="O36" s="203">
        <f ca="1">OFFSET(IND!R$25,$E36,0)</f>
        <v>1.9956514399815681</v>
      </c>
      <c r="P36" s="126">
        <f ca="1">OFFSET(IND!S$25,$E36,0)</f>
        <v>2.0561025915368516</v>
      </c>
      <c r="Q36" s="126">
        <f ca="1">OFFSET(IND!T$25,$E36,0)</f>
        <v>2.0653933097891977</v>
      </c>
      <c r="R36" s="126">
        <f ca="1">OFFSET(IND!U$25,$E36,0)</f>
        <v>2.0746840280415437</v>
      </c>
      <c r="S36" s="126">
        <f ca="1">OFFSET(IND!V$25,$E36,0)</f>
        <v>2.0839747462938898</v>
      </c>
      <c r="T36" s="203">
        <f ca="1">OFFSET(IND!W$25,$E36,0)</f>
        <v>2.0932654645462359</v>
      </c>
      <c r="U36" s="126">
        <f ca="1">OFFSET(IND!X$25,$E36,0)</f>
        <v>2.1025561827985819</v>
      </c>
      <c r="V36" s="126">
        <f ca="1">OFFSET(IND!Y$25,$E36,0)</f>
        <v>2.111846901050928</v>
      </c>
      <c r="W36" s="126">
        <f ca="1">OFFSET(IND!Z$25,$E36,0)</f>
        <v>2.1211376193032745</v>
      </c>
      <c r="X36" s="126">
        <f ca="1">OFFSET(IND!AA$25,$E36,0)</f>
        <v>2.130428337555621</v>
      </c>
      <c r="Y36" s="205">
        <f ca="1">OFFSET(IND!AB$25,$E36,0)</f>
        <v>2.1397190558079666</v>
      </c>
      <c r="Z36" s="126">
        <f ca="1">OFFSET(IND!AC$25,$E36,0)</f>
        <v>2.1397190558079666</v>
      </c>
      <c r="AA36" s="126">
        <f ca="1">OFFSET(IND!AD$25,$E36,0)</f>
        <v>2.1397190558079666</v>
      </c>
      <c r="AB36" s="126">
        <f ca="1">OFFSET(IND!AE$25,$E36,0)</f>
        <v>2.1397190558079666</v>
      </c>
      <c r="AC36" s="126">
        <f ca="1">OFFSET(IND!AF$25,$E36,0)</f>
        <v>2.1397190558079666</v>
      </c>
      <c r="AD36" s="126">
        <f ca="1">OFFSET(IND!AG$25,$E36,0)</f>
        <v>2.1397190558079666</v>
      </c>
      <c r="AE36" s="126">
        <f ca="1">OFFSET(IND!AH$25,$E36,0)</f>
        <v>2.1397190558079666</v>
      </c>
      <c r="AF36" s="126">
        <f ca="1">OFFSET(IND!AI$25,$E36,0)</f>
        <v>2.1397190558079666</v>
      </c>
      <c r="AG36" s="126">
        <f ca="1">OFFSET(IND!AJ$25,$E36,0)</f>
        <v>2.1397190558079666</v>
      </c>
      <c r="AH36" s="126">
        <f ca="1">OFFSET(IND!AK$25,$E36,0)</f>
        <v>2.1397190558079666</v>
      </c>
      <c r="AI36" s="126">
        <f ca="1">OFFSET(IND!AL$25,$E36,0)</f>
        <v>2.1397190558079666</v>
      </c>
      <c r="AJ36" s="126">
        <f ca="1">OFFSET(IND!AM$25,$E36,0)</f>
        <v>2.1397190558079666</v>
      </c>
      <c r="AK36" s="126">
        <f ca="1">OFFSET(IND!AN$25,$E36,0)</f>
        <v>2.1397190558079666</v>
      </c>
      <c r="AL36" s="126">
        <f ca="1">OFFSET(IND!AO$25,$E36,0)</f>
        <v>2.1397190558079666</v>
      </c>
      <c r="AM36" s="126">
        <f ca="1">OFFSET(IND!AP$25,$E36,0)</f>
        <v>2.1397190558079666</v>
      </c>
      <c r="AQ36" s="4"/>
    </row>
    <row r="37" spans="1:43">
      <c r="A37" s="35" t="s">
        <v>337</v>
      </c>
      <c r="B37">
        <v>1.594535370916</v>
      </c>
      <c r="E37" s="129">
        <f ca="1">MATCH(F37,IND!$D$26:$D$255,0)</f>
        <v>48</v>
      </c>
      <c r="F37" s="4" t="str">
        <f t="shared" si="0"/>
        <v>IMIL</v>
      </c>
      <c r="G37" s="126">
        <f ca="1">OFFSET(IND!J$25,$E37,0)</f>
        <v>1.4429062223319464</v>
      </c>
      <c r="H37" s="126">
        <f ca="1">OFFSET(IND!K$25,$E37,0)</f>
        <v>1.4878818545976618</v>
      </c>
      <c r="I37" s="126">
        <f ca="1">OFFSET(IND!L$25,$E37,0)</f>
        <v>1.5018283362578355</v>
      </c>
      <c r="J37" s="126">
        <f ca="1">OFFSET(IND!M$25,$E37,0)</f>
        <v>1.4859720000000001</v>
      </c>
      <c r="K37" s="126">
        <f ca="1">OFFSET(IND!N$25,$E37,0)</f>
        <v>1.4859720000000001</v>
      </c>
      <c r="L37" s="126">
        <f ca="1">OFFSET(IND!O$25,$E37,0)</f>
        <v>1.4859720000000001</v>
      </c>
      <c r="M37" s="126">
        <f ca="1">OFFSET(IND!P$25,$E37,0)</f>
        <v>1.4798552195717771</v>
      </c>
      <c r="N37" s="126">
        <f ca="1">OFFSET(IND!Q$25,$E37,0)</f>
        <v>1.465359918289421</v>
      </c>
      <c r="O37" s="203">
        <f ca="1">OFFSET(IND!R$25,$E37,0)</f>
        <v>1.3470647219875584</v>
      </c>
      <c r="P37" s="126">
        <f ca="1">OFFSET(IND!S$25,$E37,0)</f>
        <v>1.3878692492873748</v>
      </c>
      <c r="Q37" s="126">
        <f ca="1">OFFSET(IND!T$25,$E37,0)</f>
        <v>1.3941404841077083</v>
      </c>
      <c r="R37" s="126">
        <f ca="1">OFFSET(IND!U$25,$E37,0)</f>
        <v>1.4004117189280418</v>
      </c>
      <c r="S37" s="126">
        <f ca="1">OFFSET(IND!V$25,$E37,0)</f>
        <v>1.4066829537483754</v>
      </c>
      <c r="T37" s="203">
        <f ca="1">OFFSET(IND!W$25,$E37,0)</f>
        <v>1.4129541885687091</v>
      </c>
      <c r="U37" s="126">
        <f ca="1">OFFSET(IND!X$25,$E37,0)</f>
        <v>1.4192254233890429</v>
      </c>
      <c r="V37" s="126">
        <f ca="1">OFFSET(IND!Y$25,$E37,0)</f>
        <v>1.4254966582093764</v>
      </c>
      <c r="W37" s="126">
        <f ca="1">OFFSET(IND!Z$25,$E37,0)</f>
        <v>1.4317678930297102</v>
      </c>
      <c r="X37" s="126">
        <f ca="1">OFFSET(IND!AA$25,$E37,0)</f>
        <v>1.438039127850044</v>
      </c>
      <c r="Y37" s="205">
        <f ca="1">OFFSET(IND!AB$25,$E37,0)</f>
        <v>1.4443103626703773</v>
      </c>
      <c r="Z37" s="126">
        <f ca="1">OFFSET(IND!AC$25,$E37,0)</f>
        <v>1.4443103626703773</v>
      </c>
      <c r="AA37" s="126">
        <f ca="1">OFFSET(IND!AD$25,$E37,0)</f>
        <v>1.4443103626703773</v>
      </c>
      <c r="AB37" s="126">
        <f ca="1">OFFSET(IND!AE$25,$E37,0)</f>
        <v>1.4443103626703773</v>
      </c>
      <c r="AC37" s="126">
        <f ca="1">OFFSET(IND!AF$25,$E37,0)</f>
        <v>1.4443103626703773</v>
      </c>
      <c r="AD37" s="126">
        <f ca="1">OFFSET(IND!AG$25,$E37,0)</f>
        <v>1.4443103626703773</v>
      </c>
      <c r="AE37" s="126">
        <f ca="1">OFFSET(IND!AH$25,$E37,0)</f>
        <v>1.4443103626703773</v>
      </c>
      <c r="AF37" s="126">
        <f ca="1">OFFSET(IND!AI$25,$E37,0)</f>
        <v>1.4443103626703773</v>
      </c>
      <c r="AG37" s="126">
        <f ca="1">OFFSET(IND!AJ$25,$E37,0)</f>
        <v>1.4443103626703773</v>
      </c>
      <c r="AH37" s="126">
        <f ca="1">OFFSET(IND!AK$25,$E37,0)</f>
        <v>1.4443103626703773</v>
      </c>
      <c r="AI37" s="126">
        <f ca="1">OFFSET(IND!AL$25,$E37,0)</f>
        <v>1.4443103626703773</v>
      </c>
      <c r="AJ37" s="126">
        <f ca="1">OFFSET(IND!AM$25,$E37,0)</f>
        <v>1.4443103626703773</v>
      </c>
      <c r="AK37" s="126">
        <f ca="1">OFFSET(IND!AN$25,$E37,0)</f>
        <v>1.4443103626703773</v>
      </c>
      <c r="AL37" s="126">
        <f ca="1">OFFSET(IND!AO$25,$E37,0)</f>
        <v>1.4443103626703773</v>
      </c>
      <c r="AM37" s="126">
        <f ca="1">OFFSET(IND!AP$25,$E37,0)</f>
        <v>1.4443103626703773</v>
      </c>
      <c r="AQ37" s="4"/>
    </row>
    <row r="38" spans="1:43">
      <c r="A38" s="35" t="s">
        <v>338</v>
      </c>
      <c r="B38">
        <v>31.93143244434</v>
      </c>
      <c r="E38" s="129">
        <f ca="1">MATCH(F38,IND!$D$26:$D$255,0)</f>
        <v>53</v>
      </c>
      <c r="F38" s="4" t="str">
        <f t="shared" si="0"/>
        <v>IMIO</v>
      </c>
      <c r="G38" s="126">
        <f ca="1">OFFSET(IND!J$25,$E38,0)</f>
        <v>28.894976807848312</v>
      </c>
      <c r="H38" s="126">
        <f ca="1">OFFSET(IND!K$25,$E38,0)</f>
        <v>29.795638147526969</v>
      </c>
      <c r="I38" s="126">
        <f ca="1">OFFSET(IND!L$25,$E38,0)</f>
        <v>30.07492397905559</v>
      </c>
      <c r="J38" s="126">
        <f ca="1">OFFSET(IND!M$25,$E38,0)</f>
        <v>29.757392277177463</v>
      </c>
      <c r="K38" s="126">
        <f ca="1">OFFSET(IND!N$25,$E38,0)</f>
        <v>29.757392277177463</v>
      </c>
      <c r="L38" s="126">
        <f ca="1">OFFSET(IND!O$25,$E38,0)</f>
        <v>29.757392277177463</v>
      </c>
      <c r="M38" s="126">
        <f ca="1">OFFSET(IND!P$25,$E38,0)</f>
        <v>29.634900443767417</v>
      </c>
      <c r="N38" s="126">
        <f ca="1">OFFSET(IND!Q$25,$E38,0)</f>
        <v>29.344624202738014</v>
      </c>
      <c r="O38" s="203">
        <f ca="1">OFFSET(IND!R$25,$E38,0)</f>
        <v>26.975698973419938</v>
      </c>
      <c r="P38" s="126">
        <f ca="1">OFFSET(IND!S$25,$E38,0)</f>
        <v>27.792831682209492</v>
      </c>
      <c r="Q38" s="126">
        <f ca="1">OFFSET(IND!T$25,$E38,0)</f>
        <v>27.918416548284331</v>
      </c>
      <c r="R38" s="126">
        <f ca="1">OFFSET(IND!U$25,$E38,0)</f>
        <v>28.044001414359169</v>
      </c>
      <c r="S38" s="126">
        <f ca="1">OFFSET(IND!V$25,$E38,0)</f>
        <v>28.169586280434007</v>
      </c>
      <c r="T38" s="203">
        <f ca="1">OFFSET(IND!W$25,$E38,0)</f>
        <v>28.295171146508849</v>
      </c>
      <c r="U38" s="126">
        <f ca="1">OFFSET(IND!X$25,$E38,0)</f>
        <v>28.420756012583691</v>
      </c>
      <c r="V38" s="126">
        <f ca="1">OFFSET(IND!Y$25,$E38,0)</f>
        <v>28.54634087865853</v>
      </c>
      <c r="W38" s="126">
        <f ca="1">OFFSET(IND!Z$25,$E38,0)</f>
        <v>28.671925744733372</v>
      </c>
      <c r="X38" s="126">
        <f ca="1">OFFSET(IND!AA$25,$E38,0)</f>
        <v>28.797510610808217</v>
      </c>
      <c r="Y38" s="205">
        <f ca="1">OFFSET(IND!AB$25,$E38,0)</f>
        <v>28.923095476883052</v>
      </c>
      <c r="Z38" s="126">
        <f ca="1">OFFSET(IND!AC$25,$E38,0)</f>
        <v>28.923095476883052</v>
      </c>
      <c r="AA38" s="126">
        <f ca="1">OFFSET(IND!AD$25,$E38,0)</f>
        <v>28.923095476883052</v>
      </c>
      <c r="AB38" s="126">
        <f ca="1">OFFSET(IND!AE$25,$E38,0)</f>
        <v>28.923095476883052</v>
      </c>
      <c r="AC38" s="126">
        <f ca="1">OFFSET(IND!AF$25,$E38,0)</f>
        <v>28.923095476883052</v>
      </c>
      <c r="AD38" s="126">
        <f ca="1">OFFSET(IND!AG$25,$E38,0)</f>
        <v>28.923095476883052</v>
      </c>
      <c r="AE38" s="126">
        <f ca="1">OFFSET(IND!AH$25,$E38,0)</f>
        <v>28.923095476883052</v>
      </c>
      <c r="AF38" s="126">
        <f ca="1">OFFSET(IND!AI$25,$E38,0)</f>
        <v>28.923095476883052</v>
      </c>
      <c r="AG38" s="126">
        <f ca="1">OFFSET(IND!AJ$25,$E38,0)</f>
        <v>28.923095476883052</v>
      </c>
      <c r="AH38" s="126">
        <f ca="1">OFFSET(IND!AK$25,$E38,0)</f>
        <v>28.923095476883052</v>
      </c>
      <c r="AI38" s="126">
        <f ca="1">OFFSET(IND!AL$25,$E38,0)</f>
        <v>28.923095476883052</v>
      </c>
      <c r="AJ38" s="126">
        <f ca="1">OFFSET(IND!AM$25,$E38,0)</f>
        <v>28.923095476883052</v>
      </c>
      <c r="AK38" s="126">
        <f ca="1">OFFSET(IND!AN$25,$E38,0)</f>
        <v>28.923095476883052</v>
      </c>
      <c r="AL38" s="126">
        <f ca="1">OFFSET(IND!AO$25,$E38,0)</f>
        <v>28.923095476883052</v>
      </c>
      <c r="AM38" s="126">
        <f ca="1">OFFSET(IND!AP$25,$E38,0)</f>
        <v>28.923095476883052</v>
      </c>
      <c r="AQ38" s="4"/>
    </row>
    <row r="39" spans="1:43">
      <c r="A39" s="35" t="s">
        <v>339</v>
      </c>
      <c r="B39">
        <v>16.901755910559999</v>
      </c>
      <c r="E39" s="129">
        <f ca="1">MATCH(F39,IND!$D$26:$D$255,0)</f>
        <v>51</v>
      </c>
      <c r="F39" s="4" t="str">
        <f t="shared" si="0"/>
        <v>IMIP</v>
      </c>
      <c r="G39" s="126">
        <f ca="1">OFFSET(IND!J$25,$E39,0)</f>
        <v>15.294517272248457</v>
      </c>
      <c r="H39" s="126">
        <f ca="1">OFFSET(IND!K$25,$E39,0)</f>
        <v>15.771249975921025</v>
      </c>
      <c r="I39" s="126">
        <f ca="1">OFFSET(IND!L$25,$E39,0)</f>
        <v>15.919079891224801</v>
      </c>
      <c r="J39" s="126">
        <f ca="1">OFFSET(IND!M$25,$E39,0)</f>
        <v>15.751005899293361</v>
      </c>
      <c r="K39" s="126">
        <f ca="1">OFFSET(IND!N$25,$E39,0)</f>
        <v>15.751005899293361</v>
      </c>
      <c r="L39" s="126">
        <f ca="1">OFFSET(IND!O$25,$E39,0)</f>
        <v>15.751005899293361</v>
      </c>
      <c r="M39" s="126">
        <f ca="1">OFFSET(IND!P$25,$E39,0)</f>
        <v>15.686169250547879</v>
      </c>
      <c r="N39" s="126">
        <f ca="1">OFFSET(IND!Q$25,$E39,0)</f>
        <v>15.532521957052156</v>
      </c>
      <c r="O39" s="203">
        <f ca="1">OFFSET(IND!R$25,$E39,0)</f>
        <v>14.278616543754527</v>
      </c>
      <c r="P39" s="126">
        <f ca="1">OFFSET(IND!S$25,$E39,0)</f>
        <v>14.711136369307958</v>
      </c>
      <c r="Q39" s="126">
        <f ca="1">OFFSET(IND!T$25,$E39,0)</f>
        <v>14.777610203707885</v>
      </c>
      <c r="R39" s="126">
        <f ca="1">OFFSET(IND!U$25,$E39,0)</f>
        <v>14.844084038107813</v>
      </c>
      <c r="S39" s="126">
        <f ca="1">OFFSET(IND!V$25,$E39,0)</f>
        <v>14.91055787250774</v>
      </c>
      <c r="T39" s="203">
        <f ca="1">OFFSET(IND!W$25,$E39,0)</f>
        <v>14.977031706907669</v>
      </c>
      <c r="U39" s="126">
        <f ca="1">OFFSET(IND!X$25,$E39,0)</f>
        <v>15.043505541307596</v>
      </c>
      <c r="V39" s="126">
        <f ca="1">OFFSET(IND!Y$25,$E39,0)</f>
        <v>15.109979375707523</v>
      </c>
      <c r="W39" s="126">
        <f ca="1">OFFSET(IND!Z$25,$E39,0)</f>
        <v>15.176453210107452</v>
      </c>
      <c r="X39" s="126">
        <f ca="1">OFFSET(IND!AA$25,$E39,0)</f>
        <v>15.242927044507381</v>
      </c>
      <c r="Y39" s="205">
        <f ca="1">OFFSET(IND!AB$25,$E39,0)</f>
        <v>15.309400878907304</v>
      </c>
      <c r="Z39" s="126">
        <f ca="1">OFFSET(IND!AC$25,$E39,0)</f>
        <v>15.309400878907304</v>
      </c>
      <c r="AA39" s="126">
        <f ca="1">OFFSET(IND!AD$25,$E39,0)</f>
        <v>15.309400878907304</v>
      </c>
      <c r="AB39" s="126">
        <f ca="1">OFFSET(IND!AE$25,$E39,0)</f>
        <v>15.309400878907304</v>
      </c>
      <c r="AC39" s="126">
        <f ca="1">OFFSET(IND!AF$25,$E39,0)</f>
        <v>15.309400878907304</v>
      </c>
      <c r="AD39" s="126">
        <f ca="1">OFFSET(IND!AG$25,$E39,0)</f>
        <v>15.309400878907304</v>
      </c>
      <c r="AE39" s="126">
        <f ca="1">OFFSET(IND!AH$25,$E39,0)</f>
        <v>15.309400878907304</v>
      </c>
      <c r="AF39" s="126">
        <f ca="1">OFFSET(IND!AI$25,$E39,0)</f>
        <v>15.309400878907304</v>
      </c>
      <c r="AG39" s="126">
        <f ca="1">OFFSET(IND!AJ$25,$E39,0)</f>
        <v>15.309400878907304</v>
      </c>
      <c r="AH39" s="126">
        <f ca="1">OFFSET(IND!AK$25,$E39,0)</f>
        <v>15.309400878907304</v>
      </c>
      <c r="AI39" s="126">
        <f ca="1">OFFSET(IND!AL$25,$E39,0)</f>
        <v>15.309400878907304</v>
      </c>
      <c r="AJ39" s="126">
        <f ca="1">OFFSET(IND!AM$25,$E39,0)</f>
        <v>15.309400878907304</v>
      </c>
      <c r="AK39" s="126">
        <f ca="1">OFFSET(IND!AN$25,$E39,0)</f>
        <v>15.309400878907304</v>
      </c>
      <c r="AL39" s="126">
        <f ca="1">OFFSET(IND!AO$25,$E39,0)</f>
        <v>15.309400878907304</v>
      </c>
      <c r="AM39" s="126">
        <f ca="1">OFFSET(IND!AP$25,$E39,0)</f>
        <v>15.309400878907304</v>
      </c>
      <c r="AQ39" s="4"/>
    </row>
    <row r="40" spans="1:43">
      <c r="A40" s="35" t="s">
        <v>340</v>
      </c>
      <c r="B40">
        <v>28.149155918999998</v>
      </c>
      <c r="E40" s="129">
        <f ca="1">MATCH(F40,IND!$D$26:$D$255,0)</f>
        <v>63</v>
      </c>
      <c r="F40" s="4" t="str">
        <f t="shared" si="0"/>
        <v>IMIR</v>
      </c>
      <c r="G40" s="126">
        <f ca="1">OFFSET(IND!J$25,$E40,0)</f>
        <v>51.488523217763458</v>
      </c>
      <c r="H40" s="126">
        <f ca="1">OFFSET(IND!K$25,$E40,0)</f>
        <v>53.093429240279825</v>
      </c>
      <c r="I40" s="126">
        <f ca="1">OFFSET(IND!L$25,$E40,0)</f>
        <v>53.591094115274572</v>
      </c>
      <c r="J40" s="126">
        <f ca="1">OFFSET(IND!M$25,$E40,0)</f>
        <v>46.045999999999999</v>
      </c>
      <c r="K40" s="126">
        <f ca="1">OFFSET(IND!N$25,$E40,0)</f>
        <v>46.045999999999999</v>
      </c>
      <c r="L40" s="126">
        <f ca="1">OFFSET(IND!O$25,$E40,0)</f>
        <v>46.045999999999999</v>
      </c>
      <c r="M40" s="126">
        <f ca="1">OFFSET(IND!P$25,$E40,0)</f>
        <v>45.856458560727958</v>
      </c>
      <c r="N40" s="126">
        <f ca="1">OFFSET(IND!Q$25,$E40,0)</f>
        <v>45.407290849056828</v>
      </c>
      <c r="O40" s="203">
        <f ca="1">OFFSET(IND!R$25,$E40,0)</f>
        <v>41.741662823148154</v>
      </c>
      <c r="P40" s="126">
        <f ca="1">OFFSET(IND!S$25,$E40,0)</f>
        <v>43.006077808119166</v>
      </c>
      <c r="Q40" s="126">
        <f ca="1">OFFSET(IND!T$25,$E40,0)</f>
        <v>43.20040534493485</v>
      </c>
      <c r="R40" s="126">
        <f ca="1">OFFSET(IND!U$25,$E40,0)</f>
        <v>43.394732881750535</v>
      </c>
      <c r="S40" s="126">
        <f ca="1">OFFSET(IND!V$25,$E40,0)</f>
        <v>43.58906041856622</v>
      </c>
      <c r="T40" s="203">
        <f ca="1">OFFSET(IND!W$25,$E40,0)</f>
        <v>43.783387955381912</v>
      </c>
      <c r="U40" s="126">
        <f ca="1">OFFSET(IND!X$25,$E40,0)</f>
        <v>43.977715492197603</v>
      </c>
      <c r="V40" s="126">
        <f ca="1">OFFSET(IND!Y$25,$E40,0)</f>
        <v>44.172043029013288</v>
      </c>
      <c r="W40" s="126">
        <f ca="1">OFFSET(IND!Z$25,$E40,0)</f>
        <v>44.36637056582898</v>
      </c>
      <c r="X40" s="126">
        <f ca="1">OFFSET(IND!AA$25,$E40,0)</f>
        <v>44.560698102644672</v>
      </c>
      <c r="Y40" s="205">
        <f ca="1">OFFSET(IND!AB$25,$E40,0)</f>
        <v>44.755025639460349</v>
      </c>
      <c r="Z40" s="126">
        <f ca="1">OFFSET(IND!AC$25,$E40,0)</f>
        <v>44.755025639460349</v>
      </c>
      <c r="AA40" s="126">
        <f ca="1">OFFSET(IND!AD$25,$E40,0)</f>
        <v>44.755025639460349</v>
      </c>
      <c r="AB40" s="126">
        <f ca="1">OFFSET(IND!AE$25,$E40,0)</f>
        <v>44.755025639460349</v>
      </c>
      <c r="AC40" s="126">
        <f ca="1">OFFSET(IND!AF$25,$E40,0)</f>
        <v>44.755025639460349</v>
      </c>
      <c r="AD40" s="126">
        <f ca="1">OFFSET(IND!AG$25,$E40,0)</f>
        <v>44.755025639460349</v>
      </c>
      <c r="AE40" s="126">
        <f ca="1">OFFSET(IND!AH$25,$E40,0)</f>
        <v>44.755025639460349</v>
      </c>
      <c r="AF40" s="126">
        <f ca="1">OFFSET(IND!AI$25,$E40,0)</f>
        <v>44.755025639460349</v>
      </c>
      <c r="AG40" s="126">
        <f ca="1">OFFSET(IND!AJ$25,$E40,0)</f>
        <v>44.755025639460349</v>
      </c>
      <c r="AH40" s="126">
        <f ca="1">OFFSET(IND!AK$25,$E40,0)</f>
        <v>44.755025639460349</v>
      </c>
      <c r="AI40" s="126">
        <f ca="1">OFFSET(IND!AL$25,$E40,0)</f>
        <v>44.755025639460349</v>
      </c>
      <c r="AJ40" s="126">
        <f ca="1">OFFSET(IND!AM$25,$E40,0)</f>
        <v>44.755025639460349</v>
      </c>
      <c r="AK40" s="126">
        <f ca="1">OFFSET(IND!AN$25,$E40,0)</f>
        <v>44.755025639460349</v>
      </c>
      <c r="AL40" s="126">
        <f ca="1">OFFSET(IND!AO$25,$E40,0)</f>
        <v>44.755025639460349</v>
      </c>
      <c r="AM40" s="126">
        <f ca="1">OFFSET(IND!AP$25,$E40,0)</f>
        <v>44.755025639460349</v>
      </c>
      <c r="AQ40" s="4"/>
    </row>
    <row r="41" spans="1:43">
      <c r="A41" s="35" t="s">
        <v>341</v>
      </c>
      <c r="B41">
        <v>5.2585839407999997E-2</v>
      </c>
      <c r="E41" s="129">
        <f ca="1">MATCH(F41,IND!$D$26:$D$255,0)</f>
        <v>56</v>
      </c>
      <c r="F41" s="4" t="str">
        <f t="shared" si="0"/>
        <v>IMIS</v>
      </c>
      <c r="G41" s="126">
        <f ca="1">OFFSET(IND!J$25,$E41,0)</f>
        <v>20.275122960000004</v>
      </c>
      <c r="H41" s="126">
        <f ca="1">OFFSET(IND!K$25,$E41,0)</f>
        <v>20.907101989737214</v>
      </c>
      <c r="I41" s="126">
        <f ca="1">OFFSET(IND!L$25,$E41,0)</f>
        <v>21.103072196354255</v>
      </c>
      <c r="J41" s="126">
        <f ca="1">OFFSET(IND!M$25,$E41,0)</f>
        <v>0.90805719120000006</v>
      </c>
      <c r="K41" s="126">
        <f ca="1">OFFSET(IND!N$25,$E41,0)</f>
        <v>0.90805719120000006</v>
      </c>
      <c r="L41" s="126">
        <f ca="1">OFFSET(IND!O$25,$E41,0)</f>
        <v>0.90805719120000006</v>
      </c>
      <c r="M41" s="126">
        <f ca="1">OFFSET(IND!P$25,$E41,0)</f>
        <v>0.9043193102339796</v>
      </c>
      <c r="N41" s="126">
        <f ca="1">OFFSET(IND!Q$25,$E41,0)</f>
        <v>0.89546142962246467</v>
      </c>
      <c r="O41" s="203">
        <f ca="1">OFFSET(IND!R$25,$E41,0)</f>
        <v>0.82317285104472426</v>
      </c>
      <c r="P41" s="126">
        <f ca="1">OFFSET(IND!S$25,$E41,0)</f>
        <v>0.84810794029816572</v>
      </c>
      <c r="Q41" s="126">
        <f ca="1">OFFSET(IND!T$25,$E41,0)</f>
        <v>0.85194020623339717</v>
      </c>
      <c r="R41" s="126">
        <f ca="1">OFFSET(IND!U$25,$E41,0)</f>
        <v>0.85577247216862862</v>
      </c>
      <c r="S41" s="126">
        <f ca="1">OFFSET(IND!V$25,$E41,0)</f>
        <v>0.85960473810386007</v>
      </c>
      <c r="T41" s="203">
        <f ca="1">OFFSET(IND!W$25,$E41,0)</f>
        <v>0.86343700403909163</v>
      </c>
      <c r="U41" s="126">
        <f ca="1">OFFSET(IND!X$25,$E41,0)</f>
        <v>0.86726926997432319</v>
      </c>
      <c r="V41" s="126">
        <f ca="1">OFFSET(IND!Y$25,$E41,0)</f>
        <v>0.87110153590955464</v>
      </c>
      <c r="W41" s="126">
        <f ca="1">OFFSET(IND!Z$25,$E41,0)</f>
        <v>0.8749338018447862</v>
      </c>
      <c r="X41" s="126">
        <f ca="1">OFFSET(IND!AA$25,$E41,0)</f>
        <v>0.87876606778001776</v>
      </c>
      <c r="Y41" s="205">
        <f ca="1">OFFSET(IND!AB$25,$E41,0)</f>
        <v>0.88259833371524909</v>
      </c>
      <c r="Z41" s="126">
        <f ca="1">OFFSET(IND!AC$25,$E41,0)</f>
        <v>0.88259833371524909</v>
      </c>
      <c r="AA41" s="126">
        <f ca="1">OFFSET(IND!AD$25,$E41,0)</f>
        <v>0.88259833371524909</v>
      </c>
      <c r="AB41" s="126">
        <f ca="1">OFFSET(IND!AE$25,$E41,0)</f>
        <v>0.88259833371524909</v>
      </c>
      <c r="AC41" s="126">
        <f ca="1">OFFSET(IND!AF$25,$E41,0)</f>
        <v>0.88259833371524909</v>
      </c>
      <c r="AD41" s="126">
        <f ca="1">OFFSET(IND!AG$25,$E41,0)</f>
        <v>0.88259833371524909</v>
      </c>
      <c r="AE41" s="126">
        <f ca="1">OFFSET(IND!AH$25,$E41,0)</f>
        <v>0.88259833371524909</v>
      </c>
      <c r="AF41" s="126">
        <f ca="1">OFFSET(IND!AI$25,$E41,0)</f>
        <v>0.88259833371524909</v>
      </c>
      <c r="AG41" s="126">
        <f ca="1">OFFSET(IND!AJ$25,$E41,0)</f>
        <v>0.88259833371524909</v>
      </c>
      <c r="AH41" s="126">
        <f ca="1">OFFSET(IND!AK$25,$E41,0)</f>
        <v>0.88259833371524909</v>
      </c>
      <c r="AI41" s="126">
        <f ca="1">OFFSET(IND!AL$25,$E41,0)</f>
        <v>0.88259833371524909</v>
      </c>
      <c r="AJ41" s="126">
        <f ca="1">OFFSET(IND!AM$25,$E41,0)</f>
        <v>0.88259833371524909</v>
      </c>
      <c r="AK41" s="126">
        <f ca="1">OFFSET(IND!AN$25,$E41,0)</f>
        <v>0.88259833371524909</v>
      </c>
      <c r="AL41" s="126">
        <f ca="1">OFFSET(IND!AO$25,$E41,0)</f>
        <v>0.88259833371524909</v>
      </c>
      <c r="AM41" s="126">
        <f ca="1">OFFSET(IND!AP$25,$E41,0)</f>
        <v>0.88259833371524909</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38.403248163919542</v>
      </c>
      <c r="I44" s="126">
        <f ca="1">OFFSET(IND!L$25,$E44,0)</f>
        <v>35.080885461016649</v>
      </c>
      <c r="J44" s="126">
        <f ca="1">OFFSET(IND!M$25,$E44,0)</f>
        <v>11.427588</v>
      </c>
      <c r="K44" s="126">
        <f ca="1">OFFSET(IND!N$25,$E44,0)</f>
        <v>11.427588</v>
      </c>
      <c r="L44" s="126">
        <f ca="1">OFFSET(IND!O$25,$E44,0)</f>
        <v>11.427588</v>
      </c>
      <c r="M44" s="126">
        <f ca="1">OFFSET(IND!P$25,$E44,0)</f>
        <v>11.152606015128017</v>
      </c>
      <c r="N44" s="126">
        <f ca="1">OFFSET(IND!Q$25,$E44,0)</f>
        <v>10.675817100990713</v>
      </c>
      <c r="O44" s="203">
        <f ca="1">OFFSET(IND!R$25,$E44,0)</f>
        <v>8.7102818301988805</v>
      </c>
      <c r="P44" s="126">
        <f ca="1">OFFSET(IND!S$25,$E44,0)</f>
        <v>15.900501416097777</v>
      </c>
      <c r="Q44" s="126">
        <f ca="1">OFFSET(IND!T$25,$E44,0)</f>
        <v>15.900501416097777</v>
      </c>
      <c r="R44" s="126">
        <f ca="1">OFFSET(IND!U$25,$E44,0)</f>
        <v>15.900501416097777</v>
      </c>
      <c r="S44" s="126">
        <f ca="1">OFFSET(IND!V$25,$E44,0)</f>
        <v>15.900501416097777</v>
      </c>
      <c r="T44" s="203">
        <f ca="1">OFFSET(IND!W$25,$E44,0)</f>
        <v>15.900501416097777</v>
      </c>
      <c r="U44" s="126">
        <f ca="1">OFFSET(IND!X$25,$E44,0)</f>
        <v>15.900501416097777</v>
      </c>
      <c r="V44" s="126">
        <f ca="1">OFFSET(IND!Y$25,$E44,0)</f>
        <v>15.900501416097777</v>
      </c>
      <c r="W44" s="126">
        <f ca="1">OFFSET(IND!Z$25,$E44,0)</f>
        <v>15.900501416097777</v>
      </c>
      <c r="X44" s="126">
        <f ca="1">OFFSET(IND!AA$25,$E44,0)</f>
        <v>15.900501416097777</v>
      </c>
      <c r="Y44" s="205">
        <f ca="1">OFFSET(IND!AB$25,$E44,0)</f>
        <v>15.900501416097777</v>
      </c>
      <c r="Z44" s="126">
        <f ca="1">OFFSET(IND!AC$25,$E44,0)</f>
        <v>15.900501416097777</v>
      </c>
      <c r="AA44" s="126">
        <f ca="1">OFFSET(IND!AD$25,$E44,0)</f>
        <v>15.900501416097777</v>
      </c>
      <c r="AB44" s="126">
        <f ca="1">OFFSET(IND!AE$25,$E44,0)</f>
        <v>15.900501416097777</v>
      </c>
      <c r="AC44" s="126">
        <f ca="1">OFFSET(IND!AF$25,$E44,0)</f>
        <v>15.900501416097777</v>
      </c>
      <c r="AD44" s="126">
        <f ca="1">OFFSET(IND!AG$25,$E44,0)</f>
        <v>15.900501416097777</v>
      </c>
      <c r="AE44" s="126">
        <f ca="1">OFFSET(IND!AH$25,$E44,0)</f>
        <v>15.900501416097777</v>
      </c>
      <c r="AF44" s="126">
        <f ca="1">OFFSET(IND!AI$25,$E44,0)</f>
        <v>15.900501416097777</v>
      </c>
      <c r="AG44" s="126">
        <f ca="1">OFFSET(IND!AJ$25,$E44,0)</f>
        <v>15.900501416097777</v>
      </c>
      <c r="AH44" s="126">
        <f ca="1">OFFSET(IND!AK$25,$E44,0)</f>
        <v>15.900501416097777</v>
      </c>
      <c r="AI44" s="126">
        <f ca="1">OFFSET(IND!AL$25,$E44,0)</f>
        <v>15.900501416097777</v>
      </c>
      <c r="AJ44" s="126">
        <f ca="1">OFFSET(IND!AM$25,$E44,0)</f>
        <v>15.900501416097777</v>
      </c>
      <c r="AK44" s="126">
        <f ca="1">OFFSET(IND!AN$25,$E44,0)</f>
        <v>15.900501416097777</v>
      </c>
      <c r="AL44" s="126">
        <f ca="1">OFFSET(IND!AO$25,$E44,0)</f>
        <v>15.900501416097777</v>
      </c>
      <c r="AM44" s="126">
        <f ca="1">OFFSET(IND!AP$25,$E44,0)</f>
        <v>15.900501416097777</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0.50530589689367811</v>
      </c>
      <c r="I46" s="126">
        <f ca="1">OFFSET(IND!L$25,$E46,0)</f>
        <v>0.46159059817127168</v>
      </c>
      <c r="J46" s="126">
        <f ca="1">OFFSET(IND!M$25,$E46,0)</f>
        <v>0.15036300000000002</v>
      </c>
      <c r="K46" s="126">
        <f ca="1">OFFSET(IND!N$25,$E46,0)</f>
        <v>0.15036300000000002</v>
      </c>
      <c r="L46" s="126">
        <f ca="1">OFFSET(IND!O$25,$E46,0)</f>
        <v>0.15036300000000002</v>
      </c>
      <c r="M46" s="126">
        <f ca="1">OFFSET(IND!P$25,$E46,0)</f>
        <v>0.14674481598852657</v>
      </c>
      <c r="N46" s="126">
        <f ca="1">OFFSET(IND!Q$25,$E46,0)</f>
        <v>0.14047127764461467</v>
      </c>
      <c r="O46" s="203">
        <f ca="1">OFFSET(IND!R$25,$E46,0)</f>
        <v>0.11460897144998529</v>
      </c>
      <c r="P46" s="126">
        <f ca="1">OFFSET(IND!S$25,$E46,0)</f>
        <v>0.2092171238960234</v>
      </c>
      <c r="Q46" s="126">
        <f ca="1">OFFSET(IND!T$25,$E46,0)</f>
        <v>0.2092171238960234</v>
      </c>
      <c r="R46" s="126">
        <f ca="1">OFFSET(IND!U$25,$E46,0)</f>
        <v>0.2092171238960234</v>
      </c>
      <c r="S46" s="126">
        <f ca="1">OFFSET(IND!V$25,$E46,0)</f>
        <v>0.2092171238960234</v>
      </c>
      <c r="T46" s="203">
        <f ca="1">OFFSET(IND!W$25,$E46,0)</f>
        <v>0.2092171238960234</v>
      </c>
      <c r="U46" s="126">
        <f ca="1">OFFSET(IND!X$25,$E46,0)</f>
        <v>0.2092171238960234</v>
      </c>
      <c r="V46" s="126">
        <f ca="1">OFFSET(IND!Y$25,$E46,0)</f>
        <v>0.2092171238960234</v>
      </c>
      <c r="W46" s="126">
        <f ca="1">OFFSET(IND!Z$25,$E46,0)</f>
        <v>0.2092171238960234</v>
      </c>
      <c r="X46" s="126">
        <f ca="1">OFFSET(IND!AA$25,$E46,0)</f>
        <v>0.2092171238960234</v>
      </c>
      <c r="Y46" s="205">
        <f ca="1">OFFSET(IND!AB$25,$E46,0)</f>
        <v>0.2092171238960234</v>
      </c>
      <c r="Z46" s="126">
        <f ca="1">OFFSET(IND!AC$25,$E46,0)</f>
        <v>0.2092171238960234</v>
      </c>
      <c r="AA46" s="126">
        <f ca="1">OFFSET(IND!AD$25,$E46,0)</f>
        <v>0.2092171238960234</v>
      </c>
      <c r="AB46" s="126">
        <f ca="1">OFFSET(IND!AE$25,$E46,0)</f>
        <v>0.2092171238960234</v>
      </c>
      <c r="AC46" s="126">
        <f ca="1">OFFSET(IND!AF$25,$E46,0)</f>
        <v>0.2092171238960234</v>
      </c>
      <c r="AD46" s="126">
        <f ca="1">OFFSET(IND!AG$25,$E46,0)</f>
        <v>0.2092171238960234</v>
      </c>
      <c r="AE46" s="126">
        <f ca="1">OFFSET(IND!AH$25,$E46,0)</f>
        <v>0.2092171238960234</v>
      </c>
      <c r="AF46" s="126">
        <f ca="1">OFFSET(IND!AI$25,$E46,0)</f>
        <v>0.2092171238960234</v>
      </c>
      <c r="AG46" s="126">
        <f ca="1">OFFSET(IND!AJ$25,$E46,0)</f>
        <v>0.2092171238960234</v>
      </c>
      <c r="AH46" s="126">
        <f ca="1">OFFSET(IND!AK$25,$E46,0)</f>
        <v>0.2092171238960234</v>
      </c>
      <c r="AI46" s="126">
        <f ca="1">OFFSET(IND!AL$25,$E46,0)</f>
        <v>0.2092171238960234</v>
      </c>
      <c r="AJ46" s="126">
        <f ca="1">OFFSET(IND!AM$25,$E46,0)</f>
        <v>0.2092171238960234</v>
      </c>
      <c r="AK46" s="126">
        <f ca="1">OFFSET(IND!AN$25,$E46,0)</f>
        <v>0.2092171238960234</v>
      </c>
      <c r="AL46" s="126">
        <f ca="1">OFFSET(IND!AO$25,$E46,0)</f>
        <v>0.2092171238960234</v>
      </c>
      <c r="AM46" s="126">
        <f ca="1">OFFSET(IND!AP$25,$E46,0)</f>
        <v>0.2092171238960234</v>
      </c>
      <c r="AQ46" s="4"/>
    </row>
    <row r="47" spans="1:43">
      <c r="A47" s="35" t="s">
        <v>347</v>
      </c>
      <c r="B47">
        <v>0.80432667377019995</v>
      </c>
      <c r="E47" s="129">
        <f ca="1">MATCH(F47,IND!$D$26:$D$255,0)</f>
        <v>130</v>
      </c>
      <c r="F47" s="4" t="str">
        <f t="shared" si="0"/>
        <v>INFK</v>
      </c>
      <c r="G47" s="126">
        <f ca="1">OFFSET(IND!J$25,$E47,0)</f>
        <v>0.66789588210349726</v>
      </c>
      <c r="H47" s="126">
        <f ca="1">OFFSET(IND!K$25,$E47,0)</f>
        <v>0.56145099654853126</v>
      </c>
      <c r="I47" s="126">
        <f ca="1">OFFSET(IND!L$25,$E47,0)</f>
        <v>0.51287844241252412</v>
      </c>
      <c r="J47" s="126">
        <f ca="1">OFFSET(IND!M$25,$E47,0)</f>
        <v>0.16707000000000002</v>
      </c>
      <c r="K47" s="126">
        <f ca="1">OFFSET(IND!N$25,$E47,0)</f>
        <v>0.16707000000000002</v>
      </c>
      <c r="L47" s="126">
        <f ca="1">OFFSET(IND!O$25,$E47,0)</f>
        <v>0.16707000000000002</v>
      </c>
      <c r="M47" s="126">
        <f ca="1">OFFSET(IND!P$25,$E47,0)</f>
        <v>0.1630497955428073</v>
      </c>
      <c r="N47" s="126">
        <f ca="1">OFFSET(IND!Q$25,$E47,0)</f>
        <v>0.15607919738290518</v>
      </c>
      <c r="O47" s="203">
        <f ca="1">OFFSET(IND!R$25,$E47,0)</f>
        <v>0.12734330161109475</v>
      </c>
      <c r="P47" s="126">
        <f ca="1">OFFSET(IND!S$25,$E47,0)</f>
        <v>0.23246347099558154</v>
      </c>
      <c r="Q47" s="126">
        <f ca="1">OFFSET(IND!T$25,$E47,0)</f>
        <v>0.23246347099558154</v>
      </c>
      <c r="R47" s="126">
        <f ca="1">OFFSET(IND!U$25,$E47,0)</f>
        <v>0.23246347099558154</v>
      </c>
      <c r="S47" s="126">
        <f ca="1">OFFSET(IND!V$25,$E47,0)</f>
        <v>0.23246347099558154</v>
      </c>
      <c r="T47" s="203">
        <f ca="1">OFFSET(IND!W$25,$E47,0)</f>
        <v>0.23246347099558154</v>
      </c>
      <c r="U47" s="126">
        <f ca="1">OFFSET(IND!X$25,$E47,0)</f>
        <v>0.23246347099558154</v>
      </c>
      <c r="V47" s="126">
        <f ca="1">OFFSET(IND!Y$25,$E47,0)</f>
        <v>0.23246347099558154</v>
      </c>
      <c r="W47" s="126">
        <f ca="1">OFFSET(IND!Z$25,$E47,0)</f>
        <v>0.23246347099558154</v>
      </c>
      <c r="X47" s="126">
        <f ca="1">OFFSET(IND!AA$25,$E47,0)</f>
        <v>0.23246347099558154</v>
      </c>
      <c r="Y47" s="205">
        <f ca="1">OFFSET(IND!AB$25,$E47,0)</f>
        <v>0.23246347099558154</v>
      </c>
      <c r="Z47" s="126">
        <f ca="1">OFFSET(IND!AC$25,$E47,0)</f>
        <v>0.23246347099558154</v>
      </c>
      <c r="AA47" s="126">
        <f ca="1">OFFSET(IND!AD$25,$E47,0)</f>
        <v>0.23246347099558154</v>
      </c>
      <c r="AB47" s="126">
        <f ca="1">OFFSET(IND!AE$25,$E47,0)</f>
        <v>0.23246347099558154</v>
      </c>
      <c r="AC47" s="126">
        <f ca="1">OFFSET(IND!AF$25,$E47,0)</f>
        <v>0.23246347099558154</v>
      </c>
      <c r="AD47" s="126">
        <f ca="1">OFFSET(IND!AG$25,$E47,0)</f>
        <v>0.23246347099558154</v>
      </c>
      <c r="AE47" s="126">
        <f ca="1">OFFSET(IND!AH$25,$E47,0)</f>
        <v>0.23246347099558154</v>
      </c>
      <c r="AF47" s="126">
        <f ca="1">OFFSET(IND!AI$25,$E47,0)</f>
        <v>0.23246347099558154</v>
      </c>
      <c r="AG47" s="126">
        <f ca="1">OFFSET(IND!AJ$25,$E47,0)</f>
        <v>0.23246347099558154</v>
      </c>
      <c r="AH47" s="126">
        <f ca="1">OFFSET(IND!AK$25,$E47,0)</f>
        <v>0.23246347099558154</v>
      </c>
      <c r="AI47" s="126">
        <f ca="1">OFFSET(IND!AL$25,$E47,0)</f>
        <v>0.23246347099558154</v>
      </c>
      <c r="AJ47" s="126">
        <f ca="1">OFFSET(IND!AM$25,$E47,0)</f>
        <v>0.23246347099558154</v>
      </c>
      <c r="AK47" s="126">
        <f ca="1">OFFSET(IND!AN$25,$E47,0)</f>
        <v>0.23246347099558154</v>
      </c>
      <c r="AL47" s="126">
        <f ca="1">OFFSET(IND!AO$25,$E47,0)</f>
        <v>0.23246347099558154</v>
      </c>
      <c r="AM47" s="126">
        <f ca="1">OFFSET(IND!AP$25,$E47,0)</f>
        <v>0.23246347099558154</v>
      </c>
      <c r="AQ47" s="4"/>
    </row>
    <row r="48" spans="1:43">
      <c r="A48" s="35" t="s">
        <v>348</v>
      </c>
      <c r="B48">
        <v>0.241298002131</v>
      </c>
      <c r="E48" s="129">
        <f ca="1">MATCH(F48,IND!$D$26:$D$255,0)</f>
        <v>132</v>
      </c>
      <c r="F48" s="4" t="str">
        <f t="shared" si="0"/>
        <v>INFL</v>
      </c>
      <c r="G48" s="126">
        <f ca="1">OFFSET(IND!J$25,$E48,0)</f>
        <v>0.20036876463104916</v>
      </c>
      <c r="H48" s="126">
        <f ca="1">OFFSET(IND!K$25,$E48,0)</f>
        <v>0.16843529896455936</v>
      </c>
      <c r="I48" s="126">
        <f ca="1">OFFSET(IND!L$25,$E48,0)</f>
        <v>0.15386353272375722</v>
      </c>
      <c r="J48" s="126">
        <f ca="1">OFFSET(IND!M$25,$E48,0)</f>
        <v>5.0121000000000006E-2</v>
      </c>
      <c r="K48" s="126">
        <f ca="1">OFFSET(IND!N$25,$E48,0)</f>
        <v>5.0121000000000006E-2</v>
      </c>
      <c r="L48" s="126">
        <f ca="1">OFFSET(IND!O$25,$E48,0)</f>
        <v>5.0121000000000006E-2</v>
      </c>
      <c r="M48" s="126">
        <f ca="1">OFFSET(IND!P$25,$E48,0)</f>
        <v>4.8914938662842182E-2</v>
      </c>
      <c r="N48" s="126">
        <f ca="1">OFFSET(IND!Q$25,$E48,0)</f>
        <v>4.6823759214871551E-2</v>
      </c>
      <c r="O48" s="203">
        <f ca="1">OFFSET(IND!R$25,$E48,0)</f>
        <v>3.8202990483328425E-2</v>
      </c>
      <c r="P48" s="126">
        <f ca="1">OFFSET(IND!S$25,$E48,0)</f>
        <v>6.9739041298674462E-2</v>
      </c>
      <c r="Q48" s="126">
        <f ca="1">OFFSET(IND!T$25,$E48,0)</f>
        <v>6.9739041298674462E-2</v>
      </c>
      <c r="R48" s="126">
        <f ca="1">OFFSET(IND!U$25,$E48,0)</f>
        <v>6.9739041298674462E-2</v>
      </c>
      <c r="S48" s="126">
        <f ca="1">OFFSET(IND!V$25,$E48,0)</f>
        <v>6.9739041298674462E-2</v>
      </c>
      <c r="T48" s="203">
        <f ca="1">OFFSET(IND!W$25,$E48,0)</f>
        <v>6.9739041298674462E-2</v>
      </c>
      <c r="U48" s="126">
        <f ca="1">OFFSET(IND!X$25,$E48,0)</f>
        <v>6.9739041298674462E-2</v>
      </c>
      <c r="V48" s="126">
        <f ca="1">OFFSET(IND!Y$25,$E48,0)</f>
        <v>6.9739041298674462E-2</v>
      </c>
      <c r="W48" s="126">
        <f ca="1">OFFSET(IND!Z$25,$E48,0)</f>
        <v>6.9739041298674462E-2</v>
      </c>
      <c r="X48" s="126">
        <f ca="1">OFFSET(IND!AA$25,$E48,0)</f>
        <v>6.9739041298674462E-2</v>
      </c>
      <c r="Y48" s="205">
        <f ca="1">OFFSET(IND!AB$25,$E48,0)</f>
        <v>6.9739041298674462E-2</v>
      </c>
      <c r="Z48" s="126">
        <f ca="1">OFFSET(IND!AC$25,$E48,0)</f>
        <v>6.9739041298674462E-2</v>
      </c>
      <c r="AA48" s="126">
        <f ca="1">OFFSET(IND!AD$25,$E48,0)</f>
        <v>6.9739041298674462E-2</v>
      </c>
      <c r="AB48" s="126">
        <f ca="1">OFFSET(IND!AE$25,$E48,0)</f>
        <v>6.9739041298674462E-2</v>
      </c>
      <c r="AC48" s="126">
        <f ca="1">OFFSET(IND!AF$25,$E48,0)</f>
        <v>6.9739041298674462E-2</v>
      </c>
      <c r="AD48" s="126">
        <f ca="1">OFFSET(IND!AG$25,$E48,0)</f>
        <v>6.9739041298674462E-2</v>
      </c>
      <c r="AE48" s="126">
        <f ca="1">OFFSET(IND!AH$25,$E48,0)</f>
        <v>6.9739041298674462E-2</v>
      </c>
      <c r="AF48" s="126">
        <f ca="1">OFFSET(IND!AI$25,$E48,0)</f>
        <v>6.9739041298674462E-2</v>
      </c>
      <c r="AG48" s="126">
        <f ca="1">OFFSET(IND!AJ$25,$E48,0)</f>
        <v>6.9739041298674462E-2</v>
      </c>
      <c r="AH48" s="126">
        <f ca="1">OFFSET(IND!AK$25,$E48,0)</f>
        <v>6.9739041298674462E-2</v>
      </c>
      <c r="AI48" s="126">
        <f ca="1">OFFSET(IND!AL$25,$E48,0)</f>
        <v>6.9739041298674462E-2</v>
      </c>
      <c r="AJ48" s="126">
        <f ca="1">OFFSET(IND!AM$25,$E48,0)</f>
        <v>6.9739041298674462E-2</v>
      </c>
      <c r="AK48" s="126">
        <f ca="1">OFFSET(IND!AN$25,$E48,0)</f>
        <v>6.9739041298674462E-2</v>
      </c>
      <c r="AL48" s="126">
        <f ca="1">OFFSET(IND!AO$25,$E48,0)</f>
        <v>6.9739041298674462E-2</v>
      </c>
      <c r="AM48" s="126">
        <f ca="1">OFFSET(IND!AP$25,$E48,0)</f>
        <v>6.9739041298674462E-2</v>
      </c>
      <c r="AQ48" s="4"/>
    </row>
    <row r="49" spans="1:43">
      <c r="A49" s="35" t="s">
        <v>349</v>
      </c>
      <c r="B49">
        <v>4.5042293731129996</v>
      </c>
      <c r="E49" s="129">
        <f ca="1">MATCH(F49,IND!$D$26:$D$255,0)</f>
        <v>137</v>
      </c>
      <c r="F49" s="4" t="str">
        <f t="shared" si="0"/>
        <v>INFO</v>
      </c>
      <c r="G49" s="126">
        <f ca="1">OFFSET(IND!J$25,$E49,0)</f>
        <v>3.7402169397795855</v>
      </c>
      <c r="H49" s="126">
        <f ca="1">OFFSET(IND!K$25,$E49,0)</f>
        <v>3.1441255806717758</v>
      </c>
      <c r="I49" s="126">
        <f ca="1">OFFSET(IND!L$25,$E49,0)</f>
        <v>2.8721192775101358</v>
      </c>
      <c r="J49" s="126">
        <f ca="1">OFFSET(IND!M$25,$E49,0)</f>
        <v>0.9355920000000002</v>
      </c>
      <c r="K49" s="126">
        <f ca="1">OFFSET(IND!N$25,$E49,0)</f>
        <v>0.9355920000000002</v>
      </c>
      <c r="L49" s="126">
        <f ca="1">OFFSET(IND!O$25,$E49,0)</f>
        <v>0.9355920000000002</v>
      </c>
      <c r="M49" s="126">
        <f ca="1">OFFSET(IND!P$25,$E49,0)</f>
        <v>0.91307885503972086</v>
      </c>
      <c r="N49" s="126">
        <f ca="1">OFFSET(IND!Q$25,$E49,0)</f>
        <v>0.874043505344269</v>
      </c>
      <c r="O49" s="203">
        <f ca="1">OFFSET(IND!R$25,$E49,0)</f>
        <v>0.7131224890221306</v>
      </c>
      <c r="P49" s="126">
        <f ca="1">OFFSET(IND!S$25,$E49,0)</f>
        <v>1.3017954375752565</v>
      </c>
      <c r="Q49" s="126">
        <f ca="1">OFFSET(IND!T$25,$E49,0)</f>
        <v>1.3017954375752565</v>
      </c>
      <c r="R49" s="126">
        <f ca="1">OFFSET(IND!U$25,$E49,0)</f>
        <v>1.3017954375752565</v>
      </c>
      <c r="S49" s="126">
        <f ca="1">OFFSET(IND!V$25,$E49,0)</f>
        <v>1.3017954375752565</v>
      </c>
      <c r="T49" s="203">
        <f ca="1">OFFSET(IND!W$25,$E49,0)</f>
        <v>1.3017954375752565</v>
      </c>
      <c r="U49" s="126">
        <f ca="1">OFFSET(IND!X$25,$E49,0)</f>
        <v>1.3017954375752565</v>
      </c>
      <c r="V49" s="126">
        <f ca="1">OFFSET(IND!Y$25,$E49,0)</f>
        <v>1.3017954375752565</v>
      </c>
      <c r="W49" s="126">
        <f ca="1">OFFSET(IND!Z$25,$E49,0)</f>
        <v>1.3017954375752565</v>
      </c>
      <c r="X49" s="126">
        <f ca="1">OFFSET(IND!AA$25,$E49,0)</f>
        <v>1.3017954375752565</v>
      </c>
      <c r="Y49" s="205">
        <f ca="1">OFFSET(IND!AB$25,$E49,0)</f>
        <v>1.3017954375752565</v>
      </c>
      <c r="Z49" s="126">
        <f ca="1">OFFSET(IND!AC$25,$E49,0)</f>
        <v>1.3017954375752565</v>
      </c>
      <c r="AA49" s="126">
        <f ca="1">OFFSET(IND!AD$25,$E49,0)</f>
        <v>1.3017954375752565</v>
      </c>
      <c r="AB49" s="126">
        <f ca="1">OFFSET(IND!AE$25,$E49,0)</f>
        <v>1.3017954375752565</v>
      </c>
      <c r="AC49" s="126">
        <f ca="1">OFFSET(IND!AF$25,$E49,0)</f>
        <v>1.3017954375752565</v>
      </c>
      <c r="AD49" s="126">
        <f ca="1">OFFSET(IND!AG$25,$E49,0)</f>
        <v>1.3017954375752565</v>
      </c>
      <c r="AE49" s="126">
        <f ca="1">OFFSET(IND!AH$25,$E49,0)</f>
        <v>1.3017954375752565</v>
      </c>
      <c r="AF49" s="126">
        <f ca="1">OFFSET(IND!AI$25,$E49,0)</f>
        <v>1.3017954375752565</v>
      </c>
      <c r="AG49" s="126">
        <f ca="1">OFFSET(IND!AJ$25,$E49,0)</f>
        <v>1.3017954375752565</v>
      </c>
      <c r="AH49" s="126">
        <f ca="1">OFFSET(IND!AK$25,$E49,0)</f>
        <v>1.3017954375752565</v>
      </c>
      <c r="AI49" s="126">
        <f ca="1">OFFSET(IND!AL$25,$E49,0)</f>
        <v>1.3017954375752565</v>
      </c>
      <c r="AJ49" s="126">
        <f ca="1">OFFSET(IND!AM$25,$E49,0)</f>
        <v>1.3017954375752565</v>
      </c>
      <c r="AK49" s="126">
        <f ca="1">OFFSET(IND!AN$25,$E49,0)</f>
        <v>1.3017954375752565</v>
      </c>
      <c r="AL49" s="126">
        <f ca="1">OFFSET(IND!AO$25,$E49,0)</f>
        <v>1.3017954375752565</v>
      </c>
      <c r="AM49" s="126">
        <f ca="1">OFFSET(IND!AP$25,$E49,0)</f>
        <v>1.3017954375752565</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2.0913582629560201</v>
      </c>
      <c r="I51" s="126">
        <f ca="1">OFFSET(IND!L$25,$E51,0)</f>
        <v>1.9104295388648938</v>
      </c>
      <c r="J51" s="126">
        <f ca="1">OFFSET(IND!M$25,$E51,0)</f>
        <v>0.65368000000000004</v>
      </c>
      <c r="K51" s="126">
        <f ca="1">OFFSET(IND!N$25,$E51,0)</f>
        <v>0.65368000000000004</v>
      </c>
      <c r="L51" s="126">
        <f ca="1">OFFSET(IND!O$25,$E51,0)</f>
        <v>0.65368000000000004</v>
      </c>
      <c r="M51" s="126">
        <f ca="1">OFFSET(IND!P$25,$E51,0)</f>
        <v>0.63795050188796465</v>
      </c>
      <c r="N51" s="126">
        <f ca="1">OFFSET(IND!Q$25,$E51,0)</f>
        <v>0.61067725950354612</v>
      </c>
      <c r="O51" s="203">
        <f ca="1">OFFSET(IND!R$25,$E51,0)</f>
        <v>0.49824486381241645</v>
      </c>
      <c r="P51" s="126">
        <f ca="1">OFFSET(IND!S$25,$E51,0)</f>
        <v>0.90953924534860686</v>
      </c>
      <c r="Q51" s="126">
        <f ca="1">OFFSET(IND!T$25,$E51,0)</f>
        <v>0.90953924534860686</v>
      </c>
      <c r="R51" s="126">
        <f ca="1">OFFSET(IND!U$25,$E51,0)</f>
        <v>0.90953924534860686</v>
      </c>
      <c r="S51" s="126">
        <f ca="1">OFFSET(IND!V$25,$E51,0)</f>
        <v>0.90953924534860686</v>
      </c>
      <c r="T51" s="203">
        <f ca="1">OFFSET(IND!W$25,$E51,0)</f>
        <v>0.90953924534860686</v>
      </c>
      <c r="U51" s="126">
        <f ca="1">OFFSET(IND!X$25,$E51,0)</f>
        <v>0.90953924534860686</v>
      </c>
      <c r="V51" s="126">
        <f ca="1">OFFSET(IND!Y$25,$E51,0)</f>
        <v>0.90953924534860686</v>
      </c>
      <c r="W51" s="126">
        <f ca="1">OFFSET(IND!Z$25,$E51,0)</f>
        <v>0.90953924534860686</v>
      </c>
      <c r="X51" s="126">
        <f ca="1">OFFSET(IND!AA$25,$E51,0)</f>
        <v>0.90953924534860686</v>
      </c>
      <c r="Y51" s="205">
        <f ca="1">OFFSET(IND!AB$25,$E51,0)</f>
        <v>0.90953924534860686</v>
      </c>
      <c r="Z51" s="126">
        <f ca="1">OFFSET(IND!AC$25,$E51,0)</f>
        <v>0.90953924534860686</v>
      </c>
      <c r="AA51" s="126">
        <f ca="1">OFFSET(IND!AD$25,$E51,0)</f>
        <v>0.90953924534860686</v>
      </c>
      <c r="AB51" s="126">
        <f ca="1">OFFSET(IND!AE$25,$E51,0)</f>
        <v>0.90953924534860686</v>
      </c>
      <c r="AC51" s="126">
        <f ca="1">OFFSET(IND!AF$25,$E51,0)</f>
        <v>0.90953924534860686</v>
      </c>
      <c r="AD51" s="126">
        <f ca="1">OFFSET(IND!AG$25,$E51,0)</f>
        <v>0.90953924534860686</v>
      </c>
      <c r="AE51" s="126">
        <f ca="1">OFFSET(IND!AH$25,$E51,0)</f>
        <v>0.90953924534860686</v>
      </c>
      <c r="AF51" s="126">
        <f ca="1">OFFSET(IND!AI$25,$E51,0)</f>
        <v>0.90953924534860686</v>
      </c>
      <c r="AG51" s="126">
        <f ca="1">OFFSET(IND!AJ$25,$E51,0)</f>
        <v>0.90953924534860686</v>
      </c>
      <c r="AH51" s="126">
        <f ca="1">OFFSET(IND!AK$25,$E51,0)</f>
        <v>0.90953924534860686</v>
      </c>
      <c r="AI51" s="126">
        <f ca="1">OFFSET(IND!AL$25,$E51,0)</f>
        <v>0.90953924534860686</v>
      </c>
      <c r="AJ51" s="126">
        <f ca="1">OFFSET(IND!AM$25,$E51,0)</f>
        <v>0.90953924534860686</v>
      </c>
      <c r="AK51" s="126">
        <f ca="1">OFFSET(IND!AN$25,$E51,0)</f>
        <v>0.90953924534860686</v>
      </c>
      <c r="AL51" s="126">
        <f ca="1">OFFSET(IND!AO$25,$E51,0)</f>
        <v>0.90953924534860686</v>
      </c>
      <c r="AM51" s="126">
        <f ca="1">OFFSET(IND!AP$25,$E51,0)</f>
        <v>0.90953924534860686</v>
      </c>
      <c r="AQ51" s="4"/>
    </row>
    <row r="52" spans="1:43">
      <c r="A52" s="35" t="s">
        <v>352</v>
      </c>
      <c r="B52">
        <v>0.24189876324029999</v>
      </c>
      <c r="E52" s="129">
        <f ca="1">MATCH(F52,IND!$D$26:$D$255,0)</f>
        <v>209</v>
      </c>
      <c r="F52" s="4" t="str">
        <f t="shared" si="0"/>
        <v>IOTA</v>
      </c>
      <c r="G52" s="126">
        <f ca="1">OFFSET(IND!J$25,$E52,0)</f>
        <v>0.22789646617646991</v>
      </c>
      <c r="H52" s="126">
        <f ca="1">OFFSET(IND!K$25,$E52,0)</f>
        <v>0.23431735112426863</v>
      </c>
      <c r="I52" s="126">
        <f ca="1">OFFSET(IND!L$25,$E52,0)</f>
        <v>0.23833298914188855</v>
      </c>
      <c r="J52" s="126">
        <f ca="1">OFFSET(IND!M$25,$E52,0)</f>
        <v>0.12355272</v>
      </c>
      <c r="K52" s="126">
        <f ca="1">OFFSET(IND!N$25,$E52,0)</f>
        <v>0.12355272</v>
      </c>
      <c r="L52" s="126">
        <f ca="1">OFFSET(IND!O$25,$E52,0)</f>
        <v>0.12355272</v>
      </c>
      <c r="M52" s="126">
        <f ca="1">OFFSET(IND!P$25,$E52,0)</f>
        <v>0.12483122775032962</v>
      </c>
      <c r="N52" s="126">
        <f ca="1">OFFSET(IND!Q$25,$E52,0)</f>
        <v>0.12506260353757756</v>
      </c>
      <c r="O52" s="203">
        <f ca="1">OFFSET(IND!R$25,$E52,0)</f>
        <v>0.11302422164926781</v>
      </c>
      <c r="P52" s="126">
        <f ca="1">OFFSET(IND!S$25,$E52,0)</f>
        <v>0.11511927400789214</v>
      </c>
      <c r="Q52" s="126">
        <f ca="1">OFFSET(IND!T$25,$E52,0)</f>
        <v>0.11511927400789214</v>
      </c>
      <c r="R52" s="126">
        <f ca="1">OFFSET(IND!U$25,$E52,0)</f>
        <v>0.11511927400789214</v>
      </c>
      <c r="S52" s="126">
        <f ca="1">OFFSET(IND!V$25,$E52,0)</f>
        <v>0.11511927400789214</v>
      </c>
      <c r="T52" s="203">
        <f ca="1">OFFSET(IND!W$25,$E52,0)</f>
        <v>0.11511927400789214</v>
      </c>
      <c r="U52" s="126">
        <f ca="1">OFFSET(IND!X$25,$E52,0)</f>
        <v>0.11511927400789214</v>
      </c>
      <c r="V52" s="126">
        <f ca="1">OFFSET(IND!Y$25,$E52,0)</f>
        <v>0.11511927400789214</v>
      </c>
      <c r="W52" s="126">
        <f ca="1">OFFSET(IND!Z$25,$E52,0)</f>
        <v>0.11511927400789214</v>
      </c>
      <c r="X52" s="126">
        <f ca="1">OFFSET(IND!AA$25,$E52,0)</f>
        <v>0.11511927400789214</v>
      </c>
      <c r="Y52" s="205">
        <f ca="1">OFFSET(IND!AB$25,$E52,0)</f>
        <v>0.11511927400789214</v>
      </c>
      <c r="Z52" s="126">
        <f ca="1">OFFSET(IND!AC$25,$E52,0)</f>
        <v>0.11511927400789214</v>
      </c>
      <c r="AA52" s="126">
        <f ca="1">OFFSET(IND!AD$25,$E52,0)</f>
        <v>0.11511927400789214</v>
      </c>
      <c r="AB52" s="126">
        <f ca="1">OFFSET(IND!AE$25,$E52,0)</f>
        <v>0.11511927400789214</v>
      </c>
      <c r="AC52" s="126">
        <f ca="1">OFFSET(IND!AF$25,$E52,0)</f>
        <v>0.11511927400789214</v>
      </c>
      <c r="AD52" s="126">
        <f ca="1">OFFSET(IND!AG$25,$E52,0)</f>
        <v>0.11511927400789214</v>
      </c>
      <c r="AE52" s="126">
        <f ca="1">OFFSET(IND!AH$25,$E52,0)</f>
        <v>0.11511927400789214</v>
      </c>
      <c r="AF52" s="126">
        <f ca="1">OFFSET(IND!AI$25,$E52,0)</f>
        <v>0.11511927400789214</v>
      </c>
      <c r="AG52" s="126">
        <f ca="1">OFFSET(IND!AJ$25,$E52,0)</f>
        <v>0.11511927400789214</v>
      </c>
      <c r="AH52" s="126">
        <f ca="1">OFFSET(IND!AK$25,$E52,0)</f>
        <v>0.11511927400789214</v>
      </c>
      <c r="AI52" s="126">
        <f ca="1">OFFSET(IND!AL$25,$E52,0)</f>
        <v>0.11511927400789214</v>
      </c>
      <c r="AJ52" s="126">
        <f ca="1">OFFSET(IND!AM$25,$E52,0)</f>
        <v>0.11511927400789214</v>
      </c>
      <c r="AK52" s="126">
        <f ca="1">OFFSET(IND!AN$25,$E52,0)</f>
        <v>0.11511927400789214</v>
      </c>
      <c r="AL52" s="126">
        <f ca="1">OFFSET(IND!AO$25,$E52,0)</f>
        <v>0.11511927400789214</v>
      </c>
      <c r="AM52" s="126">
        <f ca="1">OFFSET(IND!AP$25,$E52,0)</f>
        <v>0.11511927400789214</v>
      </c>
      <c r="AQ52" s="4"/>
    </row>
    <row r="53" spans="1:43">
      <c r="A53" s="35" t="s">
        <v>353</v>
      </c>
      <c r="B53">
        <v>4.5502640185010002</v>
      </c>
      <c r="E53" s="129">
        <f ca="1">MATCH(F53,IND!$D$26:$D$255,0)</f>
        <v>211</v>
      </c>
      <c r="F53" s="4" t="str">
        <f t="shared" si="0"/>
        <v>IOTC</v>
      </c>
      <c r="G53" s="126">
        <f ca="1">OFFSET(IND!J$25,$E53,0)</f>
        <v>4.2868722274366169</v>
      </c>
      <c r="H53" s="126">
        <f ca="1">OFFSET(IND!K$25,$E53,0)</f>
        <v>4.4076530092543127</v>
      </c>
      <c r="I53" s="126">
        <f ca="1">OFFSET(IND!L$25,$E53,0)</f>
        <v>4.4831896219187826</v>
      </c>
      <c r="J53" s="126">
        <f ca="1">OFFSET(IND!M$25,$E53,0)</f>
        <v>2.3241024000000006</v>
      </c>
      <c r="K53" s="126">
        <f ca="1">OFFSET(IND!N$25,$E53,0)</f>
        <v>2.3241024000000006</v>
      </c>
      <c r="L53" s="126">
        <f ca="1">OFFSET(IND!O$25,$E53,0)</f>
        <v>2.3241024000000006</v>
      </c>
      <c r="M53" s="126">
        <f ca="1">OFFSET(IND!P$25,$E53,0)</f>
        <v>2.3481519144984242</v>
      </c>
      <c r="N53" s="126">
        <f ca="1">OFFSET(IND!Q$25,$E53,0)</f>
        <v>2.3525042348880105</v>
      </c>
      <c r="O53" s="203">
        <f ca="1">OFFSET(IND!R$25,$E53,0)</f>
        <v>2.1260548921399334</v>
      </c>
      <c r="P53" s="126">
        <f ca="1">OFFSET(IND!S$25,$E53,0)</f>
        <v>2.1654641112555018</v>
      </c>
      <c r="Q53" s="126">
        <f ca="1">OFFSET(IND!T$25,$E53,0)</f>
        <v>2.1654641112555018</v>
      </c>
      <c r="R53" s="126">
        <f ca="1">OFFSET(IND!U$25,$E53,0)</f>
        <v>2.1654641112555018</v>
      </c>
      <c r="S53" s="126">
        <f ca="1">OFFSET(IND!V$25,$E53,0)</f>
        <v>2.1654641112555018</v>
      </c>
      <c r="T53" s="203">
        <f ca="1">OFFSET(IND!W$25,$E53,0)</f>
        <v>2.1654641112555018</v>
      </c>
      <c r="U53" s="126">
        <f ca="1">OFFSET(IND!X$25,$E53,0)</f>
        <v>2.1654641112555018</v>
      </c>
      <c r="V53" s="126">
        <f ca="1">OFFSET(IND!Y$25,$E53,0)</f>
        <v>2.1654641112555018</v>
      </c>
      <c r="W53" s="126">
        <f ca="1">OFFSET(IND!Z$25,$E53,0)</f>
        <v>2.1654641112555018</v>
      </c>
      <c r="X53" s="126">
        <f ca="1">OFFSET(IND!AA$25,$E53,0)</f>
        <v>2.1654641112555018</v>
      </c>
      <c r="Y53" s="205">
        <f ca="1">OFFSET(IND!AB$25,$E53,0)</f>
        <v>2.1654641112555018</v>
      </c>
      <c r="Z53" s="126">
        <f ca="1">OFFSET(IND!AC$25,$E53,0)</f>
        <v>2.1654641112555018</v>
      </c>
      <c r="AA53" s="126">
        <f ca="1">OFFSET(IND!AD$25,$E53,0)</f>
        <v>2.1654641112555018</v>
      </c>
      <c r="AB53" s="126">
        <f ca="1">OFFSET(IND!AE$25,$E53,0)</f>
        <v>2.1654641112555018</v>
      </c>
      <c r="AC53" s="126">
        <f ca="1">OFFSET(IND!AF$25,$E53,0)</f>
        <v>2.1654641112555018</v>
      </c>
      <c r="AD53" s="126">
        <f ca="1">OFFSET(IND!AG$25,$E53,0)</f>
        <v>2.1654641112555018</v>
      </c>
      <c r="AE53" s="126">
        <f ca="1">OFFSET(IND!AH$25,$E53,0)</f>
        <v>2.1654641112555018</v>
      </c>
      <c r="AF53" s="126">
        <f ca="1">OFFSET(IND!AI$25,$E53,0)</f>
        <v>2.1654641112555018</v>
      </c>
      <c r="AG53" s="126">
        <f ca="1">OFFSET(IND!AJ$25,$E53,0)</f>
        <v>2.1654641112555018</v>
      </c>
      <c r="AH53" s="126">
        <f ca="1">OFFSET(IND!AK$25,$E53,0)</f>
        <v>2.1654641112555018</v>
      </c>
      <c r="AI53" s="126">
        <f ca="1">OFFSET(IND!AL$25,$E53,0)</f>
        <v>2.1654641112555018</v>
      </c>
      <c r="AJ53" s="126">
        <f ca="1">OFFSET(IND!AM$25,$E53,0)</f>
        <v>2.1654641112555018</v>
      </c>
      <c r="AK53" s="126">
        <f ca="1">OFFSET(IND!AN$25,$E53,0)</f>
        <v>2.1654641112555018</v>
      </c>
      <c r="AL53" s="126">
        <f ca="1">OFFSET(IND!AO$25,$E53,0)</f>
        <v>2.1654641112555018</v>
      </c>
      <c r="AM53" s="126">
        <f ca="1">OFFSET(IND!AP$25,$E53,0)</f>
        <v>2.1654641112555018</v>
      </c>
      <c r="AQ53" s="4"/>
    </row>
    <row r="54" spans="1:43">
      <c r="A54" s="35" t="s">
        <v>354</v>
      </c>
      <c r="B54">
        <v>0.43799389606880001</v>
      </c>
      <c r="E54" s="129">
        <f ca="1">MATCH(F54,IND!$D$26:$D$255,0)</f>
        <v>216</v>
      </c>
      <c r="F54" s="4" t="str">
        <f t="shared" si="0"/>
        <v>IOTE</v>
      </c>
      <c r="G54" s="126">
        <f ca="1">OFFSET(IND!J$25,$E54,0)</f>
        <v>0.41264064265496897</v>
      </c>
      <c r="H54" s="126">
        <f ca="1">OFFSET(IND!K$25,$E54,0)</f>
        <v>0.42426661534215249</v>
      </c>
      <c r="I54" s="126">
        <f ca="1">OFFSET(IND!L$25,$E54,0)</f>
        <v>0.43153752866547412</v>
      </c>
      <c r="J54" s="126">
        <f ca="1">OFFSET(IND!M$25,$E54,0)</f>
        <v>0.22371068160000002</v>
      </c>
      <c r="K54" s="126">
        <f ca="1">OFFSET(IND!N$25,$E54,0)</f>
        <v>0.22371068160000002</v>
      </c>
      <c r="L54" s="126">
        <f ca="1">OFFSET(IND!O$25,$E54,0)</f>
        <v>0.22371068160000002</v>
      </c>
      <c r="M54" s="126">
        <f ca="1">OFFSET(IND!P$25,$E54,0)</f>
        <v>0.22602561113175879</v>
      </c>
      <c r="N54" s="126">
        <f ca="1">OFFSET(IND!Q$25,$E54,0)</f>
        <v>0.22644455160567933</v>
      </c>
      <c r="O54" s="203">
        <f ca="1">OFFSET(IND!R$25,$E54,0)</f>
        <v>0.20464726039594419</v>
      </c>
      <c r="P54" s="126">
        <f ca="1">OFFSET(IND!S$25,$E54,0)</f>
        <v>0.20844066608653147</v>
      </c>
      <c r="Q54" s="126">
        <f ca="1">OFFSET(IND!T$25,$E54,0)</f>
        <v>0.20844066608653147</v>
      </c>
      <c r="R54" s="126">
        <f ca="1">OFFSET(IND!U$25,$E54,0)</f>
        <v>0.20844066608653147</v>
      </c>
      <c r="S54" s="126">
        <f ca="1">OFFSET(IND!V$25,$E54,0)</f>
        <v>0.20844066608653147</v>
      </c>
      <c r="T54" s="203">
        <f ca="1">OFFSET(IND!W$25,$E54,0)</f>
        <v>0.20844066608653147</v>
      </c>
      <c r="U54" s="126">
        <f ca="1">OFFSET(IND!X$25,$E54,0)</f>
        <v>0.20844066608653147</v>
      </c>
      <c r="V54" s="126">
        <f ca="1">OFFSET(IND!Y$25,$E54,0)</f>
        <v>0.20844066608653147</v>
      </c>
      <c r="W54" s="126">
        <f ca="1">OFFSET(IND!Z$25,$E54,0)</f>
        <v>0.20844066608653147</v>
      </c>
      <c r="X54" s="126">
        <f ca="1">OFFSET(IND!AA$25,$E54,0)</f>
        <v>0.20844066608653147</v>
      </c>
      <c r="Y54" s="205">
        <f ca="1">OFFSET(IND!AB$25,$E54,0)</f>
        <v>0.20844066608653147</v>
      </c>
      <c r="Z54" s="126">
        <f ca="1">OFFSET(IND!AC$25,$E54,0)</f>
        <v>0.20844066608653147</v>
      </c>
      <c r="AA54" s="126">
        <f ca="1">OFFSET(IND!AD$25,$E54,0)</f>
        <v>0.20844066608653147</v>
      </c>
      <c r="AB54" s="126">
        <f ca="1">OFFSET(IND!AE$25,$E54,0)</f>
        <v>0.20844066608653147</v>
      </c>
      <c r="AC54" s="126">
        <f ca="1">OFFSET(IND!AF$25,$E54,0)</f>
        <v>0.20844066608653147</v>
      </c>
      <c r="AD54" s="126">
        <f ca="1">OFFSET(IND!AG$25,$E54,0)</f>
        <v>0.20844066608653147</v>
      </c>
      <c r="AE54" s="126">
        <f ca="1">OFFSET(IND!AH$25,$E54,0)</f>
        <v>0.20844066608653147</v>
      </c>
      <c r="AF54" s="126">
        <f ca="1">OFFSET(IND!AI$25,$E54,0)</f>
        <v>0.20844066608653147</v>
      </c>
      <c r="AG54" s="126">
        <f ca="1">OFFSET(IND!AJ$25,$E54,0)</f>
        <v>0.20844066608653147</v>
      </c>
      <c r="AH54" s="126">
        <f ca="1">OFFSET(IND!AK$25,$E54,0)</f>
        <v>0.20844066608653147</v>
      </c>
      <c r="AI54" s="126">
        <f ca="1">OFFSET(IND!AL$25,$E54,0)</f>
        <v>0.20844066608653147</v>
      </c>
      <c r="AJ54" s="126">
        <f ca="1">OFFSET(IND!AM$25,$E54,0)</f>
        <v>0.20844066608653147</v>
      </c>
      <c r="AK54" s="126">
        <f ca="1">OFFSET(IND!AN$25,$E54,0)</f>
        <v>0.20844066608653147</v>
      </c>
      <c r="AL54" s="126">
        <f ca="1">OFFSET(IND!AO$25,$E54,0)</f>
        <v>0.20844066608653147</v>
      </c>
      <c r="AM54" s="126">
        <f ca="1">OFFSET(IND!AP$25,$E54,0)</f>
        <v>0.20844066608653147</v>
      </c>
      <c r="AQ54" s="4"/>
    </row>
    <row r="55" spans="1:43">
      <c r="A55" s="35" t="s">
        <v>355</v>
      </c>
      <c r="B55">
        <v>1.959977536374</v>
      </c>
      <c r="E55" s="129">
        <f ca="1">MATCH(F55,IND!$D$26:$D$255,0)</f>
        <v>214</v>
      </c>
      <c r="F55" s="4" t="str">
        <f t="shared" si="0"/>
        <v>IOTF</v>
      </c>
      <c r="G55" s="126">
        <f ca="1">OFFSET(IND!J$25,$E55,0)</f>
        <v>1.8465243407674456</v>
      </c>
      <c r="H55" s="126">
        <f ca="1">OFFSET(IND!K$25,$E55,0)</f>
        <v>1.8985493701340563</v>
      </c>
      <c r="I55" s="126">
        <f ca="1">OFFSET(IND!L$25,$E55,0)</f>
        <v>1.9310859577681296</v>
      </c>
      <c r="J55" s="126">
        <f ca="1">OFFSET(IND!M$25,$E55,0)</f>
        <v>1.0010822400000001</v>
      </c>
      <c r="K55" s="126">
        <f ca="1">OFFSET(IND!N$25,$E55,0)</f>
        <v>1.0010822400000001</v>
      </c>
      <c r="L55" s="126">
        <f ca="1">OFFSET(IND!O$25,$E55,0)</f>
        <v>1.0010822400000001</v>
      </c>
      <c r="M55" s="126">
        <f ca="1">OFFSET(IND!P$25,$E55,0)</f>
        <v>1.0114413110310332</v>
      </c>
      <c r="N55" s="126">
        <f ca="1">OFFSET(IND!Q$25,$E55,0)</f>
        <v>1.0133160264673258</v>
      </c>
      <c r="O55" s="203">
        <f ca="1">OFFSET(IND!R$25,$E55,0)</f>
        <v>0.91577539517467155</v>
      </c>
      <c r="P55" s="126">
        <f ca="1">OFFSET(IND!S$25,$E55,0)</f>
        <v>0.93275049461472381</v>
      </c>
      <c r="Q55" s="126">
        <f ca="1">OFFSET(IND!T$25,$E55,0)</f>
        <v>0.93275049461472381</v>
      </c>
      <c r="R55" s="126">
        <f ca="1">OFFSET(IND!U$25,$E55,0)</f>
        <v>0.93275049461472381</v>
      </c>
      <c r="S55" s="126">
        <f ca="1">OFFSET(IND!V$25,$E55,0)</f>
        <v>0.93275049461472381</v>
      </c>
      <c r="T55" s="203">
        <f ca="1">OFFSET(IND!W$25,$E55,0)</f>
        <v>0.93275049461472381</v>
      </c>
      <c r="U55" s="126">
        <f ca="1">OFFSET(IND!X$25,$E55,0)</f>
        <v>0.93275049461472381</v>
      </c>
      <c r="V55" s="126">
        <f ca="1">OFFSET(IND!Y$25,$E55,0)</f>
        <v>0.93275049461472381</v>
      </c>
      <c r="W55" s="126">
        <f ca="1">OFFSET(IND!Z$25,$E55,0)</f>
        <v>0.93275049461472381</v>
      </c>
      <c r="X55" s="126">
        <f ca="1">OFFSET(IND!AA$25,$E55,0)</f>
        <v>0.93275049461472381</v>
      </c>
      <c r="Y55" s="205">
        <f ca="1">OFFSET(IND!AB$25,$E55,0)</f>
        <v>0.93275049461472381</v>
      </c>
      <c r="Z55" s="126">
        <f ca="1">OFFSET(IND!AC$25,$E55,0)</f>
        <v>0.93275049461472381</v>
      </c>
      <c r="AA55" s="126">
        <f ca="1">OFFSET(IND!AD$25,$E55,0)</f>
        <v>0.93275049461472381</v>
      </c>
      <c r="AB55" s="126">
        <f ca="1">OFFSET(IND!AE$25,$E55,0)</f>
        <v>0.93275049461472381</v>
      </c>
      <c r="AC55" s="126">
        <f ca="1">OFFSET(IND!AF$25,$E55,0)</f>
        <v>0.93275049461472381</v>
      </c>
      <c r="AD55" s="126">
        <f ca="1">OFFSET(IND!AG$25,$E55,0)</f>
        <v>0.93275049461472381</v>
      </c>
      <c r="AE55" s="126">
        <f ca="1">OFFSET(IND!AH$25,$E55,0)</f>
        <v>0.93275049461472381</v>
      </c>
      <c r="AF55" s="126">
        <f ca="1">OFFSET(IND!AI$25,$E55,0)</f>
        <v>0.93275049461472381</v>
      </c>
      <c r="AG55" s="126">
        <f ca="1">OFFSET(IND!AJ$25,$E55,0)</f>
        <v>0.93275049461472381</v>
      </c>
      <c r="AH55" s="126">
        <f ca="1">OFFSET(IND!AK$25,$E55,0)</f>
        <v>0.93275049461472381</v>
      </c>
      <c r="AI55" s="126">
        <f ca="1">OFFSET(IND!AL$25,$E55,0)</f>
        <v>0.93275049461472381</v>
      </c>
      <c r="AJ55" s="126">
        <f ca="1">OFFSET(IND!AM$25,$E55,0)</f>
        <v>0.93275049461472381</v>
      </c>
      <c r="AK55" s="126">
        <f ca="1">OFFSET(IND!AN$25,$E55,0)</f>
        <v>0.93275049461472381</v>
      </c>
      <c r="AL55" s="126">
        <f ca="1">OFFSET(IND!AO$25,$E55,0)</f>
        <v>0.93275049461472381</v>
      </c>
      <c r="AM55" s="126">
        <f ca="1">OFFSET(IND!AP$25,$E55,0)</f>
        <v>0.93275049461472381</v>
      </c>
      <c r="AQ55" s="4"/>
    </row>
    <row r="56" spans="1:43">
      <c r="A56" s="35" t="s">
        <v>356</v>
      </c>
      <c r="B56">
        <v>3.382156358499</v>
      </c>
      <c r="E56" s="129">
        <f ca="1">MATCH(F56,IND!$D$26:$D$255,0)</f>
        <v>212</v>
      </c>
      <c r="F56" s="4" t="str">
        <f t="shared" si="0"/>
        <v>IOTH</v>
      </c>
      <c r="G56" s="126">
        <f ca="1">OFFSET(IND!J$25,$E56,0)</f>
        <v>3.1863804172999206</v>
      </c>
      <c r="H56" s="126">
        <f ca="1">OFFSET(IND!K$25,$E56,0)</f>
        <v>3.2761553155362062</v>
      </c>
      <c r="I56" s="126">
        <f ca="1">OFFSET(IND!L$25,$E56,0)</f>
        <v>3.3323007685876864</v>
      </c>
      <c r="J56" s="126">
        <f ca="1">OFFSET(IND!M$25,$E56,0)</f>
        <v>1.7274772800000002</v>
      </c>
      <c r="K56" s="126">
        <f ca="1">OFFSET(IND!N$25,$E56,0)</f>
        <v>1.7274772800000002</v>
      </c>
      <c r="L56" s="126">
        <f ca="1">OFFSET(IND!O$25,$E56,0)</f>
        <v>1.7274772800000002</v>
      </c>
      <c r="M56" s="126">
        <f ca="1">OFFSET(IND!P$25,$E56,0)</f>
        <v>1.7453529940352583</v>
      </c>
      <c r="N56" s="126">
        <f ca="1">OFFSET(IND!Q$25,$E56,0)</f>
        <v>1.7485880212820315</v>
      </c>
      <c r="O56" s="203">
        <f ca="1">OFFSET(IND!R$25,$E56,0)</f>
        <v>1.5802709563075124</v>
      </c>
      <c r="P56" s="126">
        <f ca="1">OFFSET(IND!S$25,$E56,0)</f>
        <v>1.6095633535119926</v>
      </c>
      <c r="Q56" s="126">
        <f ca="1">OFFSET(IND!T$25,$E56,0)</f>
        <v>1.6095633535119926</v>
      </c>
      <c r="R56" s="126">
        <f ca="1">OFFSET(IND!U$25,$E56,0)</f>
        <v>1.6095633535119926</v>
      </c>
      <c r="S56" s="126">
        <f ca="1">OFFSET(IND!V$25,$E56,0)</f>
        <v>1.6095633535119926</v>
      </c>
      <c r="T56" s="203">
        <f ca="1">OFFSET(IND!W$25,$E56,0)</f>
        <v>1.6095633535119926</v>
      </c>
      <c r="U56" s="126">
        <f ca="1">OFFSET(IND!X$25,$E56,0)</f>
        <v>1.6095633535119926</v>
      </c>
      <c r="V56" s="126">
        <f ca="1">OFFSET(IND!Y$25,$E56,0)</f>
        <v>1.6095633535119926</v>
      </c>
      <c r="W56" s="126">
        <f ca="1">OFFSET(IND!Z$25,$E56,0)</f>
        <v>1.6095633535119926</v>
      </c>
      <c r="X56" s="126">
        <f ca="1">OFFSET(IND!AA$25,$E56,0)</f>
        <v>1.6095633535119926</v>
      </c>
      <c r="Y56" s="205">
        <f ca="1">OFFSET(IND!AB$25,$E56,0)</f>
        <v>1.6095633535119926</v>
      </c>
      <c r="Z56" s="126">
        <f ca="1">OFFSET(IND!AC$25,$E56,0)</f>
        <v>1.6095633535119926</v>
      </c>
      <c r="AA56" s="126">
        <f ca="1">OFFSET(IND!AD$25,$E56,0)</f>
        <v>1.6095633535119926</v>
      </c>
      <c r="AB56" s="126">
        <f ca="1">OFFSET(IND!AE$25,$E56,0)</f>
        <v>1.6095633535119926</v>
      </c>
      <c r="AC56" s="126">
        <f ca="1">OFFSET(IND!AF$25,$E56,0)</f>
        <v>1.6095633535119926</v>
      </c>
      <c r="AD56" s="126">
        <f ca="1">OFFSET(IND!AG$25,$E56,0)</f>
        <v>1.6095633535119926</v>
      </c>
      <c r="AE56" s="126">
        <f ca="1">OFFSET(IND!AH$25,$E56,0)</f>
        <v>1.6095633535119926</v>
      </c>
      <c r="AF56" s="126">
        <f ca="1">OFFSET(IND!AI$25,$E56,0)</f>
        <v>1.6095633535119926</v>
      </c>
      <c r="AG56" s="126">
        <f ca="1">OFFSET(IND!AJ$25,$E56,0)</f>
        <v>1.6095633535119926</v>
      </c>
      <c r="AH56" s="126">
        <f ca="1">OFFSET(IND!AK$25,$E56,0)</f>
        <v>1.6095633535119926</v>
      </c>
      <c r="AI56" s="126">
        <f ca="1">OFFSET(IND!AL$25,$E56,0)</f>
        <v>1.6095633535119926</v>
      </c>
      <c r="AJ56" s="126">
        <f ca="1">OFFSET(IND!AM$25,$E56,0)</f>
        <v>1.6095633535119926</v>
      </c>
      <c r="AK56" s="126">
        <f ca="1">OFFSET(IND!AN$25,$E56,0)</f>
        <v>1.6095633535119926</v>
      </c>
      <c r="AL56" s="126">
        <f ca="1">OFFSET(IND!AO$25,$E56,0)</f>
        <v>1.6095633535119926</v>
      </c>
      <c r="AM56" s="126">
        <f ca="1">OFFSET(IND!AP$25,$E56,0)</f>
        <v>1.6095633535119926</v>
      </c>
      <c r="AQ56" s="4"/>
    </row>
    <row r="57" spans="1:43">
      <c r="A57" s="35" t="s">
        <v>357</v>
      </c>
      <c r="B57">
        <v>4.2714054259280001</v>
      </c>
      <c r="E57" s="129">
        <f ca="1">MATCH(F57,IND!$D$26:$D$255,0)</f>
        <v>208</v>
      </c>
      <c r="F57" s="4" t="str">
        <f t="shared" si="0"/>
        <v>IOTK</v>
      </c>
      <c r="G57" s="126">
        <f ca="1">OFFSET(IND!J$25,$E57,0)</f>
        <v>4.0241553496851505</v>
      </c>
      <c r="H57" s="126">
        <f ca="1">OFFSET(IND!K$25,$E57,0)</f>
        <v>4.1375341964303614</v>
      </c>
      <c r="I57" s="126">
        <f ca="1">OFFSET(IND!L$25,$E57,0)</f>
        <v>4.2084416197973011</v>
      </c>
      <c r="J57" s="126">
        <f ca="1">OFFSET(IND!M$25,$E57,0)</f>
        <v>2.1816720000000003</v>
      </c>
      <c r="K57" s="126">
        <f ca="1">OFFSET(IND!N$25,$E57,0)</f>
        <v>2.1816720000000003</v>
      </c>
      <c r="L57" s="126">
        <f ca="1">OFFSET(IND!O$25,$E57,0)</f>
        <v>2.1816720000000003</v>
      </c>
      <c r="M57" s="126">
        <f ca="1">OFFSET(IND!P$25,$E57,0)</f>
        <v>2.2042476629289678</v>
      </c>
      <c r="N57" s="126">
        <f ca="1">OFFSET(IND!Q$25,$E57,0)</f>
        <v>2.2083332555125774</v>
      </c>
      <c r="O57" s="203">
        <f ca="1">OFFSET(IND!R$25,$E57,0)</f>
        <v>1.9957616448589837</v>
      </c>
      <c r="P57" s="126">
        <f ca="1">OFFSET(IND!S$25,$E57,0)</f>
        <v>2.0327557075501543</v>
      </c>
      <c r="Q57" s="126">
        <f ca="1">OFFSET(IND!T$25,$E57,0)</f>
        <v>2.0327557075501543</v>
      </c>
      <c r="R57" s="126">
        <f ca="1">OFFSET(IND!U$25,$E57,0)</f>
        <v>2.0327557075501543</v>
      </c>
      <c r="S57" s="126">
        <f ca="1">OFFSET(IND!V$25,$E57,0)</f>
        <v>2.0327557075501543</v>
      </c>
      <c r="T57" s="203">
        <f ca="1">OFFSET(IND!W$25,$E57,0)</f>
        <v>2.0327557075501543</v>
      </c>
      <c r="U57" s="126">
        <f ca="1">OFFSET(IND!X$25,$E57,0)</f>
        <v>2.0327557075501543</v>
      </c>
      <c r="V57" s="126">
        <f ca="1">OFFSET(IND!Y$25,$E57,0)</f>
        <v>2.0327557075501543</v>
      </c>
      <c r="W57" s="126">
        <f ca="1">OFFSET(IND!Z$25,$E57,0)</f>
        <v>2.0327557075501543</v>
      </c>
      <c r="X57" s="126">
        <f ca="1">OFFSET(IND!AA$25,$E57,0)</f>
        <v>2.0327557075501543</v>
      </c>
      <c r="Y57" s="205">
        <f ca="1">OFFSET(IND!AB$25,$E57,0)</f>
        <v>2.0327557075501543</v>
      </c>
      <c r="Z57" s="126">
        <f ca="1">OFFSET(IND!AC$25,$E57,0)</f>
        <v>2.0327557075501543</v>
      </c>
      <c r="AA57" s="126">
        <f ca="1">OFFSET(IND!AD$25,$E57,0)</f>
        <v>2.0327557075501543</v>
      </c>
      <c r="AB57" s="126">
        <f ca="1">OFFSET(IND!AE$25,$E57,0)</f>
        <v>2.0327557075501543</v>
      </c>
      <c r="AC57" s="126">
        <f ca="1">OFFSET(IND!AF$25,$E57,0)</f>
        <v>2.0327557075501543</v>
      </c>
      <c r="AD57" s="126">
        <f ca="1">OFFSET(IND!AG$25,$E57,0)</f>
        <v>2.0327557075501543</v>
      </c>
      <c r="AE57" s="126">
        <f ca="1">OFFSET(IND!AH$25,$E57,0)</f>
        <v>2.0327557075501543</v>
      </c>
      <c r="AF57" s="126">
        <f ca="1">OFFSET(IND!AI$25,$E57,0)</f>
        <v>2.0327557075501543</v>
      </c>
      <c r="AG57" s="126">
        <f ca="1">OFFSET(IND!AJ$25,$E57,0)</f>
        <v>2.0327557075501543</v>
      </c>
      <c r="AH57" s="126">
        <f ca="1">OFFSET(IND!AK$25,$E57,0)</f>
        <v>2.0327557075501543</v>
      </c>
      <c r="AI57" s="126">
        <f ca="1">OFFSET(IND!AL$25,$E57,0)</f>
        <v>2.0327557075501543</v>
      </c>
      <c r="AJ57" s="126">
        <f ca="1">OFFSET(IND!AM$25,$E57,0)</f>
        <v>2.0327557075501543</v>
      </c>
      <c r="AK57" s="126">
        <f ca="1">OFFSET(IND!AN$25,$E57,0)</f>
        <v>2.0327557075501543</v>
      </c>
      <c r="AL57" s="126">
        <f ca="1">OFFSET(IND!AO$25,$E57,0)</f>
        <v>2.0327557075501543</v>
      </c>
      <c r="AM57" s="126">
        <f ca="1">OFFSET(IND!AP$25,$E57,0)</f>
        <v>2.0327557075501543</v>
      </c>
      <c r="AQ57" s="4"/>
    </row>
    <row r="58" spans="1:43">
      <c r="A58" s="35" t="s">
        <v>358</v>
      </c>
      <c r="B58">
        <v>1.0716137343180001</v>
      </c>
      <c r="E58" s="129">
        <f ca="1">MATCH(F58,IND!$D$26:$D$255,0)</f>
        <v>210</v>
      </c>
      <c r="F58" s="4" t="str">
        <f t="shared" si="0"/>
        <v>IOTL</v>
      </c>
      <c r="G58" s="126">
        <f ca="1">OFFSET(IND!J$25,$E58,0)</f>
        <v>1.0095834302163471</v>
      </c>
      <c r="H58" s="126">
        <f ca="1">OFFSET(IND!K$25,$E58,0)</f>
        <v>1.0380280092806118</v>
      </c>
      <c r="I58" s="126">
        <f ca="1">OFFSET(IND!L$25,$E58,0)</f>
        <v>1.0558173224382656</v>
      </c>
      <c r="J58" s="126">
        <f ca="1">OFFSET(IND!M$25,$E58,0)</f>
        <v>0.54733968</v>
      </c>
      <c r="K58" s="126">
        <f ca="1">OFFSET(IND!N$25,$E58,0)</f>
        <v>0.54733968</v>
      </c>
      <c r="L58" s="126">
        <f ca="1">OFFSET(IND!O$25,$E58,0)</f>
        <v>0.54733968</v>
      </c>
      <c r="M58" s="126">
        <f ca="1">OFFSET(IND!P$25,$E58,0)</f>
        <v>0.5530034810311949</v>
      </c>
      <c r="N58" s="126">
        <f ca="1">OFFSET(IND!Q$25,$E58,0)</f>
        <v>0.55402847788559062</v>
      </c>
      <c r="O58" s="203">
        <f ca="1">OFFSET(IND!R$25,$E58,0)</f>
        <v>0.50069833597964752</v>
      </c>
      <c r="P58" s="126">
        <f ca="1">OFFSET(IND!S$25,$E58,0)</f>
        <v>0.50997943709626148</v>
      </c>
      <c r="Q58" s="126">
        <f ca="1">OFFSET(IND!T$25,$E58,0)</f>
        <v>0.50997943709626148</v>
      </c>
      <c r="R58" s="126">
        <f ca="1">OFFSET(IND!U$25,$E58,0)</f>
        <v>0.50997943709626148</v>
      </c>
      <c r="S58" s="126">
        <f ca="1">OFFSET(IND!V$25,$E58,0)</f>
        <v>0.50997943709626148</v>
      </c>
      <c r="T58" s="203">
        <f ca="1">OFFSET(IND!W$25,$E58,0)</f>
        <v>0.50997943709626148</v>
      </c>
      <c r="U58" s="126">
        <f ca="1">OFFSET(IND!X$25,$E58,0)</f>
        <v>0.50997943709626148</v>
      </c>
      <c r="V58" s="126">
        <f ca="1">OFFSET(IND!Y$25,$E58,0)</f>
        <v>0.50997943709626148</v>
      </c>
      <c r="W58" s="126">
        <f ca="1">OFFSET(IND!Z$25,$E58,0)</f>
        <v>0.50997943709626148</v>
      </c>
      <c r="X58" s="126">
        <f ca="1">OFFSET(IND!AA$25,$E58,0)</f>
        <v>0.50997943709626148</v>
      </c>
      <c r="Y58" s="205">
        <f ca="1">OFFSET(IND!AB$25,$E58,0)</f>
        <v>0.50997943709626148</v>
      </c>
      <c r="Z58" s="126">
        <f ca="1">OFFSET(IND!AC$25,$E58,0)</f>
        <v>0.50997943709626148</v>
      </c>
      <c r="AA58" s="126">
        <f ca="1">OFFSET(IND!AD$25,$E58,0)</f>
        <v>0.50997943709626148</v>
      </c>
      <c r="AB58" s="126">
        <f ca="1">OFFSET(IND!AE$25,$E58,0)</f>
        <v>0.50997943709626148</v>
      </c>
      <c r="AC58" s="126">
        <f ca="1">OFFSET(IND!AF$25,$E58,0)</f>
        <v>0.50997943709626148</v>
      </c>
      <c r="AD58" s="126">
        <f ca="1">OFFSET(IND!AG$25,$E58,0)</f>
        <v>0.50997943709626148</v>
      </c>
      <c r="AE58" s="126">
        <f ca="1">OFFSET(IND!AH$25,$E58,0)</f>
        <v>0.50997943709626148</v>
      </c>
      <c r="AF58" s="126">
        <f ca="1">OFFSET(IND!AI$25,$E58,0)</f>
        <v>0.50997943709626148</v>
      </c>
      <c r="AG58" s="126">
        <f ca="1">OFFSET(IND!AJ$25,$E58,0)</f>
        <v>0.50997943709626148</v>
      </c>
      <c r="AH58" s="126">
        <f ca="1">OFFSET(IND!AK$25,$E58,0)</f>
        <v>0.50997943709626148</v>
      </c>
      <c r="AI58" s="126">
        <f ca="1">OFFSET(IND!AL$25,$E58,0)</f>
        <v>0.50997943709626148</v>
      </c>
      <c r="AJ58" s="126">
        <f ca="1">OFFSET(IND!AM$25,$E58,0)</f>
        <v>0.50997943709626148</v>
      </c>
      <c r="AK58" s="126">
        <f ca="1">OFFSET(IND!AN$25,$E58,0)</f>
        <v>0.50997943709626148</v>
      </c>
      <c r="AL58" s="126">
        <f ca="1">OFFSET(IND!AO$25,$E58,0)</f>
        <v>0.50997943709626148</v>
      </c>
      <c r="AM58" s="126">
        <f ca="1">OFFSET(IND!AP$25,$E58,0)</f>
        <v>0.50997943709626148</v>
      </c>
      <c r="AQ58" s="4"/>
    </row>
    <row r="59" spans="1:43">
      <c r="A59" s="35" t="s">
        <v>359</v>
      </c>
      <c r="B59">
        <v>13.06049710462</v>
      </c>
      <c r="E59" s="129">
        <f ca="1">MATCH(F59,IND!$D$26:$D$255,0)</f>
        <v>215</v>
      </c>
      <c r="F59" s="4" t="str">
        <f t="shared" si="0"/>
        <v>IOTO</v>
      </c>
      <c r="G59" s="126">
        <f ca="1">OFFSET(IND!J$25,$E59,0)</f>
        <v>12.304490923310874</v>
      </c>
      <c r="H59" s="126">
        <f ca="1">OFFSET(IND!K$25,$E59,0)</f>
        <v>12.651164664616873</v>
      </c>
      <c r="I59" s="126">
        <f ca="1">OFFSET(IND!L$25,$E59,0)</f>
        <v>12.867975317138558</v>
      </c>
      <c r="J59" s="126">
        <f ca="1">OFFSET(IND!M$25,$E59,0)</f>
        <v>6.6708069120000006</v>
      </c>
      <c r="K59" s="126">
        <f ca="1">OFFSET(IND!N$25,$E59,0)</f>
        <v>6.6708069120000006</v>
      </c>
      <c r="L59" s="126">
        <f ca="1">OFFSET(IND!O$25,$E59,0)</f>
        <v>6.6708069120000006</v>
      </c>
      <c r="M59" s="126">
        <f ca="1">OFFSET(IND!P$25,$E59,0)</f>
        <v>6.7398355690618956</v>
      </c>
      <c r="N59" s="126">
        <f ca="1">OFFSET(IND!Q$25,$E59,0)</f>
        <v>6.7523279140369237</v>
      </c>
      <c r="O59" s="203">
        <f ca="1">OFFSET(IND!R$25,$E59,0)</f>
        <v>6.1023566215406335</v>
      </c>
      <c r="P59" s="126">
        <f ca="1">OFFSET(IND!S$25,$E59,0)</f>
        <v>6.2154718144308676</v>
      </c>
      <c r="Q59" s="126">
        <f ca="1">OFFSET(IND!T$25,$E59,0)</f>
        <v>6.2154718144308676</v>
      </c>
      <c r="R59" s="126">
        <f ca="1">OFFSET(IND!U$25,$E59,0)</f>
        <v>6.2154718144308676</v>
      </c>
      <c r="S59" s="126">
        <f ca="1">OFFSET(IND!V$25,$E59,0)</f>
        <v>6.2154718144308676</v>
      </c>
      <c r="T59" s="203">
        <f ca="1">OFFSET(IND!W$25,$E59,0)</f>
        <v>6.2154718144308676</v>
      </c>
      <c r="U59" s="126">
        <f ca="1">OFFSET(IND!X$25,$E59,0)</f>
        <v>6.2154718144308676</v>
      </c>
      <c r="V59" s="126">
        <f ca="1">OFFSET(IND!Y$25,$E59,0)</f>
        <v>6.2154718144308676</v>
      </c>
      <c r="W59" s="126">
        <f ca="1">OFFSET(IND!Z$25,$E59,0)</f>
        <v>6.2154718144308676</v>
      </c>
      <c r="X59" s="126">
        <f ca="1">OFFSET(IND!AA$25,$E59,0)</f>
        <v>6.2154718144308676</v>
      </c>
      <c r="Y59" s="205">
        <f ca="1">OFFSET(IND!AB$25,$E59,0)</f>
        <v>6.2154718144308676</v>
      </c>
      <c r="Z59" s="126">
        <f ca="1">OFFSET(IND!AC$25,$E59,0)</f>
        <v>6.2154718144308676</v>
      </c>
      <c r="AA59" s="126">
        <f ca="1">OFFSET(IND!AD$25,$E59,0)</f>
        <v>6.2154718144308676</v>
      </c>
      <c r="AB59" s="126">
        <f ca="1">OFFSET(IND!AE$25,$E59,0)</f>
        <v>6.2154718144308676</v>
      </c>
      <c r="AC59" s="126">
        <f ca="1">OFFSET(IND!AF$25,$E59,0)</f>
        <v>6.2154718144308676</v>
      </c>
      <c r="AD59" s="126">
        <f ca="1">OFFSET(IND!AG$25,$E59,0)</f>
        <v>6.2154718144308676</v>
      </c>
      <c r="AE59" s="126">
        <f ca="1">OFFSET(IND!AH$25,$E59,0)</f>
        <v>6.2154718144308676</v>
      </c>
      <c r="AF59" s="126">
        <f ca="1">OFFSET(IND!AI$25,$E59,0)</f>
        <v>6.2154718144308676</v>
      </c>
      <c r="AG59" s="126">
        <f ca="1">OFFSET(IND!AJ$25,$E59,0)</f>
        <v>6.2154718144308676</v>
      </c>
      <c r="AH59" s="126">
        <f ca="1">OFFSET(IND!AK$25,$E59,0)</f>
        <v>6.2154718144308676</v>
      </c>
      <c r="AI59" s="126">
        <f ca="1">OFFSET(IND!AL$25,$E59,0)</f>
        <v>6.2154718144308676</v>
      </c>
      <c r="AJ59" s="126">
        <f ca="1">OFFSET(IND!AM$25,$E59,0)</f>
        <v>6.2154718144308676</v>
      </c>
      <c r="AK59" s="126">
        <f ca="1">OFFSET(IND!AN$25,$E59,0)</f>
        <v>6.2154718144308676</v>
      </c>
      <c r="AL59" s="126">
        <f ca="1">OFFSET(IND!AO$25,$E59,0)</f>
        <v>6.2154718144308676</v>
      </c>
      <c r="AM59" s="126">
        <f ca="1">OFFSET(IND!AP$25,$E59,0)</f>
        <v>6.2154718144308676</v>
      </c>
      <c r="AQ59" s="4"/>
    </row>
    <row r="60" spans="1:43">
      <c r="A60" s="35" t="s">
        <v>360</v>
      </c>
      <c r="B60">
        <v>4.6033799408959997</v>
      </c>
      <c r="E60" s="129">
        <f ca="1">MATCH(F60,IND!$D$26:$D$255,0)</f>
        <v>213</v>
      </c>
      <c r="F60" s="4" t="str">
        <f t="shared" si="0"/>
        <v>IOTP</v>
      </c>
      <c r="G60" s="126">
        <f ca="1">OFFSET(IND!J$25,$E60,0)</f>
        <v>4.3369135374845138</v>
      </c>
      <c r="H60" s="126">
        <f ca="1">OFFSET(IND!K$25,$E60,0)</f>
        <v>4.4591042116969692</v>
      </c>
      <c r="I60" s="126">
        <f ca="1">OFFSET(IND!L$25,$E60,0)</f>
        <v>4.5355225747038261</v>
      </c>
      <c r="J60" s="126">
        <f ca="1">OFFSET(IND!M$25,$E60,0)</f>
        <v>2.3512320000000004</v>
      </c>
      <c r="K60" s="126">
        <f ca="1">OFFSET(IND!N$25,$E60,0)</f>
        <v>2.3512320000000004</v>
      </c>
      <c r="L60" s="126">
        <f ca="1">OFFSET(IND!O$25,$E60,0)</f>
        <v>2.3512320000000004</v>
      </c>
      <c r="M60" s="126">
        <f ca="1">OFFSET(IND!P$25,$E60,0)</f>
        <v>2.3755622481307013</v>
      </c>
      <c r="N60" s="126">
        <f ca="1">OFFSET(IND!Q$25,$E60,0)</f>
        <v>2.3799653738166637</v>
      </c>
      <c r="O60" s="203">
        <f ca="1">OFFSET(IND!R$25,$E60,0)</f>
        <v>2.1508726535267804</v>
      </c>
      <c r="P60" s="126">
        <f ca="1">OFFSET(IND!S$25,$E60,0)</f>
        <v>2.1907419024374719</v>
      </c>
      <c r="Q60" s="126">
        <f ca="1">OFFSET(IND!T$25,$E60,0)</f>
        <v>2.1907419024374719</v>
      </c>
      <c r="R60" s="126">
        <f ca="1">OFFSET(IND!U$25,$E60,0)</f>
        <v>2.1907419024374719</v>
      </c>
      <c r="S60" s="126">
        <f ca="1">OFFSET(IND!V$25,$E60,0)</f>
        <v>2.1907419024374719</v>
      </c>
      <c r="T60" s="203">
        <f ca="1">OFFSET(IND!W$25,$E60,0)</f>
        <v>2.1907419024374719</v>
      </c>
      <c r="U60" s="126">
        <f ca="1">OFFSET(IND!X$25,$E60,0)</f>
        <v>2.1907419024374719</v>
      </c>
      <c r="V60" s="126">
        <f ca="1">OFFSET(IND!Y$25,$E60,0)</f>
        <v>2.1907419024374719</v>
      </c>
      <c r="W60" s="126">
        <f ca="1">OFFSET(IND!Z$25,$E60,0)</f>
        <v>2.1907419024374719</v>
      </c>
      <c r="X60" s="126">
        <f ca="1">OFFSET(IND!AA$25,$E60,0)</f>
        <v>2.1907419024374719</v>
      </c>
      <c r="Y60" s="205">
        <f ca="1">OFFSET(IND!AB$25,$E60,0)</f>
        <v>2.1907419024374719</v>
      </c>
      <c r="Z60" s="126">
        <f ca="1">OFFSET(IND!AC$25,$E60,0)</f>
        <v>2.1907419024374719</v>
      </c>
      <c r="AA60" s="126">
        <f ca="1">OFFSET(IND!AD$25,$E60,0)</f>
        <v>2.1907419024374719</v>
      </c>
      <c r="AB60" s="126">
        <f ca="1">OFFSET(IND!AE$25,$E60,0)</f>
        <v>2.1907419024374719</v>
      </c>
      <c r="AC60" s="126">
        <f ca="1">OFFSET(IND!AF$25,$E60,0)</f>
        <v>2.1907419024374719</v>
      </c>
      <c r="AD60" s="126">
        <f ca="1">OFFSET(IND!AG$25,$E60,0)</f>
        <v>2.1907419024374719</v>
      </c>
      <c r="AE60" s="126">
        <f ca="1">OFFSET(IND!AH$25,$E60,0)</f>
        <v>2.1907419024374719</v>
      </c>
      <c r="AF60" s="126">
        <f ca="1">OFFSET(IND!AI$25,$E60,0)</f>
        <v>2.1907419024374719</v>
      </c>
      <c r="AG60" s="126">
        <f ca="1">OFFSET(IND!AJ$25,$E60,0)</f>
        <v>2.1907419024374719</v>
      </c>
      <c r="AH60" s="126">
        <f ca="1">OFFSET(IND!AK$25,$E60,0)</f>
        <v>2.1907419024374719</v>
      </c>
      <c r="AI60" s="126">
        <f ca="1">OFFSET(IND!AL$25,$E60,0)</f>
        <v>2.1907419024374719</v>
      </c>
      <c r="AJ60" s="126">
        <f ca="1">OFFSET(IND!AM$25,$E60,0)</f>
        <v>2.1907419024374719</v>
      </c>
      <c r="AK60" s="126">
        <f ca="1">OFFSET(IND!AN$25,$E60,0)</f>
        <v>2.1907419024374719</v>
      </c>
      <c r="AL60" s="126">
        <f ca="1">OFFSET(IND!AO$25,$E60,0)</f>
        <v>2.1907419024374719</v>
      </c>
      <c r="AM60" s="126">
        <f ca="1">OFFSET(IND!AP$25,$E60,0)</f>
        <v>2.1907419024374719</v>
      </c>
      <c r="AQ60" s="4"/>
    </row>
    <row r="61" spans="1:43">
      <c r="A61" s="35" t="s">
        <v>361</v>
      </c>
      <c r="B61">
        <v>109.842732955</v>
      </c>
      <c r="E61" s="129">
        <f ca="1">MATCH(F61,IND!$D$26:$D$255,0)</f>
        <v>218</v>
      </c>
      <c r="F61" s="4" t="str">
        <f t="shared" si="0"/>
        <v>IOTS</v>
      </c>
      <c r="G61" s="126">
        <f ca="1">OFFSET(IND!J$25,$E61,0)</f>
        <v>73.690487252999532</v>
      </c>
      <c r="H61" s="126">
        <f ca="1">OFFSET(IND!K$25,$E61,0)</f>
        <v>75.766685047274905</v>
      </c>
      <c r="I61" s="126">
        <f ca="1">OFFSET(IND!L$25,$E61,0)</f>
        <v>77.065144506145771</v>
      </c>
      <c r="J61" s="126">
        <f ca="1">OFFSET(IND!M$25,$E61,0)</f>
        <v>61.561340800000004</v>
      </c>
      <c r="K61" s="126">
        <f ca="1">OFFSET(IND!N$25,$E61,0)</f>
        <v>61.561340800000004</v>
      </c>
      <c r="L61" s="126">
        <f ca="1">OFFSET(IND!O$25,$E61,0)</f>
        <v>61.561340800000004</v>
      </c>
      <c r="M61" s="126">
        <f ca="1">OFFSET(IND!P$25,$E61,0)</f>
        <v>62.198369683973446</v>
      </c>
      <c r="N61" s="126">
        <f ca="1">OFFSET(IND!Q$25,$E61,0)</f>
        <v>62.313654913563205</v>
      </c>
      <c r="O61" s="203">
        <f ca="1">OFFSET(IND!R$25,$E61,0)</f>
        <v>56.315414404517483</v>
      </c>
      <c r="P61" s="126">
        <f ca="1">OFFSET(IND!S$25,$E61,0)</f>
        <v>57.359294557403764</v>
      </c>
      <c r="Q61" s="126">
        <f ca="1">OFFSET(IND!T$25,$E61,0)</f>
        <v>57.359294557403764</v>
      </c>
      <c r="R61" s="126">
        <f ca="1">OFFSET(IND!U$25,$E61,0)</f>
        <v>57.359294557403764</v>
      </c>
      <c r="S61" s="126">
        <f ca="1">OFFSET(IND!V$25,$E61,0)</f>
        <v>57.359294557403764</v>
      </c>
      <c r="T61" s="203">
        <f ca="1">OFFSET(IND!W$25,$E61,0)</f>
        <v>57.359294557403764</v>
      </c>
      <c r="U61" s="126">
        <f ca="1">OFFSET(IND!X$25,$E61,0)</f>
        <v>57.359294557403764</v>
      </c>
      <c r="V61" s="126">
        <f ca="1">OFFSET(IND!Y$25,$E61,0)</f>
        <v>57.359294557403764</v>
      </c>
      <c r="W61" s="126">
        <f ca="1">OFFSET(IND!Z$25,$E61,0)</f>
        <v>57.359294557403764</v>
      </c>
      <c r="X61" s="126">
        <f ca="1">OFFSET(IND!AA$25,$E61,0)</f>
        <v>57.359294557403764</v>
      </c>
      <c r="Y61" s="205">
        <f ca="1">OFFSET(IND!AB$25,$E61,0)</f>
        <v>57.359294557403764</v>
      </c>
      <c r="Z61" s="126">
        <f ca="1">OFFSET(IND!AC$25,$E61,0)</f>
        <v>57.359294557403764</v>
      </c>
      <c r="AA61" s="126">
        <f ca="1">OFFSET(IND!AD$25,$E61,0)</f>
        <v>57.359294557403764</v>
      </c>
      <c r="AB61" s="126">
        <f ca="1">OFFSET(IND!AE$25,$E61,0)</f>
        <v>57.359294557403764</v>
      </c>
      <c r="AC61" s="126">
        <f ca="1">OFFSET(IND!AF$25,$E61,0)</f>
        <v>57.359294557403764</v>
      </c>
      <c r="AD61" s="126">
        <f ca="1">OFFSET(IND!AG$25,$E61,0)</f>
        <v>57.359294557403764</v>
      </c>
      <c r="AE61" s="126">
        <f ca="1">OFFSET(IND!AH$25,$E61,0)</f>
        <v>57.359294557403764</v>
      </c>
      <c r="AF61" s="126">
        <f ca="1">OFFSET(IND!AI$25,$E61,0)</f>
        <v>57.359294557403764</v>
      </c>
      <c r="AG61" s="126">
        <f ca="1">OFFSET(IND!AJ$25,$E61,0)</f>
        <v>57.359294557403764</v>
      </c>
      <c r="AH61" s="126">
        <f ca="1">OFFSET(IND!AK$25,$E61,0)</f>
        <v>57.359294557403764</v>
      </c>
      <c r="AI61" s="126">
        <f ca="1">OFFSET(IND!AL$25,$E61,0)</f>
        <v>57.359294557403764</v>
      </c>
      <c r="AJ61" s="126">
        <f ca="1">OFFSET(IND!AM$25,$E61,0)</f>
        <v>57.359294557403764</v>
      </c>
      <c r="AK61" s="126">
        <f ca="1">OFFSET(IND!AN$25,$E61,0)</f>
        <v>57.359294557403764</v>
      </c>
      <c r="AL61" s="126">
        <f ca="1">OFFSET(IND!AO$25,$E61,0)</f>
        <v>57.359294557403764</v>
      </c>
      <c r="AM61" s="126">
        <f ca="1">OFFSET(IND!AP$25,$E61,0)</f>
        <v>57.359294557403764</v>
      </c>
      <c r="AQ61" s="4"/>
    </row>
    <row r="62" spans="1:43">
      <c r="A62" s="35" t="s">
        <v>362</v>
      </c>
      <c r="B62">
        <v>9.3435013244270007</v>
      </c>
      <c r="E62" s="128">
        <f>MATCH(F62,RES!$D$96:$D$134,0)</f>
        <v>28</v>
      </c>
      <c r="F62" s="4" t="str">
        <f t="shared" si="0"/>
        <v>RHEH</v>
      </c>
      <c r="G62" s="126">
        <f ca="1">OFFSET(RES!J$95,$E62,0)</f>
        <v>7.0843020492948998</v>
      </c>
      <c r="H62" s="126">
        <f ca="1">OFFSET(RES!K$95,$E62,0)</f>
        <v>7.3555682376090985</v>
      </c>
      <c r="I62" s="126">
        <f ca="1">OFFSET(RES!L$95,$E62,0)</f>
        <v>7.6268344259232981</v>
      </c>
      <c r="J62" s="126">
        <f ca="1">OFFSET(RES!M$95,$E62,0)</f>
        <v>7.8981006142374968</v>
      </c>
      <c r="K62" s="126">
        <f ca="1">OFFSET(RES!N$95,$E62,0)</f>
        <v>8.1693668025516963</v>
      </c>
      <c r="L62" s="126">
        <f ca="1">OFFSET(RES!O$95,$E62,0)</f>
        <v>8.440632990865895</v>
      </c>
      <c r="M62" s="126">
        <f ca="1">OFFSET(RES!P$95,$E62,0)</f>
        <v>8.8908448184076008</v>
      </c>
      <c r="N62" s="126">
        <f ca="1">OFFSET(RES!Q$95,$E62,0)</f>
        <v>9.2457977964616873</v>
      </c>
      <c r="O62" s="203">
        <f ca="1">OFFSET(RES!R$95,$E62,0)</f>
        <v>8.7482030828723101</v>
      </c>
      <c r="P62" s="126">
        <f ca="1">OFFSET(RES!S$95,$E62,0)</f>
        <v>8.8182704142483104</v>
      </c>
      <c r="Q62" s="126">
        <f ca="1">OFFSET(RES!T$95,$E62,0)</f>
        <v>8.9828242618080107</v>
      </c>
      <c r="R62" s="126">
        <f ca="1">OFFSET(RES!U$95,$E62,0)</f>
        <v>9.1498545855921627</v>
      </c>
      <c r="S62" s="126">
        <f ca="1">OFFSET(RES!V$95,$E62,0)</f>
        <v>9.3193952709878065</v>
      </c>
      <c r="T62" s="203">
        <f ca="1">OFFSET(RES!W$95,$E62,0)</f>
        <v>9.4914806431262821</v>
      </c>
      <c r="U62" s="126">
        <f ca="1">OFFSET(RES!X$95,$E62,0)</f>
        <v>9.6025451037446086</v>
      </c>
      <c r="V62" s="126">
        <f ca="1">OFFSET(RES!Y$95,$E62,0)</f>
        <v>9.7148656994562028</v>
      </c>
      <c r="W62" s="126">
        <f ca="1">OFFSET(RES!Z$95,$E62,0)</f>
        <v>9.8284562993053246</v>
      </c>
      <c r="X62" s="126">
        <f ca="1">OFFSET(RES!AA$95,$E62,0)</f>
        <v>9.9433309227499915</v>
      </c>
      <c r="Y62" s="205">
        <f ca="1">OFFSET(RES!AB$95,$E62,0)</f>
        <v>10.059503741270966</v>
      </c>
      <c r="Z62" s="126">
        <f ca="1">OFFSET(RES!AC$95,$E62,0)</f>
        <v>10.124435247148586</v>
      </c>
      <c r="AA62" s="126">
        <f ca="1">OFFSET(RES!AD$95,$E62,0)</f>
        <v>10.189727776384252</v>
      </c>
      <c r="AB62" s="126">
        <f ca="1">OFFSET(RES!AE$95,$E62,0)</f>
        <v>10.255382627211652</v>
      </c>
      <c r="AC62" s="126">
        <f ca="1">OFFSET(RES!AF$95,$E62,0)</f>
        <v>10.321401092485212</v>
      </c>
      <c r="AD62" s="126">
        <f ca="1">OFFSET(RES!AG$95,$E62,0)</f>
        <v>10.387784459482244</v>
      </c>
      <c r="AE62" s="126">
        <f ca="1">OFFSET(RES!AH$95,$E62,0)</f>
        <v>10.403838725549221</v>
      </c>
      <c r="AF62" s="126">
        <f ca="1">OFFSET(RES!AI$95,$E62,0)</f>
        <v>10.4194566549223</v>
      </c>
      <c r="AG62" s="126">
        <f ca="1">OFFSET(RES!AJ$95,$E62,0)</f>
        <v>10.434629939887245</v>
      </c>
      <c r="AH62" s="126">
        <f ca="1">OFFSET(RES!AK$95,$E62,0)</f>
        <v>10.449350164703603</v>
      </c>
      <c r="AI62" s="126">
        <f ca="1">OFFSET(RES!AL$95,$E62,0)</f>
        <v>10.463608804378069</v>
      </c>
      <c r="AJ62" s="126">
        <f ca="1">OFFSET(RES!AM$95,$E62,0)</f>
        <v>10.280498754737357</v>
      </c>
      <c r="AK62" s="126">
        <f ca="1">OFFSET(RES!AN$95,$E62,0)</f>
        <v>9.814673473488245</v>
      </c>
      <c r="AL62" s="126">
        <f ca="1">OFFSET(RES!AO$95,$E62,0)</f>
        <v>9.814673473488245</v>
      </c>
      <c r="AM62" s="126">
        <f ca="1">OFFSET(RES!AP$95,$E62,0)</f>
        <v>9.814673473488245</v>
      </c>
      <c r="AQ62" s="4"/>
    </row>
    <row r="63" spans="1:43">
      <c r="A63" s="35" t="s">
        <v>363</v>
      </c>
      <c r="B63">
        <v>3.5355599850489998</v>
      </c>
      <c r="E63" s="129">
        <f>MATCH(F63,RES!$D$96:$D$134,0)</f>
        <v>27</v>
      </c>
      <c r="F63" s="4" t="str">
        <f t="shared" si="0"/>
        <v>RHEK</v>
      </c>
      <c r="G63" s="126">
        <f ca="1">OFFSET(RES!J$95,$E63,0)</f>
        <v>3.8919384966800701</v>
      </c>
      <c r="H63" s="126">
        <f ca="1">OFFSET(RES!K$95,$E63,0)</f>
        <v>4.3030943148213661</v>
      </c>
      <c r="I63" s="126">
        <f ca="1">OFFSET(RES!L$95,$E63,0)</f>
        <v>4.714250132962662</v>
      </c>
      <c r="J63" s="126">
        <f ca="1">OFFSET(RES!M$95,$E63,0)</f>
        <v>5.125405951103958</v>
      </c>
      <c r="K63" s="126">
        <f ca="1">OFFSET(RES!N$95,$E63,0)</f>
        <v>5.536561769245254</v>
      </c>
      <c r="L63" s="126">
        <f ca="1">OFFSET(RES!O$95,$E63,0)</f>
        <v>5.94771758738655</v>
      </c>
      <c r="M63" s="126">
        <f ca="1">OFFSET(RES!P$95,$E63,0)</f>
        <v>6.2649607144857828</v>
      </c>
      <c r="N63" s="126">
        <f ca="1">OFFSET(RES!Q$95,$E63,0)</f>
        <v>6.5150794049385174</v>
      </c>
      <c r="O63" s="203">
        <f ca="1">OFFSET(RES!R$95,$E63,0)</f>
        <v>6.1644477837545599</v>
      </c>
      <c r="P63" s="126">
        <f ca="1">OFFSET(RES!S$95,$E63,0)</f>
        <v>6.213820940907258</v>
      </c>
      <c r="Q63" s="126">
        <f ca="1">OFFSET(RES!T$95,$E63,0)</f>
        <v>6.329774307705943</v>
      </c>
      <c r="R63" s="126">
        <f ca="1">OFFSET(RES!U$95,$E63,0)</f>
        <v>6.4474727309726498</v>
      </c>
      <c r="S63" s="126">
        <f ca="1">OFFSET(RES!V$95,$E63,0)</f>
        <v>6.5669400881479314</v>
      </c>
      <c r="T63" s="203">
        <f ca="1">OFFSET(RES!W$95,$E63,0)</f>
        <v>6.6882005665394901</v>
      </c>
      <c r="U63" s="126">
        <f ca="1">OFFSET(RES!X$95,$E63,0)</f>
        <v>6.7664624749139071</v>
      </c>
      <c r="V63" s="126">
        <f ca="1">OFFSET(RES!Y$95,$E63,0)</f>
        <v>6.8456095226842013</v>
      </c>
      <c r="W63" s="126">
        <f ca="1">OFFSET(RES!Z$95,$E63,0)</f>
        <v>6.925651482714394</v>
      </c>
      <c r="X63" s="126">
        <f ca="1">OFFSET(RES!AA$95,$E63,0)</f>
        <v>7.0065982338580151</v>
      </c>
      <c r="Y63" s="205">
        <f ca="1">OFFSET(RES!AB$95,$E63,0)</f>
        <v>7.0884597620918806</v>
      </c>
      <c r="Z63" s="126">
        <f ca="1">OFFSET(RES!AC$95,$E63,0)</f>
        <v>7.1342139442606518</v>
      </c>
      <c r="AA63" s="126">
        <f ca="1">OFFSET(RES!AD$95,$E63,0)</f>
        <v>7.1802225226315119</v>
      </c>
      <c r="AB63" s="126">
        <f ca="1">OFFSET(RES!AE$95,$E63,0)</f>
        <v>7.22648641200876</v>
      </c>
      <c r="AC63" s="126">
        <f ca="1">OFFSET(RES!AF$95,$E63,0)</f>
        <v>7.2730065234061794</v>
      </c>
      <c r="AD63" s="126">
        <f ca="1">OFFSET(RES!AG$95,$E63,0)</f>
        <v>7.3197837639076271</v>
      </c>
      <c r="AE63" s="126">
        <f ca="1">OFFSET(RES!AH$95,$E63,0)</f>
        <v>7.331096451089083</v>
      </c>
      <c r="AF63" s="126">
        <f ca="1">OFFSET(RES!AI$95,$E63,0)</f>
        <v>7.3421016722983623</v>
      </c>
      <c r="AG63" s="126">
        <f ca="1">OFFSET(RES!AJ$95,$E63,0)</f>
        <v>7.3527935734794809</v>
      </c>
      <c r="AH63" s="126">
        <f ca="1">OFFSET(RES!AK$95,$E63,0)</f>
        <v>7.3631662244554539</v>
      </c>
      <c r="AI63" s="126">
        <f ca="1">OFFSET(RES!AL$95,$E63,0)</f>
        <v>7.3732136180639429</v>
      </c>
      <c r="AJ63" s="126">
        <f ca="1">OFFSET(RES!AM$95,$E63,0)</f>
        <v>7.2441845672979808</v>
      </c>
      <c r="AK63" s="126">
        <f ca="1">OFFSET(RES!AN$95,$E63,0)</f>
        <v>6.9159393727808336</v>
      </c>
      <c r="AL63" s="126">
        <f ca="1">OFFSET(RES!AO$95,$E63,0)</f>
        <v>6.9159393727808336</v>
      </c>
      <c r="AM63" s="126">
        <f ca="1">OFFSET(RES!AP$95,$E63,0)</f>
        <v>6.9159393727808336</v>
      </c>
      <c r="AQ63" s="4"/>
    </row>
    <row r="64" spans="1:43">
      <c r="A64" s="35" t="s">
        <v>364</v>
      </c>
      <c r="B64">
        <v>27.200595464100001</v>
      </c>
      <c r="E64" s="129">
        <f>MATCH(F64,RES!$D$96:$D$134,0)</f>
        <v>26</v>
      </c>
      <c r="F64" s="4" t="str">
        <f t="shared" si="0"/>
        <v>RHEL</v>
      </c>
      <c r="G64" s="126">
        <f ca="1">OFFSET(RES!J$95,$E64,0)</f>
        <v>29.155130644409116</v>
      </c>
      <c r="H64" s="126">
        <f ca="1">OFFSET(RES!K$95,$E64,0)</f>
        <v>30.403931874323813</v>
      </c>
      <c r="I64" s="126">
        <f ca="1">OFFSET(RES!L$95,$E64,0)</f>
        <v>31.652733104238511</v>
      </c>
      <c r="J64" s="126">
        <f ca="1">OFFSET(RES!M$95,$E64,0)</f>
        <v>32.901534334153212</v>
      </c>
      <c r="K64" s="126">
        <f ca="1">OFFSET(RES!N$95,$E64,0)</f>
        <v>34.150335564067909</v>
      </c>
      <c r="L64" s="126">
        <f ca="1">OFFSET(RES!O$95,$E64,0)</f>
        <v>35.399136793982606</v>
      </c>
      <c r="M64" s="126">
        <f ca="1">OFFSET(RES!P$95,$E64,0)</f>
        <v>37.287278368988204</v>
      </c>
      <c r="N64" s="126">
        <f ca="1">OFFSET(RES!Q$95,$E64,0)</f>
        <v>38.775914237786843</v>
      </c>
      <c r="O64" s="203">
        <f ca="1">OFFSET(RES!R$95,$E64,0)</f>
        <v>36.689053767325142</v>
      </c>
      <c r="P64" s="126">
        <f ca="1">OFFSET(RES!S$95,$E64,0)</f>
        <v>36.98290886691926</v>
      </c>
      <c r="Q64" s="126">
        <f ca="1">OFFSET(RES!T$95,$E64,0)</f>
        <v>37.673030587179532</v>
      </c>
      <c r="R64" s="126">
        <f ca="1">OFFSET(RES!U$95,$E64,0)</f>
        <v>38.373538391129415</v>
      </c>
      <c r="S64" s="126">
        <f ca="1">OFFSET(RES!V$95,$E64,0)</f>
        <v>39.084574390557492</v>
      </c>
      <c r="T64" s="203">
        <f ca="1">OFFSET(RES!W$95,$E64,0)</f>
        <v>39.806282541494213</v>
      </c>
      <c r="U64" s="126">
        <f ca="1">OFFSET(RES!X$95,$E64,0)</f>
        <v>40.272075336730381</v>
      </c>
      <c r="V64" s="126">
        <f ca="1">OFFSET(RES!Y$95,$E64,0)</f>
        <v>40.743136231888258</v>
      </c>
      <c r="W64" s="126">
        <f ca="1">OFFSET(RES!Z$95,$E64,0)</f>
        <v>41.219523392296843</v>
      </c>
      <c r="X64" s="126">
        <f ca="1">OFFSET(RES!AA$95,$E64,0)</f>
        <v>41.701295614104801</v>
      </c>
      <c r="Y64" s="205">
        <f ca="1">OFFSET(RES!AB$95,$E64,0)</f>
        <v>42.188512331028377</v>
      </c>
      <c r="Z64" s="126">
        <f ca="1">OFFSET(RES!AC$95,$E64,0)</f>
        <v>42.460828312695696</v>
      </c>
      <c r="AA64" s="126">
        <f ca="1">OFFSET(RES!AD$95,$E64,0)</f>
        <v>42.734658388774072</v>
      </c>
      <c r="AB64" s="126">
        <f ca="1">OFFSET(RES!AE$95,$E64,0)</f>
        <v>43.010008003920554</v>
      </c>
      <c r="AC64" s="126">
        <f ca="1">OFFSET(RES!AF$95,$E64,0)</f>
        <v>43.286882580232131</v>
      </c>
      <c r="AD64" s="126">
        <f ca="1">OFFSET(RES!AG$95,$E64,0)</f>
        <v>43.565287516415957</v>
      </c>
      <c r="AE64" s="126">
        <f ca="1">OFFSET(RES!AH$95,$E64,0)</f>
        <v>43.632617438383527</v>
      </c>
      <c r="AF64" s="126">
        <f ca="1">OFFSET(RES!AI$95,$E64,0)</f>
        <v>43.698117409643338</v>
      </c>
      <c r="AG64" s="126">
        <f ca="1">OFFSET(RES!AJ$95,$E64,0)</f>
        <v>43.761752588506035</v>
      </c>
      <c r="AH64" s="126">
        <f ca="1">OFFSET(RES!AK$95,$E64,0)</f>
        <v>43.823487680231537</v>
      </c>
      <c r="AI64" s="126">
        <f ca="1">OFFSET(RES!AL$95,$E64,0)</f>
        <v>43.883286931884669</v>
      </c>
      <c r="AJ64" s="126">
        <f ca="1">OFFSET(RES!AM$95,$E64,0)</f>
        <v>43.115342430257954</v>
      </c>
      <c r="AK64" s="126">
        <f ca="1">OFFSET(RES!AN$95,$E64,0)</f>
        <v>41.161719654468826</v>
      </c>
      <c r="AL64" s="126">
        <f ca="1">OFFSET(RES!AO$95,$E64,0)</f>
        <v>41.161719654468826</v>
      </c>
      <c r="AM64" s="126">
        <f ca="1">OFFSET(RES!AP$95,$E64,0)</f>
        <v>41.161719654468826</v>
      </c>
      <c r="AQ64" s="4"/>
    </row>
    <row r="65" spans="1:39">
      <c r="A65" s="35" t="s">
        <v>365</v>
      </c>
      <c r="B65">
        <v>11.63227160329</v>
      </c>
      <c r="E65" s="129">
        <f>MATCH(F65,RES!$D$96:$D$134,0)</f>
        <v>32</v>
      </c>
      <c r="F65" s="4" t="str">
        <f t="shared" si="0"/>
        <v>RHEO</v>
      </c>
      <c r="G65" s="126">
        <f ca="1">OFFSET(RES!J$95,$E65,0)</f>
        <v>11.690422995158354</v>
      </c>
      <c r="H65" s="126">
        <f ca="1">OFFSET(RES!K$95,$E65,0)</f>
        <v>12.19470307470295</v>
      </c>
      <c r="I65" s="126">
        <f ca="1">OFFSET(RES!L$95,$E65,0)</f>
        <v>12.698983154247545</v>
      </c>
      <c r="J65" s="126">
        <f ca="1">OFFSET(RES!M$95,$E65,0)</f>
        <v>13.203263233792141</v>
      </c>
      <c r="K65" s="126">
        <f ca="1">OFFSET(RES!N$95,$E65,0)</f>
        <v>13.707543313336735</v>
      </c>
      <c r="L65" s="126">
        <f ca="1">OFFSET(RES!O$95,$E65,0)</f>
        <v>14.211823392881332</v>
      </c>
      <c r="M65" s="126">
        <f ca="1">OFFSET(RES!P$95,$E65,0)</f>
        <v>14.969862628722185</v>
      </c>
      <c r="N65" s="126">
        <f ca="1">OFFSET(RES!Q$95,$E65,0)</f>
        <v>15.567510819603241</v>
      </c>
      <c r="O65" s="203">
        <f ca="1">OFFSET(RES!R$95,$E65,0)</f>
        <v>14.729691168113083</v>
      </c>
      <c r="P65" s="126">
        <f ca="1">OFFSET(RES!S$95,$E65,0)</f>
        <v>14.847666270241536</v>
      </c>
      <c r="Q65" s="126">
        <f ca="1">OFFSET(RES!T$95,$E65,0)</f>
        <v>15.124732009584584</v>
      </c>
      <c r="R65" s="126">
        <f ca="1">OFFSET(RES!U$95,$E65,0)</f>
        <v>15.40596748865884</v>
      </c>
      <c r="S65" s="126">
        <f ca="1">OFFSET(RES!V$95,$E65,0)</f>
        <v>15.691429761613769</v>
      </c>
      <c r="T65" s="203">
        <f ca="1">OFFSET(RES!W$95,$E65,0)</f>
        <v>15.981176623013484</v>
      </c>
      <c r="U65" s="126">
        <f ca="1">OFFSET(RES!X$95,$E65,0)</f>
        <v>16.168180192679575</v>
      </c>
      <c r="V65" s="126">
        <f ca="1">OFFSET(RES!Y$95,$E65,0)</f>
        <v>16.35729876605717</v>
      </c>
      <c r="W65" s="126">
        <f ca="1">OFFSET(RES!Z$95,$E65,0)</f>
        <v>16.548555694997706</v>
      </c>
      <c r="X65" s="126">
        <f ca="1">OFFSET(RES!AA$95,$E65,0)</f>
        <v>16.741974584610141</v>
      </c>
      <c r="Y65" s="205">
        <f ca="1">OFFSET(RES!AB$95,$E65,0)</f>
        <v>16.93757929597006</v>
      </c>
      <c r="Z65" s="126">
        <f ca="1">OFFSET(RES!AC$95,$E65,0)</f>
        <v>17.04690700814108</v>
      </c>
      <c r="AA65" s="126">
        <f ca="1">OFFSET(RES!AD$95,$E65,0)</f>
        <v>17.156842589438831</v>
      </c>
      <c r="AB65" s="126">
        <f ca="1">OFFSET(RES!AE$95,$E65,0)</f>
        <v>17.267388225750079</v>
      </c>
      <c r="AC65" s="126">
        <f ca="1">OFFSET(RES!AF$95,$E65,0)</f>
        <v>17.378546093904305</v>
      </c>
      <c r="AD65" s="126">
        <f ca="1">OFFSET(RES!AG$95,$E65,0)</f>
        <v>17.490318361340595</v>
      </c>
      <c r="AE65" s="126">
        <f ca="1">OFFSET(RES!AH$95,$E65,0)</f>
        <v>17.517349556073633</v>
      </c>
      <c r="AF65" s="126">
        <f ca="1">OFFSET(RES!AI$95,$E65,0)</f>
        <v>17.543646073675202</v>
      </c>
      <c r="AG65" s="126">
        <f ca="1">OFFSET(RES!AJ$95,$E65,0)</f>
        <v>17.569193926122406</v>
      </c>
      <c r="AH65" s="126">
        <f ca="1">OFFSET(RES!AK$95,$E65,0)</f>
        <v>17.593978943504393</v>
      </c>
      <c r="AI65" s="126">
        <f ca="1">OFFSET(RES!AL$95,$E65,0)</f>
        <v>17.617986771957014</v>
      </c>
      <c r="AJ65" s="126">
        <f ca="1">OFFSET(RES!AM$95,$E65,0)</f>
        <v>17.309677230507731</v>
      </c>
      <c r="AK65" s="126">
        <f ca="1">OFFSET(RES!AN$95,$E65,0)</f>
        <v>16.52534901291839</v>
      </c>
      <c r="AL65" s="126">
        <f ca="1">OFFSET(RES!AO$95,$E65,0)</f>
        <v>16.52534901291839</v>
      </c>
      <c r="AM65" s="126">
        <f ca="1">OFFSET(RES!AP$95,$E65,0)</f>
        <v>16.52534901291839</v>
      </c>
    </row>
    <row r="66" spans="1:39">
      <c r="A66" s="35" t="s">
        <v>366</v>
      </c>
      <c r="B66">
        <v>4.337948126733</v>
      </c>
      <c r="E66" s="129">
        <f>MATCH(F66,RES!$D$96:$D$134,0)</f>
        <v>31</v>
      </c>
      <c r="F66" s="4" t="str">
        <f t="shared" si="0"/>
        <v>RHER</v>
      </c>
      <c r="G66" s="126">
        <f ca="1">OFFSET(RES!J$95,$E66,0)</f>
        <v>5.2230494700907748</v>
      </c>
      <c r="H66" s="126">
        <f ca="1">OFFSET(RES!K$95,$E66,0)</f>
        <v>5.4483518225662646</v>
      </c>
      <c r="I66" s="126">
        <f ca="1">OFFSET(RES!L$95,$E66,0)</f>
        <v>5.6736541750417535</v>
      </c>
      <c r="J66" s="126">
        <f ca="1">OFFSET(RES!M$95,$E66,0)</f>
        <v>5.8989565275172433</v>
      </c>
      <c r="K66" s="126">
        <f ca="1">OFFSET(RES!N$95,$E66,0)</f>
        <v>6.1242588799927322</v>
      </c>
      <c r="L66" s="126">
        <f ca="1">OFFSET(RES!O$95,$E66,0)</f>
        <v>6.349561232468222</v>
      </c>
      <c r="M66" s="126">
        <f ca="1">OFFSET(RES!P$95,$E66,0)</f>
        <v>6.6882381503784067</v>
      </c>
      <c r="N66" s="126">
        <f ca="1">OFFSET(RES!Q$95,$E66,0)</f>
        <v>6.955255525880971</v>
      </c>
      <c r="O66" s="203">
        <f ca="1">OFFSET(RES!R$95,$E66,0)</f>
        <v>6.5809342982778611</v>
      </c>
      <c r="P66" s="126">
        <f ca="1">OFFSET(RES!S$95,$E66,0)</f>
        <v>6.6336432374592</v>
      </c>
      <c r="Q66" s="126">
        <f ca="1">OFFSET(RES!T$95,$E66,0)</f>
        <v>6.757430722621657</v>
      </c>
      <c r="R66" s="126">
        <f ca="1">OFFSET(RES!U$95,$E66,0)</f>
        <v>6.8830811649159926</v>
      </c>
      <c r="S66" s="126">
        <f ca="1">OFFSET(RES!V$95,$E66,0)</f>
        <v>7.0106200550062532</v>
      </c>
      <c r="T66" s="203">
        <f ca="1">OFFSET(RES!W$95,$E66,0)</f>
        <v>7.1400732143590853</v>
      </c>
      <c r="U66" s="126">
        <f ca="1">OFFSET(RES!X$95,$E66,0)</f>
        <v>7.2236227057550826</v>
      </c>
      <c r="V66" s="126">
        <f ca="1">OFFSET(RES!Y$95,$E66,0)</f>
        <v>7.3081171389225785</v>
      </c>
      <c r="W66" s="126">
        <f ca="1">OFFSET(RES!Z$95,$E66,0)</f>
        <v>7.3935669470063212</v>
      </c>
      <c r="X66" s="126">
        <f ca="1">OFFSET(RES!AA$95,$E66,0)</f>
        <v>7.4799826763015025</v>
      </c>
      <c r="Y66" s="205">
        <f ca="1">OFFSET(RES!AB$95,$E66,0)</f>
        <v>7.5673749874641363</v>
      </c>
      <c r="Z66" s="126">
        <f ca="1">OFFSET(RES!AC$95,$E66,0)</f>
        <v>7.6162204440705876</v>
      </c>
      <c r="AA66" s="126">
        <f ca="1">OFFSET(RES!AD$95,$E66,0)</f>
        <v>7.6653374845642599</v>
      </c>
      <c r="AB66" s="126">
        <f ca="1">OFFSET(RES!AE$95,$E66,0)</f>
        <v>7.7147270855560661</v>
      </c>
      <c r="AC66" s="126">
        <f ca="1">OFFSET(RES!AF$95,$E66,0)</f>
        <v>7.7643902196103092</v>
      </c>
      <c r="AD66" s="126">
        <f ca="1">OFFSET(RES!AG$95,$E66,0)</f>
        <v>7.814327855095847</v>
      </c>
      <c r="AE66" s="126">
        <f ca="1">OFFSET(RES!AH$95,$E66,0)</f>
        <v>7.8264048575605818</v>
      </c>
      <c r="AF66" s="126">
        <f ca="1">OFFSET(RES!AI$95,$E66,0)</f>
        <v>7.8381536208329621</v>
      </c>
      <c r="AG66" s="126">
        <f ca="1">OFFSET(RES!AJ$95,$E66,0)</f>
        <v>7.8495678953413854</v>
      </c>
      <c r="AH66" s="126">
        <f ca="1">OFFSET(RES!AK$95,$E66,0)</f>
        <v>7.8606413502503125</v>
      </c>
      <c r="AI66" s="126">
        <f ca="1">OFFSET(RES!AL$95,$E66,0)</f>
        <v>7.8713675725375154</v>
      </c>
      <c r="AJ66" s="126">
        <f ca="1">OFFSET(RES!AM$95,$E66,0)</f>
        <v>7.7336209753649818</v>
      </c>
      <c r="AK66" s="126">
        <f ca="1">OFFSET(RES!AN$95,$E66,0)</f>
        <v>7.3831986610523277</v>
      </c>
      <c r="AL66" s="126">
        <f ca="1">OFFSET(RES!AO$95,$E66,0)</f>
        <v>7.3831986610523277</v>
      </c>
      <c r="AM66" s="126">
        <f ca="1">OFFSET(RES!AP$95,$E66,0)</f>
        <v>7.3831986610523277</v>
      </c>
    </row>
    <row r="67" spans="1:39">
      <c r="A67" s="35" t="s">
        <v>522</v>
      </c>
      <c r="B67">
        <v>25.581294669590001</v>
      </c>
      <c r="E67" s="129">
        <f>MATCH(F67,RES!$D$96:$D$134,0)</f>
        <v>29</v>
      </c>
      <c r="F67" s="4" t="str">
        <f t="shared" si="0"/>
        <v>RHEWG</v>
      </c>
      <c r="G67" s="126">
        <f ca="1">OFFSET(RES!J$95,$E67,0)</f>
        <v>31.741961474336566</v>
      </c>
      <c r="H67" s="126">
        <f ca="1">OFFSET(RES!K$95,$E67,0)</f>
        <v>32.709053877558809</v>
      </c>
      <c r="I67" s="126">
        <f ca="1">OFFSET(RES!L$95,$E67,0)</f>
        <v>33.676146280781047</v>
      </c>
      <c r="J67" s="126">
        <f ca="1">OFFSET(RES!M$95,$E67,0)</f>
        <v>34.643238684003286</v>
      </c>
      <c r="K67" s="126">
        <f ca="1">OFFSET(RES!N$95,$E67,0)</f>
        <v>35.610331087225532</v>
      </c>
      <c r="L67" s="126">
        <f ca="1">OFFSET(RES!O$95,$E67,0)</f>
        <v>36.577423490447771</v>
      </c>
      <c r="M67" s="126">
        <f ca="1">OFFSET(RES!P$95,$E67,0)</f>
        <v>38.528413267425634</v>
      </c>
      <c r="N67" s="126">
        <f ca="1">OFFSET(RES!Q$95,$E67,0)</f>
        <v>40.066599492502583</v>
      </c>
      <c r="O67" s="203">
        <f ca="1">OFFSET(RES!R$95,$E67,0)</f>
        <v>37.910276313273869</v>
      </c>
      <c r="P67" s="126">
        <f ca="1">OFFSET(RES!S$95,$E67,0)</f>
        <v>38.213912599244239</v>
      </c>
      <c r="Q67" s="126">
        <f ca="1">OFFSET(RES!T$95,$E67,0)</f>
        <v>38.927005536194251</v>
      </c>
      <c r="R67" s="126">
        <f ca="1">OFFSET(RES!U$95,$E67,0)</f>
        <v>39.650830265383519</v>
      </c>
      <c r="S67" s="126">
        <f ca="1">OFFSET(RES!V$95,$E67,0)</f>
        <v>40.385533628897619</v>
      </c>
      <c r="T67" s="203">
        <f ca="1">OFFSET(RES!W$95,$E67,0)</f>
        <v>41.131264374450936</v>
      </c>
      <c r="U67" s="126">
        <f ca="1">OFFSET(RES!X$95,$E67,0)</f>
        <v>41.612561430627991</v>
      </c>
      <c r="V67" s="126">
        <f ca="1">OFFSET(RES!Y$95,$E67,0)</f>
        <v>42.099301939365702</v>
      </c>
      <c r="W67" s="126">
        <f ca="1">OFFSET(RES!Z$95,$E67,0)</f>
        <v>42.591546002069478</v>
      </c>
      <c r="X67" s="126">
        <f ca="1">OFFSET(RES!AA$95,$E67,0)</f>
        <v>43.089354371961683</v>
      </c>
      <c r="Y67" s="205">
        <f ca="1">OFFSET(RES!AB$95,$E67,0)</f>
        <v>43.592788461054177</v>
      </c>
      <c r="Z67" s="126">
        <f ca="1">OFFSET(RES!AC$95,$E67,0)</f>
        <v>43.874168683476881</v>
      </c>
      <c r="AA67" s="126">
        <f ca="1">OFFSET(RES!AD$95,$E67,0)</f>
        <v>44.157113398073506</v>
      </c>
      <c r="AB67" s="126">
        <f ca="1">OFFSET(RES!AE$95,$E67,0)</f>
        <v>44.441628230730579</v>
      </c>
      <c r="AC67" s="126">
        <f ca="1">OFFSET(RES!AF$95,$E67,0)</f>
        <v>44.727718784023629</v>
      </c>
      <c r="AD67" s="126">
        <f ca="1">OFFSET(RES!AG$95,$E67,0)</f>
        <v>45.015390636359811</v>
      </c>
      <c r="AE67" s="126">
        <f ca="1">OFFSET(RES!AH$95,$E67,0)</f>
        <v>45.084961685047226</v>
      </c>
      <c r="AF67" s="126">
        <f ca="1">OFFSET(RES!AI$95,$E67,0)</f>
        <v>45.152641871751371</v>
      </c>
      <c r="AG67" s="126">
        <f ca="1">OFFSET(RES!AJ$95,$E67,0)</f>
        <v>45.218395195051244</v>
      </c>
      <c r="AH67" s="126">
        <f ca="1">OFFSET(RES!AK$95,$E67,0)</f>
        <v>45.282185185394994</v>
      </c>
      <c r="AI67" s="126">
        <f ca="1">OFFSET(RES!AL$95,$E67,0)</f>
        <v>45.343974899784307</v>
      </c>
      <c r="AJ67" s="126">
        <f ca="1">OFFSET(RES!AM$95,$E67,0)</f>
        <v>44.550468792089156</v>
      </c>
      <c r="AK67" s="126">
        <f ca="1">OFFSET(RES!AN$95,$E67,0)</f>
        <v>42.531818223672751</v>
      </c>
      <c r="AL67" s="126">
        <f ca="1">OFFSET(RES!AO$95,$E67,0)</f>
        <v>42.531818223672751</v>
      </c>
      <c r="AM67" s="126">
        <f ca="1">OFFSET(RES!AP$95,$E67,0)</f>
        <v>42.531818223672751</v>
      </c>
    </row>
    <row r="68" spans="1:39">
      <c r="A68" s="35" t="s">
        <v>367</v>
      </c>
      <c r="B68">
        <v>14.738241842140001</v>
      </c>
      <c r="E68" s="129">
        <f>MATCH(F68,RES!$D$96:$D$134,0)</f>
        <v>7</v>
      </c>
      <c r="F68" s="4" t="str">
        <f t="shared" si="0"/>
        <v>RLEH</v>
      </c>
      <c r="G68" s="126">
        <f ca="1">OFFSET(RES!J$95,$E68,0)</f>
        <v>14.6766565883431</v>
      </c>
      <c r="H68" s="126">
        <f ca="1">OFFSET(RES!K$95,$E68,0)</f>
        <v>14.023952251143458</v>
      </c>
      <c r="I68" s="126">
        <f ca="1">OFFSET(RES!L$95,$E68,0)</f>
        <v>13.371247913943817</v>
      </c>
      <c r="J68" s="126">
        <f ca="1">OFFSET(RES!M$95,$E68,0)</f>
        <v>12.718543576744175</v>
      </c>
      <c r="K68" s="126">
        <f ca="1">OFFSET(RES!N$95,$E68,0)</f>
        <v>12.065839239544534</v>
      </c>
      <c r="L68" s="126">
        <f ca="1">OFFSET(RES!O$95,$E68,0)</f>
        <v>11.413134902344892</v>
      </c>
      <c r="M68" s="126">
        <f ca="1">OFFSET(RES!P$95,$E68,0)</f>
        <v>11.360464379611715</v>
      </c>
      <c r="N68" s="126">
        <f ca="1">OFFSET(RES!Q$95,$E68,0)</f>
        <v>11.368117577934965</v>
      </c>
      <c r="O68" s="203">
        <f ca="1">OFFSET(RES!R$95,$E68,0)</f>
        <v>11.777354348122369</v>
      </c>
      <c r="P68" s="126">
        <f ca="1">OFFSET(RES!S$95,$E68,0)</f>
        <v>13.642439973498345</v>
      </c>
      <c r="Q68" s="126">
        <f ca="1">OFFSET(RES!T$95,$E68,0)</f>
        <v>13.89549047563149</v>
      </c>
      <c r="R68" s="126">
        <f ca="1">OFFSET(RES!U$95,$E68,0)</f>
        <v>14.153234753713377</v>
      </c>
      <c r="S68" s="126">
        <f ca="1">OFFSET(RES!V$95,$E68,0)</f>
        <v>14.415759871521685</v>
      </c>
      <c r="T68" s="203">
        <f ca="1">OFFSET(RES!W$95,$E68,0)</f>
        <v>14.683154507760193</v>
      </c>
      <c r="U68" s="126">
        <f ca="1">OFFSET(RES!X$95,$E68,0)</f>
        <v>14.955508986013722</v>
      </c>
      <c r="V68" s="126">
        <f ca="1">OFFSET(RES!Y$95,$E68,0)</f>
        <v>15.232915305258613</v>
      </c>
      <c r="W68" s="126">
        <f ca="1">OFFSET(RES!Z$95,$E68,0)</f>
        <v>15.515467170939189</v>
      </c>
      <c r="X68" s="126">
        <f ca="1">OFFSET(RES!AA$95,$E68,0)</f>
        <v>15.803260026620679</v>
      </c>
      <c r="Y68" s="205">
        <f ca="1">OFFSET(RES!AB$95,$E68,0)</f>
        <v>16.096391086229179</v>
      </c>
      <c r="Z68" s="126">
        <f ca="1">OFFSET(RES!AC$95,$E68,0)</f>
        <v>16.394959366889694</v>
      </c>
      <c r="AA68" s="126">
        <f ca="1">OFFSET(RES!AD$95,$E68,0)</f>
        <v>16.699065722373259</v>
      </c>
      <c r="AB68" s="126">
        <f ca="1">OFFSET(RES!AE$95,$E68,0)</f>
        <v>17.008812877164459</v>
      </c>
      <c r="AC68" s="126">
        <f ca="1">OFFSET(RES!AF$95,$E68,0)</f>
        <v>17.324305461160886</v>
      </c>
      <c r="AD68" s="126">
        <f ca="1">OFFSET(RES!AG$95,$E68,0)</f>
        <v>17.645650045016179</v>
      </c>
      <c r="AE68" s="126">
        <f ca="1">OFFSET(RES!AH$95,$E68,0)</f>
        <v>17.972955176138701</v>
      </c>
      <c r="AF68" s="126">
        <f ca="1">OFFSET(RES!AI$95,$E68,0)</f>
        <v>18.306331415357882</v>
      </c>
      <c r="AG68" s="126">
        <f ca="1">OFFSET(RES!AJ$95,$E68,0)</f>
        <v>18.645891374270725</v>
      </c>
      <c r="AH68" s="126">
        <f ca="1">OFFSET(RES!AK$95,$E68,0)</f>
        <v>18.991749753281006</v>
      </c>
      <c r="AI68" s="126">
        <f ca="1">OFFSET(RES!AL$95,$E68,0)</f>
        <v>19.344023380344094</v>
      </c>
      <c r="AJ68" s="126">
        <f ca="1">OFFSET(RES!AM$95,$E68,0)</f>
        <v>21.205863177876232</v>
      </c>
      <c r="AK68" s="126">
        <f ca="1">OFFSET(RES!AN$95,$E68,0)</f>
        <v>23.246902894862409</v>
      </c>
      <c r="AL68" s="126">
        <f ca="1">OFFSET(RES!AO$95,$E68,0)</f>
        <v>23.246902894862409</v>
      </c>
      <c r="AM68" s="126">
        <f ca="1">OFFSET(RES!AP$95,$E68,0)</f>
        <v>23.246902894862409</v>
      </c>
    </row>
    <row r="69" spans="1:39">
      <c r="A69" s="35" t="s">
        <v>368</v>
      </c>
      <c r="B69">
        <v>8.0953817121640004</v>
      </c>
      <c r="E69" s="129">
        <f>MATCH(F69,RES!$D$96:$D$134,0)</f>
        <v>6</v>
      </c>
      <c r="F69" s="4" t="str">
        <f t="shared" ref="F69:F131" si="1">A69</f>
        <v>RLEK</v>
      </c>
      <c r="G69" s="126">
        <f ca="1">OFFSET(RES!J$95,$E69,0)</f>
        <v>10.057139730159809</v>
      </c>
      <c r="H69" s="126">
        <f ca="1">OFFSET(RES!K$95,$E69,0)</f>
        <v>10.49046997290535</v>
      </c>
      <c r="I69" s="126">
        <f ca="1">OFFSET(RES!L$95,$E69,0)</f>
        <v>10.923800215650893</v>
      </c>
      <c r="J69" s="126">
        <f ca="1">OFFSET(RES!M$95,$E69,0)</f>
        <v>11.357130458396433</v>
      </c>
      <c r="K69" s="126">
        <f ca="1">OFFSET(RES!N$95,$E69,0)</f>
        <v>11.790460701141976</v>
      </c>
      <c r="L69" s="126">
        <f ca="1">OFFSET(RES!O$95,$E69,0)</f>
        <v>12.223790943887517</v>
      </c>
      <c r="M69" s="126">
        <f ca="1">OFFSET(RES!P$95,$E69,0)</f>
        <v>12.16737932128737</v>
      </c>
      <c r="N69" s="126">
        <f ca="1">OFFSET(RES!Q$95,$E69,0)</f>
        <v>12.175576113593426</v>
      </c>
      <c r="O69" s="203">
        <f ca="1">OFFSET(RES!R$95,$E69,0)</f>
        <v>12.613880292780408</v>
      </c>
      <c r="P69" s="126">
        <f ca="1">OFFSET(RES!S$95,$E69,0)</f>
        <v>14.611439856574014</v>
      </c>
      <c r="Q69" s="126">
        <f ca="1">OFFSET(RES!T$95,$E69,0)</f>
        <v>14.882464116147586</v>
      </c>
      <c r="R69" s="126">
        <f ca="1">OFFSET(RES!U$95,$E69,0)</f>
        <v>15.158515542790136</v>
      </c>
      <c r="S69" s="126">
        <f ca="1">OFFSET(RES!V$95,$E69,0)</f>
        <v>15.439687384275061</v>
      </c>
      <c r="T69" s="203">
        <f ca="1">OFFSET(RES!W$95,$E69,0)</f>
        <v>15.726074618007383</v>
      </c>
      <c r="U69" s="126">
        <f ca="1">OFFSET(RES!X$95,$E69,0)</f>
        <v>16.017773983106334</v>
      </c>
      <c r="V69" s="126">
        <f ca="1">OFFSET(RES!Y$95,$E69,0)</f>
        <v>16.314884013082949</v>
      </c>
      <c r="W69" s="126">
        <f ca="1">OFFSET(RES!Z$95,$E69,0)</f>
        <v>16.617505069123837</v>
      </c>
      <c r="X69" s="126">
        <f ca="1">OFFSET(RES!AA$95,$E69,0)</f>
        <v>16.925739373992357</v>
      </c>
      <c r="Y69" s="205">
        <f ca="1">OFFSET(RES!AB$95,$E69,0)</f>
        <v>17.23969104655853</v>
      </c>
      <c r="Z69" s="126">
        <f ca="1">OFFSET(RES!AC$95,$E69,0)</f>
        <v>17.559466136969512</v>
      </c>
      <c r="AA69" s="126">
        <f ca="1">OFFSET(RES!AD$95,$E69,0)</f>
        <v>17.885172662472414</v>
      </c>
      <c r="AB69" s="126">
        <f ca="1">OFFSET(RES!AE$95,$E69,0)</f>
        <v>18.21692064390157</v>
      </c>
      <c r="AC69" s="126">
        <f ca="1">OFFSET(RES!AF$95,$E69,0)</f>
        <v>18.554822142842657</v>
      </c>
      <c r="AD69" s="126">
        <f ca="1">OFFSET(RES!AG$95,$E69,0)</f>
        <v>18.898991299486077</v>
      </c>
      <c r="AE69" s="126">
        <f ca="1">OFFSET(RES!AH$95,$E69,0)</f>
        <v>19.249544371182562</v>
      </c>
      <c r="AF69" s="126">
        <f ca="1">OFFSET(RES!AI$95,$E69,0)</f>
        <v>19.606599771713878</v>
      </c>
      <c r="AG69" s="126">
        <f ca="1">OFFSET(RES!AJ$95,$E69,0)</f>
        <v>19.970278111291975</v>
      </c>
      <c r="AH69" s="126">
        <f ca="1">OFFSET(RES!AK$95,$E69,0)</f>
        <v>20.340702237300057</v>
      </c>
      <c r="AI69" s="126">
        <f ca="1">OFFSET(RES!AL$95,$E69,0)</f>
        <v>20.717997275789394</v>
      </c>
      <c r="AJ69" s="126">
        <f ca="1">OFFSET(RES!AM$95,$E69,0)</f>
        <v>22.712080465971155</v>
      </c>
      <c r="AK69" s="126">
        <f ca="1">OFFSET(RES!AN$95,$E69,0)</f>
        <v>24.898091848653085</v>
      </c>
      <c r="AL69" s="126">
        <f ca="1">OFFSET(RES!AO$95,$E69,0)</f>
        <v>24.898091848653085</v>
      </c>
      <c r="AM69" s="126">
        <f ca="1">OFFSET(RES!AP$95,$E69,0)</f>
        <v>24.898091848653085</v>
      </c>
    </row>
    <row r="70" spans="1:39">
      <c r="A70" s="35" t="s">
        <v>369</v>
      </c>
      <c r="B70">
        <v>8.4652619723960001</v>
      </c>
      <c r="E70" s="129">
        <f>MATCH(F70,RES!$D$96:$D$134,0)</f>
        <v>4</v>
      </c>
      <c r="F70" s="4" t="str">
        <f t="shared" si="1"/>
        <v>RLEL</v>
      </c>
      <c r="G70" s="126">
        <f ca="1">OFFSET(RES!J$95,$E70,0)</f>
        <v>10.675871970797223</v>
      </c>
      <c r="H70" s="126">
        <f ca="1">OFFSET(RES!K$95,$E70,0)</f>
        <v>12.319810594020572</v>
      </c>
      <c r="I70" s="126">
        <f ca="1">OFFSET(RES!L$95,$E70,0)</f>
        <v>13.963749217243922</v>
      </c>
      <c r="J70" s="126">
        <f ca="1">OFFSET(RES!M$95,$E70,0)</f>
        <v>15.607687840467271</v>
      </c>
      <c r="K70" s="126">
        <f ca="1">OFFSET(RES!N$95,$E70,0)</f>
        <v>17.25162646369062</v>
      </c>
      <c r="L70" s="126">
        <f ca="1">OFFSET(RES!O$95,$E70,0)</f>
        <v>18.895565086913969</v>
      </c>
      <c r="M70" s="126">
        <f ca="1">OFFSET(RES!P$95,$E70,0)</f>
        <v>18.80836386665484</v>
      </c>
      <c r="N70" s="126">
        <f ca="1">OFFSET(RES!Q$95,$E70,0)</f>
        <v>18.821034487678546</v>
      </c>
      <c r="O70" s="203">
        <f ca="1">OFFSET(RES!R$95,$E70,0)</f>
        <v>19.498566129352721</v>
      </c>
      <c r="P70" s="126">
        <f ca="1">OFFSET(RES!S$95,$E70,0)</f>
        <v>22.586398449613718</v>
      </c>
      <c r="Q70" s="126">
        <f ca="1">OFFSET(RES!T$95,$E70,0)</f>
        <v>23.005348394063311</v>
      </c>
      <c r="R70" s="126">
        <f ca="1">OFFSET(RES!U$95,$E70,0)</f>
        <v>23.43206934531355</v>
      </c>
      <c r="S70" s="126">
        <f ca="1">OFFSET(RES!V$95,$E70,0)</f>
        <v>23.866705445994132</v>
      </c>
      <c r="T70" s="203">
        <f ca="1">OFFSET(RES!W$95,$E70,0)</f>
        <v>24.309403512403417</v>
      </c>
      <c r="U70" s="126">
        <f ca="1">OFFSET(RES!X$95,$E70,0)</f>
        <v>24.760313084101785</v>
      </c>
      <c r="V70" s="126">
        <f ca="1">OFFSET(RES!Y$95,$E70,0)</f>
        <v>25.21958647442473</v>
      </c>
      <c r="W70" s="126">
        <f ca="1">OFFSET(RES!Z$95,$E70,0)</f>
        <v>25.687378821932985</v>
      </c>
      <c r="X70" s="126">
        <f ca="1">OFFSET(RES!AA$95,$E70,0)</f>
        <v>26.163848142817045</v>
      </c>
      <c r="Y70" s="205">
        <f ca="1">OFFSET(RES!AB$95,$E70,0)</f>
        <v>26.649155384273595</v>
      </c>
      <c r="Z70" s="126">
        <f ca="1">OFFSET(RES!AC$95,$E70,0)</f>
        <v>27.143464478872104</v>
      </c>
      <c r="AA70" s="126">
        <f ca="1">OFFSET(RES!AD$95,$E70,0)</f>
        <v>27.646942399929824</v>
      </c>
      <c r="AB70" s="126">
        <f ca="1">OFFSET(RES!AE$95,$E70,0)</f>
        <v>28.159759217913901</v>
      </c>
      <c r="AC70" s="126">
        <f ca="1">OFFSET(RES!AF$95,$E70,0)</f>
        <v>28.682088157889748</v>
      </c>
      <c r="AD70" s="126">
        <f ca="1">OFFSET(RES!AG$95,$E70,0)</f>
        <v>29.214105658034907</v>
      </c>
      <c r="AE70" s="126">
        <f ca="1">OFFSET(RES!AH$95,$E70,0)</f>
        <v>29.755991429238385</v>
      </c>
      <c r="AF70" s="126">
        <f ca="1">OFFSET(RES!AI$95,$E70,0)</f>
        <v>30.307928515805408</v>
      </c>
      <c r="AG70" s="126">
        <f ca="1">OFFSET(RES!AJ$95,$E70,0)</f>
        <v>30.870103357288198</v>
      </c>
      <c r="AH70" s="126">
        <f ca="1">OFFSET(RES!AK$95,$E70,0)</f>
        <v>31.442705851463622</v>
      </c>
      <c r="AI70" s="126">
        <f ca="1">OFFSET(RES!AL$95,$E70,0)</f>
        <v>32.025929418479052</v>
      </c>
      <c r="AJ70" s="126">
        <f ca="1">OFFSET(RES!AM$95,$E70,0)</f>
        <v>35.108387952150395</v>
      </c>
      <c r="AK70" s="126">
        <f ca="1">OFFSET(RES!AN$95,$E70,0)</f>
        <v>38.487529541843251</v>
      </c>
      <c r="AL70" s="126">
        <f ca="1">OFFSET(RES!AO$95,$E70,0)</f>
        <v>38.487529541843251</v>
      </c>
      <c r="AM70" s="126">
        <f ca="1">OFFSET(RES!AP$95,$E70,0)</f>
        <v>38.487529541843251</v>
      </c>
    </row>
    <row r="71" spans="1:39">
      <c r="A71" s="35" t="s">
        <v>370</v>
      </c>
      <c r="B71">
        <v>1.2001829018570001</v>
      </c>
      <c r="E71" s="129">
        <f>MATCH(F71,RES!$D$96:$D$134,0)</f>
        <v>11</v>
      </c>
      <c r="F71" s="4" t="str">
        <f t="shared" si="1"/>
        <v>RLEO</v>
      </c>
      <c r="G71" s="126">
        <f ca="1">OFFSET(RES!J$95,$E71,0)</f>
        <v>1.9876880086386437</v>
      </c>
      <c r="H71" s="126">
        <f ca="1">OFFSET(RES!K$95,$E71,0)</f>
        <v>2.1123622448291601</v>
      </c>
      <c r="I71" s="126">
        <f ca="1">OFFSET(RES!L$95,$E71,0)</f>
        <v>2.2370364810196768</v>
      </c>
      <c r="J71" s="126">
        <f ca="1">OFFSET(RES!M$95,$E71,0)</f>
        <v>2.3617107172101934</v>
      </c>
      <c r="K71" s="126">
        <f ca="1">OFFSET(RES!N$95,$E71,0)</f>
        <v>2.4863849534007101</v>
      </c>
      <c r="L71" s="126">
        <f ca="1">OFFSET(RES!O$95,$E71,0)</f>
        <v>2.6110591895912267</v>
      </c>
      <c r="M71" s="126">
        <f ca="1">OFFSET(RES!P$95,$E71,0)</f>
        <v>2.5990094019053926</v>
      </c>
      <c r="N71" s="126">
        <f ca="1">OFFSET(RES!Q$95,$E71,0)</f>
        <v>2.6007602752616323</v>
      </c>
      <c r="O71" s="203">
        <f ca="1">OFFSET(RES!R$95,$E71,0)</f>
        <v>2.6943841076844768</v>
      </c>
      <c r="P71" s="126">
        <f ca="1">OFFSET(RES!S$95,$E71,0)</f>
        <v>3.1210722177594663</v>
      </c>
      <c r="Q71" s="126">
        <f ca="1">OFFSET(RES!T$95,$E71,0)</f>
        <v>3.1789642732445613</v>
      </c>
      <c r="R71" s="126">
        <f ca="1">OFFSET(RES!U$95,$E71,0)</f>
        <v>3.2379301552400501</v>
      </c>
      <c r="S71" s="126">
        <f ca="1">OFFSET(RES!V$95,$E71,0)</f>
        <v>3.297989781908536</v>
      </c>
      <c r="T71" s="203">
        <f ca="1">OFFSET(RES!W$95,$E71,0)</f>
        <v>3.3591634408700641</v>
      </c>
      <c r="U71" s="126">
        <f ca="1">OFFSET(RES!X$95,$E71,0)</f>
        <v>3.4214717960551142</v>
      </c>
      <c r="V71" s="126">
        <f ca="1">OFFSET(RES!Y$95,$E71,0)</f>
        <v>3.4849358946846882</v>
      </c>
      <c r="W71" s="126">
        <f ca="1">OFFSET(RES!Z$95,$E71,0)</f>
        <v>3.5495771743798783</v>
      </c>
      <c r="X71" s="126">
        <f ca="1">OFFSET(RES!AA$95,$E71,0)</f>
        <v>3.6154174704033193</v>
      </c>
      <c r="Y71" s="205">
        <f ca="1">OFFSET(RES!AB$95,$E71,0)</f>
        <v>3.68247902303494</v>
      </c>
      <c r="Z71" s="126">
        <f ca="1">OFFSET(RES!AC$95,$E71,0)</f>
        <v>3.7507844850845404</v>
      </c>
      <c r="AA71" s="126">
        <f ca="1">OFFSET(RES!AD$95,$E71,0)</f>
        <v>3.8203569295437152</v>
      </c>
      <c r="AB71" s="126">
        <f ca="1">OFFSET(RES!AE$95,$E71,0)</f>
        <v>3.8912198573797063</v>
      </c>
      <c r="AC71" s="126">
        <f ca="1">OFFSET(RES!AF$95,$E71,0)</f>
        <v>3.9633972054738309</v>
      </c>
      <c r="AD71" s="126">
        <f ca="1">OFFSET(RES!AG$95,$E71,0)</f>
        <v>4.0369133547071447</v>
      </c>
      <c r="AE71" s="126">
        <f ca="1">OFFSET(RES!AH$95,$E71,0)</f>
        <v>4.1117931381960995</v>
      </c>
      <c r="AF71" s="126">
        <f ca="1">OFFSET(RES!AI$95,$E71,0)</f>
        <v>4.188061849680949</v>
      </c>
      <c r="AG71" s="126">
        <f ca="1">OFFSET(RES!AJ$95,$E71,0)</f>
        <v>4.2657452520697561</v>
      </c>
      <c r="AH71" s="126">
        <f ca="1">OFFSET(RES!AK$95,$E71,0)</f>
        <v>4.3448695861408773</v>
      </c>
      <c r="AI71" s="126">
        <f ca="1">OFFSET(RES!AL$95,$E71,0)</f>
        <v>4.4254615794068757</v>
      </c>
      <c r="AJ71" s="126">
        <f ca="1">OFFSET(RES!AM$95,$E71,0)</f>
        <v>4.8514071197416495</v>
      </c>
      <c r="AK71" s="126">
        <f ca="1">OFFSET(RES!AN$95,$E71,0)</f>
        <v>5.3183494239338573</v>
      </c>
      <c r="AL71" s="126">
        <f ca="1">OFFSET(RES!AO$95,$E71,0)</f>
        <v>5.3183494239338573</v>
      </c>
      <c r="AM71" s="126">
        <f ca="1">OFFSET(RES!AP$95,$E71,0)</f>
        <v>5.3183494239338573</v>
      </c>
    </row>
    <row r="72" spans="1:39">
      <c r="A72" s="35" t="s">
        <v>371</v>
      </c>
      <c r="B72">
        <v>1.9088027674250001</v>
      </c>
      <c r="E72" s="129">
        <f>MATCH(F72,RES!$D$96:$D$134,0)</f>
        <v>10</v>
      </c>
      <c r="F72" s="4" t="str">
        <f t="shared" si="1"/>
        <v>RLER</v>
      </c>
      <c r="G72" s="126">
        <f ca="1">OFFSET(RES!J$95,$E72,0)</f>
        <v>1.4352211531349246</v>
      </c>
      <c r="H72" s="126">
        <f ca="1">OFFSET(RES!K$95,$E72,0)</f>
        <v>1.6554859196644964</v>
      </c>
      <c r="I72" s="126">
        <f ca="1">OFFSET(RES!L$95,$E72,0)</f>
        <v>1.8757506861940683</v>
      </c>
      <c r="J72" s="126">
        <f ca="1">OFFSET(RES!M$95,$E72,0)</f>
        <v>2.0960154527236399</v>
      </c>
      <c r="K72" s="126">
        <f ca="1">OFFSET(RES!N$95,$E72,0)</f>
        <v>2.3162802192532119</v>
      </c>
      <c r="L72" s="126">
        <f ca="1">OFFSET(RES!O$95,$E72,0)</f>
        <v>2.5365449857827835</v>
      </c>
      <c r="M72" s="126">
        <f ca="1">OFFSET(RES!P$95,$E72,0)</f>
        <v>2.5248390739995146</v>
      </c>
      <c r="N72" s="126">
        <f ca="1">OFFSET(RES!Q$95,$E72,0)</f>
        <v>2.5265399810682685</v>
      </c>
      <c r="O72" s="203">
        <f ca="1">OFFSET(RES!R$95,$E72,0)</f>
        <v>2.617491983852668</v>
      </c>
      <c r="P72" s="126">
        <f ca="1">OFFSET(RES!S$95,$E72,0)</f>
        <v>3.0320033018719612</v>
      </c>
      <c r="Q72" s="126">
        <f ca="1">OFFSET(RES!T$95,$E72,0)</f>
        <v>3.0882432383861409</v>
      </c>
      <c r="R72" s="126">
        <f ca="1">OFFSET(RES!U$95,$E72,0)</f>
        <v>3.1455263566333884</v>
      </c>
      <c r="S72" s="126">
        <f ca="1">OFFSET(RES!V$95,$E72,0)</f>
        <v>3.2038720063533335</v>
      </c>
      <c r="T72" s="203">
        <f ca="1">OFFSET(RES!W$95,$E72,0)</f>
        <v>3.2632998961995008</v>
      </c>
      <c r="U72" s="126">
        <f ca="1">OFFSET(RES!X$95,$E72,0)</f>
        <v>3.3238301003967314</v>
      </c>
      <c r="V72" s="126">
        <f ca="1">OFFSET(RES!Y$95,$E72,0)</f>
        <v>3.3854830655220725</v>
      </c>
      <c r="W72" s="126">
        <f ca="1">OFFSET(RES!Z$95,$E72,0)</f>
        <v>3.4482796174114561</v>
      </c>
      <c r="X72" s="126">
        <f ca="1">OFFSET(RES!AA$95,$E72,0)</f>
        <v>3.5122409681944919</v>
      </c>
      <c r="Y72" s="205">
        <f ca="1">OFFSET(RES!AB$95,$E72,0)</f>
        <v>3.5773887234597321</v>
      </c>
      <c r="Z72" s="126">
        <f ca="1">OFFSET(RES!AC$95,$E72,0)</f>
        <v>3.6437448895528548</v>
      </c>
      <c r="AA72" s="126">
        <f ca="1">OFFSET(RES!AD$95,$E72,0)</f>
        <v>3.7113318810102176</v>
      </c>
      <c r="AB72" s="126">
        <f ca="1">OFFSET(RES!AE$95,$E72,0)</f>
        <v>3.7801725281302896</v>
      </c>
      <c r="AC72" s="126">
        <f ca="1">OFFSET(RES!AF$95,$E72,0)</f>
        <v>3.8502900846855326</v>
      </c>
      <c r="AD72" s="126">
        <f ca="1">OFFSET(RES!AG$95,$E72,0)</f>
        <v>3.9217082357773183</v>
      </c>
      <c r="AE72" s="126">
        <f ca="1">OFFSET(RES!AH$95,$E72,0)</f>
        <v>3.9944511058365544</v>
      </c>
      <c r="AF72" s="126">
        <f ca="1">OFFSET(RES!AI$95,$E72,0)</f>
        <v>4.0685432667727053</v>
      </c>
      <c r="AG72" s="126">
        <f ca="1">OFFSET(RES!AJ$95,$E72,0)</f>
        <v>4.1440097462739702</v>
      </c>
      <c r="AH72" s="126">
        <f ca="1">OFFSET(RES!AK$95,$E72,0)</f>
        <v>4.2208760362614166</v>
      </c>
      <c r="AI72" s="126">
        <f ca="1">OFFSET(RES!AL$95,$E72,0)</f>
        <v>4.2991681014999346</v>
      </c>
      <c r="AJ72" s="126">
        <f ca="1">OFFSET(RES!AM$95,$E72,0)</f>
        <v>4.712958041176428</v>
      </c>
      <c r="AK72" s="126">
        <f ca="1">OFFSET(RES!AN$95,$E72,0)</f>
        <v>5.1665747822561396</v>
      </c>
      <c r="AL72" s="126">
        <f ca="1">OFFSET(RES!AO$95,$E72,0)</f>
        <v>5.1665747822561396</v>
      </c>
      <c r="AM72" s="126">
        <f ca="1">OFFSET(RES!AP$95,$E72,0)</f>
        <v>5.1665747822561396</v>
      </c>
    </row>
    <row r="73" spans="1:39">
      <c r="A73" s="35" t="s">
        <v>372</v>
      </c>
      <c r="B73">
        <v>7.6914136780069997</v>
      </c>
      <c r="E73" s="129">
        <f>MATCH(F73,RES!$D$96:$D$134,0)</f>
        <v>9</v>
      </c>
      <c r="F73" s="4" t="str">
        <f t="shared" si="1"/>
        <v>RLEW</v>
      </c>
      <c r="G73" s="126">
        <f ca="1">OFFSET(RES!J$95,$E73,0)</f>
        <v>5.6663373040102876</v>
      </c>
      <c r="H73" s="126">
        <f ca="1">OFFSET(RES!K$95,$E73,0)</f>
        <v>5.9525691342184208</v>
      </c>
      <c r="I73" s="126">
        <f ca="1">OFFSET(RES!L$95,$E73,0)</f>
        <v>6.238800964426555</v>
      </c>
      <c r="J73" s="126">
        <f ca="1">OFFSET(RES!M$95,$E73,0)</f>
        <v>6.5250327946346882</v>
      </c>
      <c r="K73" s="126">
        <f ca="1">OFFSET(RES!N$95,$E73,0)</f>
        <v>6.8112646248428224</v>
      </c>
      <c r="L73" s="126">
        <f ca="1">OFFSET(RES!O$95,$E73,0)</f>
        <v>7.0974964550509556</v>
      </c>
      <c r="M73" s="126">
        <f ca="1">OFFSET(RES!P$95,$E73,0)</f>
        <v>7.0647421897607412</v>
      </c>
      <c r="N73" s="126">
        <f ca="1">OFFSET(RES!Q$95,$E73,0)</f>
        <v>7.0695014910774994</v>
      </c>
      <c r="O73" s="203">
        <f ca="1">OFFSET(RES!R$95,$E73,0)</f>
        <v>7.3239939290039837</v>
      </c>
      <c r="P73" s="126">
        <f ca="1">OFFSET(RES!S$95,$E73,0)</f>
        <v>8.4838364024117752</v>
      </c>
      <c r="Q73" s="126">
        <f ca="1">OFFSET(RES!T$95,$E73,0)</f>
        <v>8.6412011455087718</v>
      </c>
      <c r="R73" s="126">
        <f ca="1">OFFSET(RES!U$95,$E73,0)</f>
        <v>8.8014848112718056</v>
      </c>
      <c r="S73" s="126">
        <f ca="1">OFFSET(RES!V$95,$E73,0)</f>
        <v>8.9647415421305183</v>
      </c>
      <c r="T73" s="203">
        <f ca="1">OFFSET(RES!W$95,$E73,0)</f>
        <v>9.1310264847900964</v>
      </c>
      <c r="U73" s="126">
        <f ca="1">OFFSET(RES!X$95,$E73,0)</f>
        <v>9.3003958088593777</v>
      </c>
      <c r="V73" s="126">
        <f ca="1">OFFSET(RES!Y$95,$E73,0)</f>
        <v>9.4729067258244282</v>
      </c>
      <c r="W73" s="126">
        <f ca="1">OFFSET(RES!Z$95,$E73,0)</f>
        <v>9.6486175083740928</v>
      </c>
      <c r="X73" s="126">
        <f ca="1">OFFSET(RES!AA$95,$E73,0)</f>
        <v>9.827587510084026</v>
      </c>
      <c r="Y73" s="205">
        <f ca="1">OFFSET(RES!AB$95,$E73,0)</f>
        <v>10.009877185465784</v>
      </c>
      <c r="Z73" s="126">
        <f ca="1">OFFSET(RES!AC$95,$E73,0)</f>
        <v>10.195548110387849</v>
      </c>
      <c r="AA73" s="126">
        <f ca="1">OFFSET(RES!AD$95,$E73,0)</f>
        <v>10.384663002875417</v>
      </c>
      <c r="AB73" s="126">
        <f ca="1">OFFSET(RES!AE$95,$E73,0)</f>
        <v>10.577285744296004</v>
      </c>
      <c r="AC73" s="126">
        <f ca="1">OFFSET(RES!AF$95,$E73,0)</f>
        <v>10.773481400938023</v>
      </c>
      <c r="AD73" s="126">
        <f ca="1">OFFSET(RES!AG$95,$E73,0)</f>
        <v>10.973316245989594</v>
      </c>
      <c r="AE73" s="126">
        <f ca="1">OFFSET(RES!AH$95,$E73,0)</f>
        <v>11.176857781925071</v>
      </c>
      <c r="AF73" s="126">
        <f ca="1">OFFSET(RES!AI$95,$E73,0)</f>
        <v>11.384174763306778</v>
      </c>
      <c r="AG73" s="126">
        <f ca="1">OFFSET(RES!AJ$95,$E73,0)</f>
        <v>11.595337220009712</v>
      </c>
      <c r="AH73" s="126">
        <f ca="1">OFFSET(RES!AK$95,$E73,0)</f>
        <v>11.810416480877013</v>
      </c>
      <c r="AI73" s="126">
        <f ca="1">OFFSET(RES!AL$95,$E73,0)</f>
        <v>12.029485197814243</v>
      </c>
      <c r="AJ73" s="126">
        <f ca="1">OFFSET(RES!AM$95,$E73,0)</f>
        <v>13.1873091853448</v>
      </c>
      <c r="AK73" s="126">
        <f ca="1">OFFSET(RES!AN$95,$E73,0)</f>
        <v>14.456572387775827</v>
      </c>
      <c r="AL73" s="126">
        <f ca="1">OFFSET(RES!AO$95,$E73,0)</f>
        <v>14.456572387775827</v>
      </c>
      <c r="AM73" s="126">
        <f ca="1">OFFSET(RES!AP$95,$E73,0)</f>
        <v>14.456572387775827</v>
      </c>
    </row>
    <row r="74" spans="1:39">
      <c r="A74" s="35" t="s">
        <v>373</v>
      </c>
      <c r="B74">
        <v>0.1043575899953</v>
      </c>
      <c r="E74" s="129">
        <f>MATCH(F74,RES!$D$96:$D$134,0)</f>
        <v>5</v>
      </c>
      <c r="F74" s="4" t="str">
        <f t="shared" si="1"/>
        <v>RLNL</v>
      </c>
      <c r="G74" s="126">
        <f ca="1">OFFSET(RES!J$95,$E74,0)</f>
        <v>4.742986727829742E-2</v>
      </c>
      <c r="H74" s="126">
        <f ca="1">OFFSET(RES!K$95,$E74,0)</f>
        <v>4.5677967231928775E-2</v>
      </c>
      <c r="I74" s="126">
        <f ca="1">OFFSET(RES!L$95,$E74,0)</f>
        <v>4.3926067185560122E-2</v>
      </c>
      <c r="J74" s="126">
        <f ca="1">OFFSET(RES!M$95,$E74,0)</f>
        <v>4.2174167139191476E-2</v>
      </c>
      <c r="K74" s="126">
        <f ca="1">OFFSET(RES!N$95,$E74,0)</f>
        <v>4.0422267092822824E-2</v>
      </c>
      <c r="L74" s="126">
        <f ca="1">OFFSET(RES!O$95,$E74,0)</f>
        <v>3.8670367046454178E-2</v>
      </c>
      <c r="M74" s="126">
        <f ca="1">OFFSET(RES!P$95,$E74,0)</f>
        <v>3.8491907012112331E-2</v>
      </c>
      <c r="N74" s="126">
        <f ca="1">OFFSET(RES!Q$95,$E74,0)</f>
        <v>3.8517837835744195E-2</v>
      </c>
      <c r="O74" s="203">
        <f ca="1">OFFSET(RES!R$95,$E74,0)</f>
        <v>3.9904427606868423E-2</v>
      </c>
      <c r="P74" s="126">
        <f ca="1">OFFSET(RES!S$95,$E74,0)</f>
        <v>4.6223773371504601E-2</v>
      </c>
      <c r="Q74" s="126">
        <f ca="1">OFFSET(RES!T$95,$E74,0)</f>
        <v>4.7081167582867837E-2</v>
      </c>
      <c r="R74" s="126">
        <f ca="1">OFFSET(RES!U$95,$E74,0)</f>
        <v>4.7954465403565821E-2</v>
      </c>
      <c r="S74" s="126">
        <f ca="1">OFFSET(RES!V$95,$E74,0)</f>
        <v>4.8843961826014581E-2</v>
      </c>
      <c r="T74" s="203">
        <f ca="1">OFFSET(RES!W$95,$E74,0)</f>
        <v>4.9749957314377008E-2</v>
      </c>
      <c r="U74" s="126">
        <f ca="1">OFFSET(RES!X$95,$E74,0)</f>
        <v>5.0672757906057179E-2</v>
      </c>
      <c r="V74" s="126">
        <f ca="1">OFFSET(RES!Y$95,$E74,0)</f>
        <v>5.1612675315077003E-2</v>
      </c>
      <c r="W74" s="126">
        <f ca="1">OFFSET(RES!Z$95,$E74,0)</f>
        <v>5.2570027037370536E-2</v>
      </c>
      <c r="X74" s="126">
        <f ca="1">OFFSET(RES!AA$95,$E74,0)</f>
        <v>5.3545136458031453E-2</v>
      </c>
      <c r="Y74" s="205">
        <f ca="1">OFFSET(RES!AB$95,$E74,0)</f>
        <v>5.45383329605496E-2</v>
      </c>
      <c r="Z74" s="126">
        <f ca="1">OFFSET(RES!AC$95,$E74,0)</f>
        <v>5.5549952038073926E-2</v>
      </c>
      <c r="AA74" s="126">
        <f ca="1">OFFSET(RES!AD$95,$E74,0)</f>
        <v>5.6580335406739166E-2</v>
      </c>
      <c r="AB74" s="126">
        <f ca="1">OFFSET(RES!AE$95,$E74,0)</f>
        <v>5.7629831121094523E-2</v>
      </c>
      <c r="AC74" s="126">
        <f ca="1">OFFSET(RES!AF$95,$E74,0)</f>
        <v>5.8698793691673572E-2</v>
      </c>
      <c r="AD74" s="126">
        <f ca="1">OFFSET(RES!AG$95,$E74,0)</f>
        <v>5.9787584204744712E-2</v>
      </c>
      <c r="AE74" s="126">
        <f ca="1">OFFSET(RES!AH$95,$E74,0)</f>
        <v>6.0896570444283087E-2</v>
      </c>
      <c r="AF74" s="126">
        <f ca="1">OFFSET(RES!AI$95,$E74,0)</f>
        <v>6.2026127016204753E-2</v>
      </c>
      <c r="AG74" s="126">
        <f ca="1">OFFSET(RES!AJ$95,$E74,0)</f>
        <v>6.3176635474905332E-2</v>
      </c>
      <c r="AH74" s="126">
        <f ca="1">OFFSET(RES!AK$95,$E74,0)</f>
        <v>6.4348484452145693E-2</v>
      </c>
      <c r="AI74" s="126">
        <f ca="1">OFFSET(RES!AL$95,$E74,0)</f>
        <v>6.5542069788328522E-2</v>
      </c>
      <c r="AJ74" s="126">
        <f ca="1">OFFSET(RES!AM$95,$E74,0)</f>
        <v>7.1850417930035965E-2</v>
      </c>
      <c r="AK74" s="126">
        <f ca="1">OFFSET(RES!AN$95,$E74,0)</f>
        <v>7.8765937258211988E-2</v>
      </c>
      <c r="AL74" s="126">
        <f ca="1">OFFSET(RES!AO$95,$E74,0)</f>
        <v>7.8765937258211988E-2</v>
      </c>
      <c r="AM74" s="126">
        <f ca="1">OFFSET(RES!AP$95,$E74,0)</f>
        <v>7.8765937258211988E-2</v>
      </c>
    </row>
    <row r="75" spans="1:39">
      <c r="A75" s="35" t="s">
        <v>374</v>
      </c>
      <c r="B75">
        <v>12.72538201427</v>
      </c>
      <c r="E75" s="129">
        <f>MATCH(F75,RES!$D$96:$D$134,0)</f>
        <v>18</v>
      </c>
      <c r="F75" s="4" t="str">
        <f t="shared" si="1"/>
        <v>RMEH</v>
      </c>
      <c r="G75" s="126">
        <f ca="1">OFFSET(RES!J$95,$E75,0)</f>
        <v>13.162661948752438</v>
      </c>
      <c r="H75" s="126">
        <f ca="1">OFFSET(RES!K$95,$E75,0)</f>
        <v>12.979644905726269</v>
      </c>
      <c r="I75" s="126">
        <f ca="1">OFFSET(RES!L$95,$E75,0)</f>
        <v>12.796627862700101</v>
      </c>
      <c r="J75" s="126">
        <f ca="1">OFFSET(RES!M$95,$E75,0)</f>
        <v>12.61361081967393</v>
      </c>
      <c r="K75" s="126">
        <f ca="1">OFFSET(RES!N$95,$E75,0)</f>
        <v>12.430593776647761</v>
      </c>
      <c r="L75" s="126">
        <f ca="1">OFFSET(RES!O$95,$E75,0)</f>
        <v>12.247576733621592</v>
      </c>
      <c r="M75" s="126">
        <f ca="1">OFFSET(RES!P$95,$E75,0)</f>
        <v>12.460352498758438</v>
      </c>
      <c r="N75" s="126">
        <f ca="1">OFFSET(RES!Q$95,$E75,0)</f>
        <v>12.698764826648297</v>
      </c>
      <c r="O75" s="203">
        <f ca="1">OFFSET(RES!R$95,$E75,0)</f>
        <v>13.309284362496021</v>
      </c>
      <c r="P75" s="126">
        <f ca="1">OFFSET(RES!S$95,$E75,0)</f>
        <v>10.646014110932121</v>
      </c>
      <c r="Q75" s="126">
        <f ca="1">OFFSET(RES!T$95,$E75,0)</f>
        <v>10.534592510366069</v>
      </c>
      <c r="R75" s="126">
        <f ca="1">OFFSET(RES!U$95,$E75,0)</f>
        <v>10.418252554403464</v>
      </c>
      <c r="S75" s="126">
        <f ca="1">OFFSET(RES!V$95,$E75,0)</f>
        <v>10.296876688070764</v>
      </c>
      <c r="T75" s="203">
        <f ca="1">OFFSET(RES!W$95,$E75,0)</f>
        <v>10.170344932862834</v>
      </c>
      <c r="U75" s="126">
        <f ca="1">OFFSET(RES!X$95,$E75,0)</f>
        <v>10.038534839545791</v>
      </c>
      <c r="V75" s="126">
        <f ca="1">OFFSET(RES!Y$95,$E75,0)</f>
        <v>9.9013214400637271</v>
      </c>
      <c r="W75" s="126">
        <f ca="1">OFFSET(RES!Z$95,$E75,0)</f>
        <v>9.7585771985323966</v>
      </c>
      <c r="X75" s="126">
        <f ca="1">OFFSET(RES!AA$95,$E75,0)</f>
        <v>9.6101719613028465</v>
      </c>
      <c r="Y75" s="205">
        <f ca="1">OFFSET(RES!AB$95,$E75,0)</f>
        <v>9.45597290607747</v>
      </c>
      <c r="Z75" s="126">
        <f ca="1">OFFSET(RES!AC$95,$E75,0)</f>
        <v>9.2958444900607944</v>
      </c>
      <c r="AA75" s="126">
        <f ca="1">OFFSET(RES!AD$95,$E75,0)</f>
        <v>9.129648397126731</v>
      </c>
      <c r="AB75" s="126">
        <f ca="1">OFFSET(RES!AE$95,$E75,0)</f>
        <v>8.9572434839840955</v>
      </c>
      <c r="AC75" s="126">
        <f ca="1">OFFSET(RES!AF$95,$E75,0)</f>
        <v>8.778485725321346</v>
      </c>
      <c r="AD75" s="126">
        <f ca="1">OFFSET(RES!AG$95,$E75,0)</f>
        <v>8.5932281579116321</v>
      </c>
      <c r="AE75" s="126">
        <f ca="1">OFFSET(RES!AH$95,$E75,0)</f>
        <v>8.4013208236585051</v>
      </c>
      <c r="AF75" s="126">
        <f ca="1">OFFSET(RES!AI$95,$E75,0)</f>
        <v>8.2026107115624907</v>
      </c>
      <c r="AG75" s="126">
        <f ca="1">OFFSET(RES!AJ$95,$E75,0)</f>
        <v>7.9969416985883353</v>
      </c>
      <c r="AH75" s="126">
        <f ca="1">OFFSET(RES!AK$95,$E75,0)</f>
        <v>7.7841544894122654</v>
      </c>
      <c r="AI75" s="126">
        <f ca="1">OFFSET(RES!AL$95,$E75,0)</f>
        <v>7.5640865550282577</v>
      </c>
      <c r="AJ75" s="126">
        <f ca="1">OFFSET(RES!AM$95,$E75,0)</f>
        <v>6.348613149694847</v>
      </c>
      <c r="AK75" s="126">
        <f ca="1">OFFSET(RES!AN$95,$E75,0)</f>
        <v>4.9247699901804731</v>
      </c>
      <c r="AL75" s="126">
        <f ca="1">OFFSET(RES!AO$95,$E75,0)</f>
        <v>4.9247699901804731</v>
      </c>
      <c r="AM75" s="126">
        <f ca="1">OFFSET(RES!AP$95,$E75,0)</f>
        <v>4.9247699901804731</v>
      </c>
    </row>
    <row r="76" spans="1:39">
      <c r="A76" s="35" t="s">
        <v>375</v>
      </c>
      <c r="B76">
        <v>5.0035172999329998</v>
      </c>
      <c r="E76" s="129">
        <f>MATCH(F76,RES!$D$96:$D$134,0)</f>
        <v>17</v>
      </c>
      <c r="F76" s="4" t="str">
        <f t="shared" si="1"/>
        <v>RMEK</v>
      </c>
      <c r="G76" s="126">
        <f ca="1">OFFSET(RES!J$95,$E76,0)</f>
        <v>9.0463558635584818</v>
      </c>
      <c r="H76" s="126">
        <f ca="1">OFFSET(RES!K$95,$E76,0)</f>
        <v>8.8686538544256486</v>
      </c>
      <c r="I76" s="126">
        <f ca="1">OFFSET(RES!L$95,$E76,0)</f>
        <v>8.6909518452928154</v>
      </c>
      <c r="J76" s="126">
        <f ca="1">OFFSET(RES!M$95,$E76,0)</f>
        <v>8.5132498361599804</v>
      </c>
      <c r="K76" s="126">
        <f ca="1">OFFSET(RES!N$95,$E76,0)</f>
        <v>8.3355478270271472</v>
      </c>
      <c r="L76" s="126">
        <f ca="1">OFFSET(RES!O$95,$E76,0)</f>
        <v>8.1578458178943141</v>
      </c>
      <c r="M76" s="126">
        <f ca="1">OFFSET(RES!P$95,$E76,0)</f>
        <v>8.2995711504660896</v>
      </c>
      <c r="N76" s="126">
        <f ca="1">OFFSET(RES!Q$95,$E76,0)</f>
        <v>8.4583724426981757</v>
      </c>
      <c r="O76" s="203">
        <f ca="1">OFFSET(RES!R$95,$E76,0)</f>
        <v>8.8650262935440978</v>
      </c>
      <c r="P76" s="126">
        <f ca="1">OFFSET(RES!S$95,$E76,0)</f>
        <v>7.0910796136265937</v>
      </c>
      <c r="Q76" s="126">
        <f ca="1">OFFSET(RES!T$95,$E76,0)</f>
        <v>7.0168640967149418</v>
      </c>
      <c r="R76" s="126">
        <f ca="1">OFFSET(RES!U$95,$E76,0)</f>
        <v>6.9393725697095912</v>
      </c>
      <c r="S76" s="126">
        <f ca="1">OFFSET(RES!V$95,$E76,0)</f>
        <v>6.8585267317866201</v>
      </c>
      <c r="T76" s="203">
        <f ca="1">OFFSET(RES!W$95,$E76,0)</f>
        <v>6.7742466678601607</v>
      </c>
      <c r="U76" s="126">
        <f ca="1">OFFSET(RES!X$95,$E76,0)</f>
        <v>6.6864508171453938</v>
      </c>
      <c r="V76" s="126">
        <f ca="1">OFFSET(RES!Y$95,$E76,0)</f>
        <v>6.5950559411246559</v>
      </c>
      <c r="W76" s="126">
        <f ca="1">OFFSET(RES!Z$95,$E76,0)</f>
        <v>6.4999770909053991</v>
      </c>
      <c r="X76" s="126">
        <f ca="1">OFFSET(RES!AA$95,$E76,0)</f>
        <v>6.4011275739586528</v>
      </c>
      <c r="Y76" s="205">
        <f ca="1">OFFSET(RES!AB$95,$E76,0)</f>
        <v>6.2984189202263297</v>
      </c>
      <c r="Z76" s="126">
        <f ca="1">OFFSET(RES!AC$95,$E76,0)</f>
        <v>6.191760847585587</v>
      </c>
      <c r="AA76" s="126">
        <f ca="1">OFFSET(RES!AD$95,$E76,0)</f>
        <v>6.0810612266580755</v>
      </c>
      <c r="AB76" s="126">
        <f ca="1">OFFSET(RES!AE$95,$E76,0)</f>
        <v>5.9662260449519557</v>
      </c>
      <c r="AC76" s="126">
        <f ca="1">OFFSET(RES!AF$95,$E76,0)</f>
        <v>5.8471593703239968</v>
      </c>
      <c r="AD76" s="126">
        <f ca="1">OFFSET(RES!AG$95,$E76,0)</f>
        <v>5.7237633137491608</v>
      </c>
      <c r="AE76" s="126">
        <f ca="1">OFFSET(RES!AH$95,$E76,0)</f>
        <v>5.5959379913845799</v>
      </c>
      <c r="AF76" s="126">
        <f ca="1">OFFSET(RES!AI$95,$E76,0)</f>
        <v>5.4635814859147471</v>
      </c>
      <c r="AG76" s="126">
        <f ca="1">OFFSET(RES!AJ$95,$E76,0)</f>
        <v>5.3265898071644688</v>
      </c>
      <c r="AH76" s="126">
        <f ca="1">OFFSET(RES!AK$95,$E76,0)</f>
        <v>5.1848568519658196</v>
      </c>
      <c r="AI76" s="126">
        <f ca="1">OFFSET(RES!AL$95,$E76,0)</f>
        <v>5.0382743632651055</v>
      </c>
      <c r="AJ76" s="126">
        <f ca="1">OFFSET(RES!AM$95,$E76,0)</f>
        <v>4.2286738314929009</v>
      </c>
      <c r="AK76" s="126">
        <f ca="1">OFFSET(RES!AN$95,$E76,0)</f>
        <v>3.2802827156981054</v>
      </c>
      <c r="AL76" s="126">
        <f ca="1">OFFSET(RES!AO$95,$E76,0)</f>
        <v>3.2802827156981054</v>
      </c>
      <c r="AM76" s="126">
        <f ca="1">OFFSET(RES!AP$95,$E76,0)</f>
        <v>3.2802827156981054</v>
      </c>
    </row>
    <row r="77" spans="1:39">
      <c r="A77" s="35" t="s">
        <v>376</v>
      </c>
      <c r="B77">
        <v>15.793352715539999</v>
      </c>
      <c r="E77" s="129">
        <f>MATCH(F77,RES!$D$96:$D$134,0)</f>
        <v>15</v>
      </c>
      <c r="F77" s="4" t="str">
        <f t="shared" si="1"/>
        <v>RMEL</v>
      </c>
      <c r="G77" s="126">
        <f ca="1">OFFSET(RES!J$95,$E77,0)</f>
        <v>16.048370490489006</v>
      </c>
      <c r="H77" s="126">
        <f ca="1">OFFSET(RES!K$95,$E77,0)</f>
        <v>17.221786163619843</v>
      </c>
      <c r="I77" s="126">
        <f ca="1">OFFSET(RES!L$95,$E77,0)</f>
        <v>18.39520183675068</v>
      </c>
      <c r="J77" s="126">
        <f ca="1">OFFSET(RES!M$95,$E77,0)</f>
        <v>19.56861750988152</v>
      </c>
      <c r="K77" s="126">
        <f ca="1">OFFSET(RES!N$95,$E77,0)</f>
        <v>20.742033183012357</v>
      </c>
      <c r="L77" s="126">
        <f ca="1">OFFSET(RES!O$95,$E77,0)</f>
        <v>21.915448856143193</v>
      </c>
      <c r="M77" s="126">
        <f ca="1">OFFSET(RES!P$95,$E77,0)</f>
        <v>22.296183470026637</v>
      </c>
      <c r="N77" s="126">
        <f ca="1">OFFSET(RES!Q$95,$E77,0)</f>
        <v>22.722791385386827</v>
      </c>
      <c r="O77" s="203">
        <f ca="1">OFFSET(RES!R$95,$E77,0)</f>
        <v>23.815236850685878</v>
      </c>
      <c r="P77" s="126">
        <f ca="1">OFFSET(RES!S$95,$E77,0)</f>
        <v>19.049660422165939</v>
      </c>
      <c r="Q77" s="126">
        <f ca="1">OFFSET(RES!T$95,$E77,0)</f>
        <v>18.850285930233046</v>
      </c>
      <c r="R77" s="126">
        <f ca="1">OFFSET(RES!U$95,$E77,0)</f>
        <v>18.642110679709795</v>
      </c>
      <c r="S77" s="126">
        <f ca="1">OFFSET(RES!V$95,$E77,0)</f>
        <v>18.424924321229408</v>
      </c>
      <c r="T77" s="203">
        <f ca="1">OFFSET(RES!W$95,$E77,0)</f>
        <v>18.198512168829897</v>
      </c>
      <c r="U77" s="126">
        <f ca="1">OFFSET(RES!X$95,$E77,0)</f>
        <v>17.962655115500873</v>
      </c>
      <c r="V77" s="126">
        <f ca="1">OFFSET(RES!Y$95,$E77,0)</f>
        <v>17.717129547126863</v>
      </c>
      <c r="W77" s="126">
        <f ca="1">OFFSET(RES!Z$95,$E77,0)</f>
        <v>17.461707254796892</v>
      </c>
      <c r="X77" s="126">
        <f ca="1">OFFSET(RES!AA$95,$E77,0)</f>
        <v>17.196155345449817</v>
      </c>
      <c r="Y77" s="205">
        <f ca="1">OFFSET(RES!AB$95,$E77,0)</f>
        <v>16.920236150824117</v>
      </c>
      <c r="Z77" s="126">
        <f ca="1">OFFSET(RES!AC$95,$E77,0)</f>
        <v>16.633707134680449</v>
      </c>
      <c r="AA77" s="126">
        <f ca="1">OFFSET(RES!AD$95,$E77,0)</f>
        <v>16.33632079826431</v>
      </c>
      <c r="AB77" s="126">
        <f ca="1">OFFSET(RES!AE$95,$E77,0)</f>
        <v>16.027824583976216</v>
      </c>
      <c r="AC77" s="126">
        <f ca="1">OFFSET(RES!AF$95,$E77,0)</f>
        <v>15.707960777215327</v>
      </c>
      <c r="AD77" s="126">
        <f ca="1">OFFSET(RES!AG$95,$E77,0)</f>
        <v>15.376466406362706</v>
      </c>
      <c r="AE77" s="126">
        <f ca="1">OFFSET(RES!AH$95,$E77,0)</f>
        <v>15.033073140868989</v>
      </c>
      <c r="AF77" s="126">
        <f ca="1">OFFSET(RES!AI$95,$E77,0)</f>
        <v>14.677507187411111</v>
      </c>
      <c r="AG77" s="126">
        <f ca="1">OFFSET(RES!AJ$95,$E77,0)</f>
        <v>14.309489184081913</v>
      </c>
      <c r="AH77" s="126">
        <f ca="1">OFFSET(RES!AK$95,$E77,0)</f>
        <v>13.928734092575688</v>
      </c>
      <c r="AI77" s="126">
        <f ca="1">OFFSET(RES!AL$95,$E77,0)</f>
        <v>13.534951088332067</v>
      </c>
      <c r="AJ77" s="126">
        <f ca="1">OFFSET(RES!AM$95,$E77,0)</f>
        <v>11.360019195277509</v>
      </c>
      <c r="AK77" s="126">
        <f ca="1">OFFSET(RES!AN$95,$E77,0)</f>
        <v>8.812236673054473</v>
      </c>
      <c r="AL77" s="126">
        <f ca="1">OFFSET(RES!AO$95,$E77,0)</f>
        <v>8.812236673054473</v>
      </c>
      <c r="AM77" s="126">
        <f ca="1">OFFSET(RES!AP$95,$E77,0)</f>
        <v>8.812236673054473</v>
      </c>
    </row>
    <row r="78" spans="1:39">
      <c r="A78" s="35" t="s">
        <v>377</v>
      </c>
      <c r="B78">
        <v>8.1991938940679994</v>
      </c>
      <c r="E78" s="129">
        <f>MATCH(F78,RES!$D$96:$D$134,0)</f>
        <v>22</v>
      </c>
      <c r="F78" s="4" t="str">
        <f t="shared" si="1"/>
        <v>RMEO</v>
      </c>
      <c r="G78" s="126">
        <f ca="1">OFFSET(RES!J$95,$E78,0)</f>
        <v>5.817816552719238</v>
      </c>
      <c r="H78" s="126">
        <f ca="1">OFFSET(RES!K$95,$E78,0)</f>
        <v>6.2717807948241582</v>
      </c>
      <c r="I78" s="126">
        <f ca="1">OFFSET(RES!L$95,$E78,0)</f>
        <v>6.7257450369290783</v>
      </c>
      <c r="J78" s="126">
        <f ca="1">OFFSET(RES!M$95,$E78,0)</f>
        <v>7.1797092790339985</v>
      </c>
      <c r="K78" s="126">
        <f ca="1">OFFSET(RES!N$95,$E78,0)</f>
        <v>7.6336735211389186</v>
      </c>
      <c r="L78" s="126">
        <f ca="1">OFFSET(RES!O$95,$E78,0)</f>
        <v>8.0876377632438388</v>
      </c>
      <c r="M78" s="126">
        <f ca="1">OFFSET(RES!P$95,$E78,0)</f>
        <v>8.2281433792241678</v>
      </c>
      <c r="N78" s="126">
        <f ca="1">OFFSET(RES!Q$95,$E78,0)</f>
        <v>8.3855779957366483</v>
      </c>
      <c r="O78" s="203">
        <f ca="1">OFFSET(RES!R$95,$E78,0)</f>
        <v>8.7887321021130926</v>
      </c>
      <c r="P78" s="126">
        <f ca="1">OFFSET(RES!S$95,$E78,0)</f>
        <v>7.0300523625412232</v>
      </c>
      <c r="Q78" s="126">
        <f ca="1">OFFSET(RES!T$95,$E78,0)</f>
        <v>6.9564755592291609</v>
      </c>
      <c r="R78" s="126">
        <f ca="1">OFFSET(RES!U$95,$E78,0)</f>
        <v>6.8796509398222607</v>
      </c>
      <c r="S78" s="126">
        <f ca="1">OFFSET(RES!V$95,$E78,0)</f>
        <v>6.7995008773691703</v>
      </c>
      <c r="T78" s="203">
        <f ca="1">OFFSET(RES!W$95,$E78,0)</f>
        <v>6.7159461445492532</v>
      </c>
      <c r="U78" s="126">
        <f ca="1">OFFSET(RES!X$95,$E78,0)</f>
        <v>6.6289058825061362</v>
      </c>
      <c r="V78" s="126">
        <f ca="1">OFFSET(RES!Y$95,$E78,0)</f>
        <v>6.5382975690895062</v>
      </c>
      <c r="W78" s="126">
        <f ca="1">OFFSET(RES!Z$95,$E78,0)</f>
        <v>6.4440369864939955</v>
      </c>
      <c r="X78" s="126">
        <f ca="1">OFFSET(RES!AA$95,$E78,0)</f>
        <v>6.346038188283897</v>
      </c>
      <c r="Y78" s="205">
        <f ca="1">OFFSET(RES!AB$95,$E78,0)</f>
        <v>6.2442134657921597</v>
      </c>
      <c r="Z78" s="126">
        <f ca="1">OFFSET(RES!AC$95,$E78,0)</f>
        <v>6.1384733138819678</v>
      </c>
      <c r="AA78" s="126">
        <f ca="1">OFFSET(RES!AD$95,$E78,0)</f>
        <v>6.0287263960588495</v>
      </c>
      <c r="AB78" s="126">
        <f ca="1">OFFSET(RES!AE$95,$E78,0)</f>
        <v>5.9148795089212962</v>
      </c>
      <c r="AC78" s="126">
        <f ca="1">OFFSET(RES!AF$95,$E78,0)</f>
        <v>5.7968375459373105</v>
      </c>
      <c r="AD78" s="126">
        <f ca="1">OFFSET(RES!AG$95,$E78,0)</f>
        <v>5.6745034605344058</v>
      </c>
      <c r="AE78" s="126">
        <f ca="1">OFFSET(RES!AH$95,$E78,0)</f>
        <v>5.5477782284900661</v>
      </c>
      <c r="AF78" s="126">
        <f ca="1">OFFSET(RES!AI$95,$E78,0)</f>
        <v>5.4165608096096109</v>
      </c>
      <c r="AG78" s="126">
        <f ca="1">OFFSET(RES!AJ$95,$E78,0)</f>
        <v>5.2807481086781172</v>
      </c>
      <c r="AH78" s="126">
        <f ca="1">OFFSET(RES!AK$95,$E78,0)</f>
        <v>5.140234935672769</v>
      </c>
      <c r="AI78" s="126">
        <f ca="1">OFFSET(RES!AL$95,$E78,0)</f>
        <v>4.9949139652217536</v>
      </c>
      <c r="AJ78" s="126">
        <f ca="1">OFFSET(RES!AM$95,$E78,0)</f>
        <v>4.192281017741843</v>
      </c>
      <c r="AK78" s="126">
        <f ca="1">OFFSET(RES!AN$95,$E78,0)</f>
        <v>3.2520519457971151</v>
      </c>
      <c r="AL78" s="126">
        <f ca="1">OFFSET(RES!AO$95,$E78,0)</f>
        <v>3.2520519457971151</v>
      </c>
      <c r="AM78" s="126">
        <f ca="1">OFFSET(RES!AP$95,$E78,0)</f>
        <v>3.2520519457971151</v>
      </c>
    </row>
    <row r="79" spans="1:39">
      <c r="A79" s="35" t="s">
        <v>378</v>
      </c>
      <c r="B79">
        <v>3.5984677195130002</v>
      </c>
      <c r="E79" s="129">
        <f>MATCH(F79,RES!$D$96:$D$134,0)</f>
        <v>21</v>
      </c>
      <c r="F79" s="4" t="str">
        <f t="shared" si="1"/>
        <v>RMER</v>
      </c>
      <c r="G79" s="126">
        <f ca="1">OFFSET(RES!J$95,$E79,0)</f>
        <v>3.2555704876676663</v>
      </c>
      <c r="H79" s="126">
        <f ca="1">OFFSET(RES!K$95,$E79,0)</f>
        <v>3.4642806026564417</v>
      </c>
      <c r="I79" s="126">
        <f ca="1">OFFSET(RES!L$95,$E79,0)</f>
        <v>3.6729907176452175</v>
      </c>
      <c r="J79" s="126">
        <f ca="1">OFFSET(RES!M$95,$E79,0)</f>
        <v>3.8817008326339928</v>
      </c>
      <c r="K79" s="126">
        <f ca="1">OFFSET(RES!N$95,$E79,0)</f>
        <v>4.0904109476227681</v>
      </c>
      <c r="L79" s="126">
        <f ca="1">OFFSET(RES!O$95,$E79,0)</f>
        <v>4.2991210626115439</v>
      </c>
      <c r="M79" s="126">
        <f ca="1">OFFSET(RES!P$95,$E79,0)</f>
        <v>4.37380920651204</v>
      </c>
      <c r="N79" s="126">
        <f ca="1">OFFSET(RES!Q$95,$E79,0)</f>
        <v>4.4574962478517239</v>
      </c>
      <c r="O79" s="203">
        <f ca="1">OFFSET(RES!R$95,$E79,0)</f>
        <v>4.6717996527443466</v>
      </c>
      <c r="P79" s="126">
        <f ca="1">OFFSET(RES!S$95,$E79,0)</f>
        <v>3.7369436005676122</v>
      </c>
      <c r="Q79" s="126">
        <f ca="1">OFFSET(RES!T$95,$E79,0)</f>
        <v>3.6978326025112844</v>
      </c>
      <c r="R79" s="126">
        <f ca="1">OFFSET(RES!U$95,$E79,0)</f>
        <v>3.656995172709427</v>
      </c>
      <c r="S79" s="126">
        <f ca="1">OFFSET(RES!V$95,$E79,0)</f>
        <v>3.6143900472390809</v>
      </c>
      <c r="T79" s="203">
        <f ca="1">OFFSET(RES!W$95,$E79,0)</f>
        <v>3.5699751114738434</v>
      </c>
      <c r="U79" s="126">
        <f ca="1">OFFSET(RES!X$95,$E79,0)</f>
        <v>3.5237073835168102</v>
      </c>
      <c r="V79" s="126">
        <f ca="1">OFFSET(RES!Y$95,$E79,0)</f>
        <v>3.4755429973189664</v>
      </c>
      <c r="W79" s="126">
        <f ca="1">OFFSET(RES!Z$95,$E79,0)</f>
        <v>3.4254371854770844</v>
      </c>
      <c r="X79" s="126">
        <f ca="1">OFFSET(RES!AA$95,$E79,0)</f>
        <v>3.3733442617051534</v>
      </c>
      <c r="Y79" s="205">
        <f ca="1">OFFSET(RES!AB$95,$E79,0)</f>
        <v>3.3192176029731941</v>
      </c>
      <c r="Z79" s="126">
        <f ca="1">OFFSET(RES!AC$95,$E79,0)</f>
        <v>3.2630096313072472</v>
      </c>
      <c r="AA79" s="126">
        <f ca="1">OFFSET(RES!AD$95,$E79,0)</f>
        <v>3.204671795244121</v>
      </c>
      <c r="AB79" s="126">
        <f ca="1">OFFSET(RES!AE$95,$E79,0)</f>
        <v>3.1441545509345157</v>
      </c>
      <c r="AC79" s="126">
        <f ca="1">OFFSET(RES!AF$95,$E79,0)</f>
        <v>3.0814073428878332</v>
      </c>
      <c r="AD79" s="126">
        <f ca="1">OFFSET(RES!AG$95,$E79,0)</f>
        <v>3.0163785843520396</v>
      </c>
      <c r="AE79" s="126">
        <f ca="1">OFFSET(RES!AH$95,$E79,0)</f>
        <v>2.9490156373216769</v>
      </c>
      <c r="AF79" s="126">
        <f ca="1">OFFSET(RES!AI$95,$E79,0)</f>
        <v>2.8792647921670809</v>
      </c>
      <c r="AG79" s="126">
        <f ca="1">OFFSET(RES!AJ$95,$E79,0)</f>
        <v>2.807071246877713</v>
      </c>
      <c r="AH79" s="126">
        <f ca="1">OFFSET(RES!AK$95,$E79,0)</f>
        <v>2.7323790859123607</v>
      </c>
      <c r="AI79" s="126">
        <f ca="1">OFFSET(RES!AL$95,$E79,0)</f>
        <v>2.6551312586488245</v>
      </c>
      <c r="AJ79" s="126">
        <f ca="1">OFFSET(RES!AM$95,$E79,0)</f>
        <v>2.2284780984715722</v>
      </c>
      <c r="AK79" s="126">
        <f ca="1">OFFSET(RES!AN$95,$E79,0)</f>
        <v>1.7286833839694196</v>
      </c>
      <c r="AL79" s="126">
        <f ca="1">OFFSET(RES!AO$95,$E79,0)</f>
        <v>1.7286833839694196</v>
      </c>
      <c r="AM79" s="126">
        <f ca="1">OFFSET(RES!AP$95,$E79,0)</f>
        <v>1.7286833839694196</v>
      </c>
    </row>
    <row r="80" spans="1:39">
      <c r="A80" s="35" t="s">
        <v>379</v>
      </c>
      <c r="B80">
        <v>16.347656033450001</v>
      </c>
      <c r="E80" s="129">
        <f>MATCH(F80,RES!$D$96:$D$134,0)</f>
        <v>20</v>
      </c>
      <c r="F80" s="4" t="str">
        <f t="shared" si="1"/>
        <v>RMEW</v>
      </c>
      <c r="G80" s="126">
        <f ca="1">OFFSET(RES!J$95,$E80,0)</f>
        <v>6.0852856077195092</v>
      </c>
      <c r="H80" s="126">
        <f ca="1">OFFSET(RES!K$95,$E80,0)</f>
        <v>5.8332168569258736</v>
      </c>
      <c r="I80" s="126">
        <f ca="1">OFFSET(RES!L$95,$E80,0)</f>
        <v>5.5811481061322379</v>
      </c>
      <c r="J80" s="126">
        <f ca="1">OFFSET(RES!M$95,$E80,0)</f>
        <v>5.3290793553386013</v>
      </c>
      <c r="K80" s="126">
        <f ca="1">OFFSET(RES!N$95,$E80,0)</f>
        <v>5.0770106045449657</v>
      </c>
      <c r="L80" s="126">
        <f ca="1">OFFSET(RES!O$95,$E80,0)</f>
        <v>4.82494185375133</v>
      </c>
      <c r="M80" s="126">
        <f ca="1">OFFSET(RES!P$95,$E80,0)</f>
        <v>4.9087650227749995</v>
      </c>
      <c r="N80" s="126">
        <f ca="1">OFFSET(RES!Q$95,$E80,0)</f>
        <v>5.0026877345330112</v>
      </c>
      <c r="O80" s="203">
        <f ca="1">OFFSET(RES!R$95,$E80,0)</f>
        <v>5.2432023542910597</v>
      </c>
      <c r="P80" s="126">
        <f ca="1">OFFSET(RES!S$95,$E80,0)</f>
        <v>4.1940050817117571</v>
      </c>
      <c r="Q80" s="126">
        <f ca="1">OFFSET(RES!T$95,$E80,0)</f>
        <v>4.1501104602959717</v>
      </c>
      <c r="R80" s="126">
        <f ca="1">OFFSET(RES!U$95,$E80,0)</f>
        <v>4.1042782491576979</v>
      </c>
      <c r="S80" s="126">
        <f ca="1">OFFSET(RES!V$95,$E80,0)</f>
        <v>4.0564621374287286</v>
      </c>
      <c r="T80" s="203">
        <f ca="1">OFFSET(RES!W$95,$E80,0)</f>
        <v>4.0066148594888062</v>
      </c>
      <c r="U80" s="126">
        <f ca="1">OFFSET(RES!X$95,$E80,0)</f>
        <v>3.954688176372267</v>
      </c>
      <c r="V80" s="126">
        <f ca="1">OFFSET(RES!Y$95,$E80,0)</f>
        <v>3.9006328568216584</v>
      </c>
      <c r="W80" s="126">
        <f ca="1">OFFSET(RES!Z$95,$E80,0)</f>
        <v>3.8443986579816687</v>
      </c>
      <c r="X80" s="126">
        <f ca="1">OFFSET(RES!AA$95,$E80,0)</f>
        <v>3.7859343057266557</v>
      </c>
      <c r="Y80" s="205">
        <f ca="1">OFFSET(RES!AB$95,$E80,0)</f>
        <v>3.725187474614879</v>
      </c>
      <c r="Z80" s="126">
        <f ca="1">OFFSET(RES!AC$95,$E80,0)</f>
        <v>3.6621047674624658</v>
      </c>
      <c r="AA80" s="126">
        <f ca="1">OFFSET(RES!AD$95,$E80,0)</f>
        <v>3.5966316945299077</v>
      </c>
      <c r="AB80" s="126">
        <f ca="1">OFFSET(RES!AE$95,$E80,0)</f>
        <v>3.5287126523139309</v>
      </c>
      <c r="AC80" s="126">
        <f ca="1">OFFSET(RES!AF$95,$E80,0)</f>
        <v>3.4582909019372226</v>
      </c>
      <c r="AD80" s="126">
        <f ca="1">OFFSET(RES!AG$95,$E80,0)</f>
        <v>3.3853085471285764</v>
      </c>
      <c r="AE80" s="126">
        <f ca="1">OFFSET(RES!AH$95,$E80,0)</f>
        <v>3.3097065117857074</v>
      </c>
      <c r="AF80" s="126">
        <f ca="1">OFFSET(RES!AI$95,$E80,0)</f>
        <v>3.2314245171129397</v>
      </c>
      <c r="AG80" s="126">
        <f ca="1">OFFSET(RES!AJ$95,$E80,0)</f>
        <v>3.1504010583258157</v>
      </c>
      <c r="AH80" s="126">
        <f ca="1">OFFSET(RES!AK$95,$E80,0)</f>
        <v>3.0665733809144844</v>
      </c>
      <c r="AI80" s="126">
        <f ca="1">OFFSET(RES!AL$95,$E80,0)</f>
        <v>2.9798774564575958</v>
      </c>
      <c r="AJ80" s="126">
        <f ca="1">OFFSET(RES!AM$95,$E80,0)</f>
        <v>2.501040815294485</v>
      </c>
      <c r="AK80" s="126">
        <f ca="1">OFFSET(RES!AN$95,$E80,0)</f>
        <v>1.9401167563613189</v>
      </c>
      <c r="AL80" s="126">
        <f ca="1">OFFSET(RES!AO$95,$E80,0)</f>
        <v>1.9401167563613189</v>
      </c>
      <c r="AM80" s="126">
        <f ca="1">OFFSET(RES!AP$95,$E80,0)</f>
        <v>1.9401167563613189</v>
      </c>
    </row>
    <row r="81" spans="1:39" s="185" customFormat="1">
      <c r="A81" s="35" t="s">
        <v>545</v>
      </c>
      <c r="B81" s="185">
        <v>17.347656033450001</v>
      </c>
      <c r="E81" s="129">
        <f>MATCH(F81,RES!$D$96:$D$134,0)</f>
        <v>19</v>
      </c>
      <c r="F81" s="185" t="str">
        <f>A81</f>
        <v>RMEWG</v>
      </c>
      <c r="G81" s="126">
        <f ca="1">OFFSET(RES!J$95,$E81,0)</f>
        <v>8.7188816642673164</v>
      </c>
      <c r="H81" s="126">
        <f ca="1">OFFSET(RES!K$95,$E81,0)</f>
        <v>9.1329523515035227</v>
      </c>
      <c r="I81" s="126">
        <f ca="1">OFFSET(RES!L$95,$E81,0)</f>
        <v>9.547023038739729</v>
      </c>
      <c r="J81" s="126">
        <f ca="1">OFFSET(RES!M$95,$E81,0)</f>
        <v>9.9610937259759336</v>
      </c>
      <c r="K81" s="126">
        <f ca="1">OFFSET(RES!N$95,$E81,0)</f>
        <v>10.37516441321214</v>
      </c>
      <c r="L81" s="126">
        <f ca="1">OFFSET(RES!O$95,$E81,0)</f>
        <v>10.789235100448346</v>
      </c>
      <c r="M81" s="126">
        <f ca="1">OFFSET(RES!P$95,$E81,0)</f>
        <v>10.976675261360926</v>
      </c>
      <c r="N81" s="126">
        <f ca="1">OFFSET(RES!Q$95,$E81,0)</f>
        <v>11.186699392043653</v>
      </c>
      <c r="O81" s="203">
        <f ca="1">OFFSET(RES!R$95,$E81,0)</f>
        <v>11.724523236624696</v>
      </c>
      <c r="P81" s="126">
        <f ca="1">OFFSET(RES!S$95,$E81,0)</f>
        <v>9.3783735038966025</v>
      </c>
      <c r="Q81" s="126">
        <f ca="1">OFFSET(RES!T$95,$E81,0)</f>
        <v>9.2802190795625812</v>
      </c>
      <c r="R81" s="126">
        <f ca="1">OFFSET(RES!U$95,$E81,0)</f>
        <v>9.1777319375134478</v>
      </c>
      <c r="S81" s="126">
        <f ca="1">OFFSET(RES!V$95,$E81,0)</f>
        <v>9.070808520263963</v>
      </c>
      <c r="T81" s="203">
        <f ca="1">OFFSET(RES!W$95,$E81,0)</f>
        <v>8.959343135371693</v>
      </c>
      <c r="U81" s="126">
        <f ca="1">OFFSET(RES!X$95,$E81,0)</f>
        <v>8.8432279138596996</v>
      </c>
      <c r="V81" s="126">
        <f ca="1">OFFSET(RES!Y$95,$E81,0)</f>
        <v>8.7223527678498183</v>
      </c>
      <c r="W81" s="126">
        <f ca="1">OFFSET(RES!Z$95,$E81,0)</f>
        <v>8.5966053473916233</v>
      </c>
      <c r="X81" s="126">
        <f ca="1">OFFSET(RES!AA$95,$E81,0)</f>
        <v>8.46587099647207</v>
      </c>
      <c r="Y81" s="205">
        <f ca="1">OFFSET(RES!AB$95,$E81,0)</f>
        <v>8.3300327081903962</v>
      </c>
      <c r="Z81" s="126">
        <f ca="1">OFFSET(RES!AC$95,$E81,0)</f>
        <v>8.1889710790826893</v>
      </c>
      <c r="AA81" s="126">
        <f ca="1">OFFSET(RES!AD$95,$E81,0)</f>
        <v>8.0425642625800311</v>
      </c>
      <c r="AB81" s="126">
        <f ca="1">OFFSET(RES!AE$95,$E81,0)</f>
        <v>7.8906879215841883</v>
      </c>
      <c r="AC81" s="126">
        <f ca="1">OFFSET(RES!AF$95,$E81,0)</f>
        <v>7.7332151801440689</v>
      </c>
      <c r="AD81" s="126">
        <f ca="1">OFFSET(RES!AG$95,$E81,0)</f>
        <v>7.5700165742162886</v>
      </c>
      <c r="AE81" s="126">
        <f ca="1">OFFSET(RES!AH$95,$E81,0)</f>
        <v>7.4009600014925301</v>
      </c>
      <c r="AF81" s="126">
        <f ca="1">OFFSET(RES!AI$95,$E81,0)</f>
        <v>7.2259106702762654</v>
      </c>
      <c r="AG81" s="126">
        <f ca="1">OFFSET(RES!AJ$95,$E81,0)</f>
        <v>7.0447310473910481</v>
      </c>
      <c r="AH81" s="126">
        <f ca="1">OFFSET(RES!AK$95,$E81,0)</f>
        <v>6.8572808051021781</v>
      </c>
      <c r="AI81" s="126">
        <f ca="1">OFFSET(RES!AL$95,$E81,0)</f>
        <v>6.6634167670332367</v>
      </c>
      <c r="AJ81" s="126">
        <f ca="1">OFFSET(RES!AM$95,$E81,0)</f>
        <v>5.5926720300368506</v>
      </c>
      <c r="AK81" s="126">
        <f ca="1">OFFSET(RES!AN$95,$E81,0)</f>
        <v>4.3383685112032779</v>
      </c>
      <c r="AL81" s="126">
        <f ca="1">OFFSET(RES!AO$95,$E81,0)</f>
        <v>4.3383685112032779</v>
      </c>
      <c r="AM81" s="126">
        <f ca="1">OFFSET(RES!AP$95,$E81,0)</f>
        <v>4.3383685112032779</v>
      </c>
    </row>
    <row r="82" spans="1:39">
      <c r="A82" s="35" t="s">
        <v>380</v>
      </c>
      <c r="B82">
        <v>0.2282739655271</v>
      </c>
      <c r="E82" s="129">
        <f>MATCH(F82,RES!$D$96:$D$134,0)</f>
        <v>16</v>
      </c>
      <c r="F82" s="4" t="str">
        <f t="shared" si="1"/>
        <v>RMNL</v>
      </c>
      <c r="G82" s="126">
        <f ca="1">OFFSET(RES!J$95,$E82,0)</f>
        <v>3.3422499241462768E-2</v>
      </c>
      <c r="H82" s="126">
        <f ca="1">OFFSET(RES!K$95,$E82,0)</f>
        <v>4.0400852626521169E-2</v>
      </c>
      <c r="I82" s="126">
        <f ca="1">OFFSET(RES!L$95,$E82,0)</f>
        <v>4.7379206011579571E-2</v>
      </c>
      <c r="J82" s="126">
        <f ca="1">OFFSET(RES!M$95,$E82,0)</f>
        <v>5.4357559396637972E-2</v>
      </c>
      <c r="K82" s="126">
        <f ca="1">OFFSET(RES!N$95,$E82,0)</f>
        <v>6.1335912781696374E-2</v>
      </c>
      <c r="L82" s="126">
        <f ca="1">OFFSET(RES!O$95,$E82,0)</f>
        <v>6.8314266166754775E-2</v>
      </c>
      <c r="M82" s="126">
        <f ca="1">OFFSET(RES!P$95,$E82,0)</f>
        <v>6.9501082185101551E-2</v>
      </c>
      <c r="N82" s="126">
        <f ca="1">OFFSET(RES!Q$95,$E82,0)</f>
        <v>7.0830893263581524E-2</v>
      </c>
      <c r="O82" s="203">
        <f ca="1">OFFSET(RES!R$95,$E82,0)</f>
        <v>7.4236235804315473E-2</v>
      </c>
      <c r="P82" s="126">
        <f ca="1">OFFSET(RES!S$95,$E82,0)</f>
        <v>5.9381105128556322E-2</v>
      </c>
      <c r="Q82" s="126">
        <f ca="1">OFFSET(RES!T$95,$E82,0)</f>
        <v>5.875962015701091E-2</v>
      </c>
      <c r="R82" s="126">
        <f ca="1">OFFSET(RES!U$95,$E82,0)</f>
        <v>5.8110701690091637E-2</v>
      </c>
      <c r="S82" s="126">
        <f ca="1">OFFSET(RES!V$95,$E82,0)</f>
        <v>5.7433694032233043E-2</v>
      </c>
      <c r="T82" s="203">
        <f ca="1">OFFSET(RES!W$95,$E82,0)</f>
        <v>5.6727927969948064E-2</v>
      </c>
      <c r="U82" s="126">
        <f ca="1">OFFSET(RES!X$95,$E82,0)</f>
        <v>5.5992720508572756E-2</v>
      </c>
      <c r="V82" s="126">
        <f ca="1">OFFSET(RES!Y$95,$E82,0)</f>
        <v>5.5227374604012641E-2</v>
      </c>
      <c r="W82" s="126">
        <f ca="1">OFFSET(RES!Z$95,$E82,0)</f>
        <v>5.4431178889396421E-2</v>
      </c>
      <c r="X82" s="126">
        <f ca="1">OFFSET(RES!AA$95,$E82,0)</f>
        <v>5.3603407396541923E-2</v>
      </c>
      <c r="Y82" s="205">
        <f ca="1">OFFSET(RES!AB$95,$E82,0)</f>
        <v>5.2743319272136789E-2</v>
      </c>
      <c r="Z82" s="126">
        <f ca="1">OFFSET(RES!AC$95,$E82,0)</f>
        <v>5.1850158488535039E-2</v>
      </c>
      <c r="AA82" s="126">
        <f ca="1">OFFSET(RES!AD$95,$E82,0)</f>
        <v>5.0923153549067714E-2</v>
      </c>
      <c r="AB82" s="126">
        <f ca="1">OFFSET(RES!AE$95,$E82,0)</f>
        <v>4.9961517187766098E-2</v>
      </c>
      <c r="AC82" s="126">
        <f ca="1">OFFSET(RES!AF$95,$E82,0)</f>
        <v>4.8964446063391225E-2</v>
      </c>
      <c r="AD82" s="126">
        <f ca="1">OFFSET(RES!AG$95,$E82,0)</f>
        <v>4.793112044766426E-2</v>
      </c>
      <c r="AE82" s="126">
        <f ca="1">OFFSET(RES!AH$95,$E82,0)</f>
        <v>4.6860703907588099E-2</v>
      </c>
      <c r="AF82" s="126">
        <f ca="1">OFFSET(RES!AI$95,$E82,0)</f>
        <v>4.5752342981749773E-2</v>
      </c>
      <c r="AG82" s="126">
        <f ca="1">OFFSET(RES!AJ$95,$E82,0)</f>
        <v>4.4605166850491061E-2</v>
      </c>
      <c r="AH82" s="126">
        <f ca="1">OFFSET(RES!AK$95,$E82,0)</f>
        <v>4.3418286999832099E-2</v>
      </c>
      <c r="AI82" s="126">
        <f ca="1">OFFSET(RES!AL$95,$E82,0)</f>
        <v>4.2190796879030747E-2</v>
      </c>
      <c r="AJ82" s="126">
        <f ca="1">OFFSET(RES!AM$95,$E82,0)</f>
        <v>3.5411155849910586E-2</v>
      </c>
      <c r="AK82" s="126">
        <f ca="1">OFFSET(RES!AN$95,$E82,0)</f>
        <v>2.7469274554179707E-2</v>
      </c>
      <c r="AL82" s="126">
        <f ca="1">OFFSET(RES!AO$95,$E82,0)</f>
        <v>2.7469274554179707E-2</v>
      </c>
      <c r="AM82" s="126">
        <f ca="1">OFFSET(RES!AP$95,$E82,0)</f>
        <v>2.7469274554179707E-2</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0.76619187600000016</v>
      </c>
      <c r="O83" s="24">
        <f ca="1">OFFSET(OtherTRA!R$46,$E83,0)</f>
        <v>0.76619187600000005</v>
      </c>
      <c r="P83" s="24">
        <f ca="1">OFFSET(OtherTRA!S$46,$E83,0)</f>
        <v>0.74806779200000006</v>
      </c>
      <c r="Q83" s="24">
        <f ca="1">OFFSET(OtherTRA!T$46,$E83,0)</f>
        <v>0.72994370800000008</v>
      </c>
      <c r="R83" s="24">
        <f ca="1">OFFSET(OtherTRA!U$46,$E83,0)</f>
        <v>0.7118196240000001</v>
      </c>
      <c r="S83" s="24">
        <f ca="1">OFFSET(OtherTRA!V$46,$E83,0)</f>
        <v>0.69369554000000011</v>
      </c>
      <c r="T83" s="24">
        <f ca="1">OFFSET(OtherTRA!W$46,$E83,0)</f>
        <v>0.67557145600000013</v>
      </c>
      <c r="U83" s="24">
        <f ca="1">OFFSET(OtherTRA!X$46,$E83,0)</f>
        <v>0.65744737200000014</v>
      </c>
      <c r="V83" s="24">
        <f ca="1">OFFSET(OtherTRA!Y$46,$E83,0)</f>
        <v>0.63932328800000016</v>
      </c>
      <c r="W83" s="24">
        <f ca="1">OFFSET(OtherTRA!Z$46,$E83,0)</f>
        <v>0.62119920400000017</v>
      </c>
      <c r="X83" s="24">
        <f ca="1">OFFSET(OtherTRA!AA$46,$E83,0)</f>
        <v>0.60307512000000019</v>
      </c>
      <c r="Y83" s="24">
        <f ca="1">OFFSET(OtherTRA!AB$46,$E83,0)</f>
        <v>0.74806779200000006</v>
      </c>
      <c r="Z83" s="24">
        <f ca="1">OFFSET(OtherTRA!AC$46,$E83,0)</f>
        <v>0.74292922266666672</v>
      </c>
      <c r="AA83" s="24">
        <f ca="1">OFFSET(OtherTRA!AD$46,$E83,0)</f>
        <v>0.73779065333333338</v>
      </c>
      <c r="AB83" s="24">
        <f ca="1">OFFSET(OtherTRA!AE$46,$E83,0)</f>
        <v>0.73265208400000004</v>
      </c>
      <c r="AC83" s="24">
        <f ca="1">OFFSET(OtherTRA!AF$46,$E83,0)</f>
        <v>0.72751351466666669</v>
      </c>
      <c r="AD83" s="24">
        <f ca="1">OFFSET(OtherTRA!AG$46,$E83,0)</f>
        <v>0.72237494533333335</v>
      </c>
      <c r="AE83" s="24">
        <f ca="1">OFFSET(OtherTRA!AH$46,$E83,0)</f>
        <v>0.71723637600000001</v>
      </c>
      <c r="AF83" s="24">
        <f ca="1">OFFSET(OtherTRA!AI$46,$E83,0)</f>
        <v>0.71209780666666667</v>
      </c>
      <c r="AG83" s="24">
        <f ca="1">OFFSET(OtherTRA!AJ$46,$E83,0)</f>
        <v>0.70695923733333332</v>
      </c>
      <c r="AH83" s="24">
        <f ca="1">OFFSET(OtherTRA!AK$46,$E83,0)</f>
        <v>0.70182066799999998</v>
      </c>
      <c r="AI83" s="24">
        <f ca="1">OFFSET(OtherTRA!AL$46,$E83,0)</f>
        <v>0.74292922266666672</v>
      </c>
      <c r="AJ83" s="24">
        <f ca="1">OFFSET(OtherTRA!AM$46,$E83,0)</f>
        <v>0.74766275977777785</v>
      </c>
      <c r="AK83" s="24">
        <f ca="1">OFFSET(OtherTRA!AN$46,$E83,0)</f>
        <v>0.75239629688888898</v>
      </c>
      <c r="AL83" s="24">
        <f ca="1">OFFSET(OtherTRA!AO$46,$E83,0)</f>
        <v>0.75239629688888898</v>
      </c>
      <c r="AM83" s="24">
        <f ca="1">OFFSET(OtherTRA!AP$46,$E83,0)</f>
        <v>0.75239629688888898</v>
      </c>
    </row>
    <row r="84" spans="1:39">
      <c r="A84" s="35" t="s">
        <v>608</v>
      </c>
      <c r="B84">
        <f>[2]EB_2006!$AI$69/1000</f>
        <v>35.178032837499991</v>
      </c>
      <c r="E84" s="128">
        <f>MATCH(F84,OtherTRA!$D$47:$D$51,0)</f>
        <v>2</v>
      </c>
      <c r="F84" s="4" t="str">
        <f t="shared" si="1"/>
        <v>TAIJET</v>
      </c>
      <c r="G84" s="24">
        <f ca="1">OFFSET(OtherTRA!J$46,$E84,0)</f>
        <v>60.368000000000002</v>
      </c>
      <c r="H84" s="24">
        <f ca="1">OFFSET(OtherTRA!K$46,$E84,0)</f>
        <v>61.880348805324381</v>
      </c>
      <c r="I84" s="24">
        <f ca="1">OFFSET(OtherTRA!L$46,$E84,0)</f>
        <v>63.39269761064876</v>
      </c>
      <c r="J84" s="24">
        <f ca="1">OFFSET(OtherTRA!M$46,$E84,0)</f>
        <v>64.905046415973132</v>
      </c>
      <c r="K84" s="24">
        <f ca="1">OFFSET(OtherTRA!N$46,$E84,0)</f>
        <v>66.92216229560222</v>
      </c>
      <c r="L84" s="24">
        <f ca="1">OFFSET(OtherTRA!O$46,$E84,0)</f>
        <v>68.939278175231294</v>
      </c>
      <c r="M84" s="24">
        <f ca="1">OFFSET(OtherTRA!P$46,$E84,0)</f>
        <v>68.534040941436558</v>
      </c>
      <c r="N84" s="24">
        <f ca="1">OFFSET(OtherTRA!Q$46,$E84,0)</f>
        <v>68.128803707641822</v>
      </c>
      <c r="O84" s="24">
        <f ca="1">OFFSET(OtherTRA!R$46,$E84,0)</f>
        <v>68.128803707641836</v>
      </c>
      <c r="P84" s="24">
        <f ca="1">OFFSET(OtherTRA!S$46,$E84,0)</f>
        <v>63.895078751931599</v>
      </c>
      <c r="Q84" s="24">
        <f ca="1">OFFSET(OtherTRA!T$46,$E84,0)</f>
        <v>59.661353796221363</v>
      </c>
      <c r="R84" s="24">
        <f ca="1">OFFSET(OtherTRA!U$46,$E84,0)</f>
        <v>55.427628840511126</v>
      </c>
      <c r="S84" s="24">
        <f ca="1">OFFSET(OtherTRA!V$46,$E84,0)</f>
        <v>51.193903884800889</v>
      </c>
      <c r="T84" s="24">
        <f ca="1">OFFSET(OtherTRA!W$46,$E84,0)</f>
        <v>46.960178929090652</v>
      </c>
      <c r="U84" s="24">
        <f ca="1">OFFSET(OtherTRA!X$46,$E84,0)</f>
        <v>42.726453973380416</v>
      </c>
      <c r="V84" s="24">
        <f ca="1">OFFSET(OtherTRA!Y$46,$E84,0)</f>
        <v>38.492729017670179</v>
      </c>
      <c r="W84" s="24">
        <f ca="1">OFFSET(OtherTRA!Z$46,$E84,0)</f>
        <v>34.259004061959942</v>
      </c>
      <c r="X84" s="24">
        <f ca="1">OFFSET(OtherTRA!AA$46,$E84,0)</f>
        <v>30.025279106249705</v>
      </c>
      <c r="Y84" s="24">
        <f ca="1">OFFSET(OtherTRA!AB$46,$E84,0)</f>
        <v>63.895078751931599</v>
      </c>
      <c r="Z84" s="24">
        <f ca="1">OFFSET(OtherTRA!AC$46,$E84,0)</f>
        <v>60.368000000000357</v>
      </c>
      <c r="AA84" s="24">
        <f ca="1">OFFSET(OtherTRA!AD$46,$E84,0)</f>
        <v>56.840921248069115</v>
      </c>
      <c r="AB84" s="24">
        <f ca="1">OFFSET(OtherTRA!AE$46,$E84,0)</f>
        <v>53.313842496137873</v>
      </c>
      <c r="AC84" s="24">
        <f ca="1">OFFSET(OtherTRA!AF$46,$E84,0)</f>
        <v>49.786763744206631</v>
      </c>
      <c r="AD84" s="24">
        <f ca="1">OFFSET(OtherTRA!AG$46,$E84,0)</f>
        <v>46.259684992275389</v>
      </c>
      <c r="AE84" s="24">
        <f ca="1">OFFSET(OtherTRA!AH$46,$E84,0)</f>
        <v>42.732606240344147</v>
      </c>
      <c r="AF84" s="24">
        <f ca="1">OFFSET(OtherTRA!AI$46,$E84,0)</f>
        <v>39.205527488412905</v>
      </c>
      <c r="AG84" s="24">
        <f ca="1">OFFSET(OtherTRA!AJ$46,$E84,0)</f>
        <v>35.678448736481663</v>
      </c>
      <c r="AH84" s="24">
        <f ca="1">OFFSET(OtherTRA!AK$46,$E84,0)</f>
        <v>32.151369984550421</v>
      </c>
      <c r="AI84" s="24">
        <f ca="1">OFFSET(OtherTRA!AL$46,$E84,0)</f>
        <v>60.368000000000357</v>
      </c>
      <c r="AJ84" s="24">
        <f ca="1">OFFSET(OtherTRA!AM$46,$E84,0)</f>
        <v>60.368000000000357</v>
      </c>
      <c r="AK84" s="24">
        <f ca="1">OFFSET(OtherTRA!AN$46,$E84,0)</f>
        <v>60.368000000000357</v>
      </c>
      <c r="AL84" s="24">
        <f ca="1">OFFSET(OtherTRA!AO$46,$E84,0)</f>
        <v>60.368000000000357</v>
      </c>
      <c r="AM84" s="24">
        <f ca="1">OFFSET(OtherTRA!AP$46,$E84,0)</f>
        <v>60.368000000000357</v>
      </c>
    </row>
    <row r="85" spans="1:39" s="185" customFormat="1">
      <c r="A85" s="35" t="s">
        <v>609</v>
      </c>
      <c r="B85" s="185">
        <f>[2]EB_2006!$AI$70/1000</f>
        <v>42.764908764899999</v>
      </c>
      <c r="E85" s="128">
        <f>MATCH(F85,OtherTRA!$D$47:$D$51,0)</f>
        <v>3</v>
      </c>
      <c r="F85" s="185" t="str">
        <f t="shared" ref="F85" si="2">A85</f>
        <v>TADJET</v>
      </c>
      <c r="G85" s="24">
        <f ca="1">OFFSET(OtherTRA!J$46,$E85,0)</f>
        <v>20.123000000000001</v>
      </c>
      <c r="H85" s="24">
        <f ca="1">OFFSET(OtherTRA!K$46,$E85,0)</f>
        <v>20.627124619161517</v>
      </c>
      <c r="I85" s="24">
        <f ca="1">OFFSET(OtherTRA!L$46,$E85,0)</f>
        <v>21.131249238323033</v>
      </c>
      <c r="J85" s="24">
        <f ca="1">OFFSET(OtherTRA!M$46,$E85,0)</f>
        <v>21.635373857484552</v>
      </c>
      <c r="K85" s="24">
        <f ca="1">OFFSET(OtherTRA!N$46,$E85,0)</f>
        <v>21.050300958318672</v>
      </c>
      <c r="L85" s="24">
        <f ca="1">OFFSET(OtherTRA!O$46,$E85,0)</f>
        <v>20.465228059152793</v>
      </c>
      <c r="M85" s="24">
        <f ca="1">OFFSET(OtherTRA!P$46,$E85,0)</f>
        <v>21.587602740556363</v>
      </c>
      <c r="N85" s="24">
        <f ca="1">OFFSET(OtherTRA!Q$46,$E85,0)</f>
        <v>22.709977421959934</v>
      </c>
      <c r="O85" s="24">
        <f ca="1">OFFSET(OtherTRA!R$46,$E85,0)</f>
        <v>22.70997742195993</v>
      </c>
      <c r="P85" s="24">
        <f ca="1">OFFSET(OtherTRA!S$46,$E85,0)</f>
        <v>21.298712392743173</v>
      </c>
      <c r="Q85" s="24">
        <f ca="1">OFFSET(OtherTRA!T$46,$E85,0)</f>
        <v>19.887447363526416</v>
      </c>
      <c r="R85" s="24">
        <f ca="1">OFFSET(OtherTRA!U$46,$E85,0)</f>
        <v>18.476182334309659</v>
      </c>
      <c r="S85" s="24">
        <f ca="1">OFFSET(OtherTRA!V$46,$E85,0)</f>
        <v>17.064917305092902</v>
      </c>
      <c r="T85" s="24">
        <f ca="1">OFFSET(OtherTRA!W$46,$E85,0)</f>
        <v>15.653652275876144</v>
      </c>
      <c r="U85" s="24">
        <f ca="1">OFFSET(OtherTRA!X$46,$E85,0)</f>
        <v>14.242387246659387</v>
      </c>
      <c r="V85" s="24">
        <f ca="1">OFFSET(OtherTRA!Y$46,$E85,0)</f>
        <v>12.83112221744263</v>
      </c>
      <c r="W85" s="24">
        <f ca="1">OFFSET(OtherTRA!Z$46,$E85,0)</f>
        <v>11.419857188225873</v>
      </c>
      <c r="X85" s="24">
        <f ca="1">OFFSET(OtherTRA!AA$46,$E85,0)</f>
        <v>10.008592159009115</v>
      </c>
      <c r="Y85" s="24">
        <f ca="1">OFFSET(OtherTRA!AB$46,$E85,0)</f>
        <v>21.298712392743173</v>
      </c>
      <c r="Z85" s="24">
        <f ca="1">OFFSET(OtherTRA!AC$46,$E85,0)</f>
        <v>20.123000000000125</v>
      </c>
      <c r="AA85" s="24">
        <f ca="1">OFFSET(OtherTRA!AD$46,$E85,0)</f>
        <v>18.947287607257078</v>
      </c>
      <c r="AB85" s="24">
        <f ca="1">OFFSET(OtherTRA!AE$46,$E85,0)</f>
        <v>17.77157521451403</v>
      </c>
      <c r="AC85" s="24">
        <f ca="1">OFFSET(OtherTRA!AF$46,$E85,0)</f>
        <v>16.595862821770982</v>
      </c>
      <c r="AD85" s="24">
        <f ca="1">OFFSET(OtherTRA!AG$46,$E85,0)</f>
        <v>15.420150429027935</v>
      </c>
      <c r="AE85" s="24">
        <f ca="1">OFFSET(OtherTRA!AH$46,$E85,0)</f>
        <v>14.244438036284887</v>
      </c>
      <c r="AF85" s="24">
        <f ca="1">OFFSET(OtherTRA!AI$46,$E85,0)</f>
        <v>13.068725643541839</v>
      </c>
      <c r="AG85" s="24">
        <f ca="1">OFFSET(OtherTRA!AJ$46,$E85,0)</f>
        <v>11.893013250798791</v>
      </c>
      <c r="AH85" s="24">
        <f ca="1">OFFSET(OtherTRA!AK$46,$E85,0)</f>
        <v>10.717300858055744</v>
      </c>
      <c r="AI85" s="24">
        <f ca="1">OFFSET(OtherTRA!AL$46,$E85,0)</f>
        <v>20.123000000000125</v>
      </c>
      <c r="AJ85" s="24">
        <f ca="1">OFFSET(OtherTRA!AM$46,$E85,0)</f>
        <v>20.123000000000125</v>
      </c>
      <c r="AK85" s="24">
        <f ca="1">OFFSET(OtherTRA!AN$46,$E85,0)</f>
        <v>20.123000000000125</v>
      </c>
      <c r="AL85" s="24">
        <f ca="1">OFFSET(OtherTRA!AO$46,$E85,0)</f>
        <v>20.123000000000125</v>
      </c>
      <c r="AM85" s="24">
        <f ca="1">OFFSET(OtherTRA!AP$46,$E85,0)</f>
        <v>20.123000000000125</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1.0969401993270202</v>
      </c>
      <c r="I86" s="24">
        <f ca="1">OFFSET(OtherTRA!L$46,$E86,0)</f>
        <v>1.1237492951384156</v>
      </c>
      <c r="J86" s="24">
        <f ca="1">OFFSET(OtherTRA!M$46,$E86,0)</f>
        <v>1.1505583909498109</v>
      </c>
      <c r="K86" s="24">
        <f ca="1">OFFSET(OtherTRA!N$46,$E86,0)</f>
        <v>1.159280926103714</v>
      </c>
      <c r="L86" s="24">
        <f ca="1">OFFSET(OtherTRA!O$46,$E86,0)</f>
        <v>1.1680034612576169</v>
      </c>
      <c r="M86" s="24">
        <f ca="1">OFFSET(OtherTRA!P$46,$E86,0)</f>
        <v>1.1878543669001622</v>
      </c>
      <c r="N86" s="24">
        <f ca="1">OFFSET(OtherTRA!Q$46,$E86,0)</f>
        <v>1.2077052725427075</v>
      </c>
      <c r="O86" s="24">
        <f ca="1">OFFSET(OtherTRA!R$46,$E86,0)</f>
        <v>1.2077052725427075</v>
      </c>
      <c r="P86" s="24">
        <f ca="1">OFFSET(OtherTRA!S$46,$E86,0)</f>
        <v>1.1326549021670809</v>
      </c>
      <c r="Q86" s="24">
        <f ca="1">OFFSET(OtherTRA!T$46,$E86,0)</f>
        <v>1.0576045317914542</v>
      </c>
      <c r="R86" s="24">
        <f ca="1">OFFSET(OtherTRA!U$46,$E86,0)</f>
        <v>0.98255416141582752</v>
      </c>
      <c r="S86" s="24">
        <f ca="1">OFFSET(OtherTRA!V$46,$E86,0)</f>
        <v>0.90750379104020085</v>
      </c>
      <c r="T86" s="24">
        <f ca="1">OFFSET(OtherTRA!W$46,$E86,0)</f>
        <v>0.83245342066457417</v>
      </c>
      <c r="U86" s="24">
        <f ca="1">OFFSET(OtherTRA!X$46,$E86,0)</f>
        <v>0.7574030502889475</v>
      </c>
      <c r="V86" s="24">
        <f ca="1">OFFSET(OtherTRA!Y$46,$E86,0)</f>
        <v>0.68235267991332083</v>
      </c>
      <c r="W86" s="24">
        <f ca="1">OFFSET(OtherTRA!Z$46,$E86,0)</f>
        <v>0.60730230953769415</v>
      </c>
      <c r="X86" s="24">
        <f ca="1">OFFSET(OtherTRA!AA$46,$E86,0)</f>
        <v>0.53225193916206748</v>
      </c>
      <c r="Y86" s="24">
        <f ca="1">OFFSET(OtherTRA!AB$46,$E86,0)</f>
        <v>1.1326549021670809</v>
      </c>
      <c r="Z86" s="24">
        <f ca="1">OFFSET(OtherTRA!AC$46,$E86,0)</f>
        <v>1.0701311035156316</v>
      </c>
      <c r="AA86" s="24">
        <f ca="1">OFFSET(OtherTRA!AD$46,$E86,0)</f>
        <v>1.0076073048641823</v>
      </c>
      <c r="AB86" s="24">
        <f ca="1">OFFSET(OtherTRA!AE$46,$E86,0)</f>
        <v>0.94508350621273296</v>
      </c>
      <c r="AC86" s="24">
        <f ca="1">OFFSET(OtherTRA!AF$46,$E86,0)</f>
        <v>0.88255970756128366</v>
      </c>
      <c r="AD86" s="24">
        <f ca="1">OFFSET(OtherTRA!AG$46,$E86,0)</f>
        <v>0.82003590890983435</v>
      </c>
      <c r="AE86" s="24">
        <f ca="1">OFFSET(OtherTRA!AH$46,$E86,0)</f>
        <v>0.75751211025838505</v>
      </c>
      <c r="AF86" s="24">
        <f ca="1">OFFSET(OtherTRA!AI$46,$E86,0)</f>
        <v>0.69498831160693575</v>
      </c>
      <c r="AG86" s="24">
        <f ca="1">OFFSET(OtherTRA!AJ$46,$E86,0)</f>
        <v>0.63246451295548645</v>
      </c>
      <c r="AH86" s="24">
        <f ca="1">OFFSET(OtherTRA!AK$46,$E86,0)</f>
        <v>0.56994071430403714</v>
      </c>
      <c r="AI86" s="24">
        <f ca="1">OFFSET(OtherTRA!AL$46,$E86,0)</f>
        <v>1.0701311035156316</v>
      </c>
      <c r="AJ86" s="24">
        <f ca="1">OFFSET(OtherTRA!AM$46,$E86,0)</f>
        <v>1.0701311035156316</v>
      </c>
      <c r="AK86" s="24">
        <f ca="1">OFFSET(OtherTRA!AN$46,$E86,0)</f>
        <v>1.0701311035156316</v>
      </c>
      <c r="AL86" s="24">
        <f ca="1">OFFSET(OtherTRA!AO$46,$E86,0)</f>
        <v>1.0701311035156316</v>
      </c>
      <c r="AM86" s="24">
        <f ca="1">OFFSET(OtherTRA!AP$46,$E86,0)</f>
        <v>1.0701311035156316</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45.877662545611692</v>
      </c>
      <c r="N87" s="24">
        <f ca="1">OFFSET(FTRA!Q$136,$E87,0)</f>
        <v>46.412503925601982</v>
      </c>
      <c r="O87" s="24">
        <f ca="1">OFFSET(FTRA!R$136,$E87,0)</f>
        <v>43.592175672681499</v>
      </c>
      <c r="P87" s="24">
        <f ca="1">OFFSET(FTRA!S$136,$E87,0)</f>
        <v>43.121767622195435</v>
      </c>
      <c r="Q87" s="24">
        <f ca="1">OFFSET(FTRA!T$136,$E87,0)</f>
        <v>43.121332871589274</v>
      </c>
      <c r="R87" s="24">
        <f ca="1">OFFSET(FTRA!U$136,$E87,0)</f>
        <v>43.120898120983114</v>
      </c>
      <c r="S87" s="24">
        <f ca="1">OFFSET(FTRA!V$136,$E87,0)</f>
        <v>43.120463370376953</v>
      </c>
      <c r="T87" s="24">
        <f ca="1">OFFSET(FTRA!W$136,$E87,0)</f>
        <v>43.120028619770792</v>
      </c>
      <c r="U87" s="24">
        <f ca="1">OFFSET(FTRA!X$136,$E87,0)</f>
        <v>43.119593869164632</v>
      </c>
      <c r="V87" s="24">
        <f ca="1">OFFSET(FTRA!Y$136,$E87,0)</f>
        <v>43.119159118558471</v>
      </c>
      <c r="W87" s="24">
        <f ca="1">OFFSET(FTRA!Z$136,$E87,0)</f>
        <v>43.118724367952311</v>
      </c>
      <c r="X87" s="24">
        <f ca="1">OFFSET(FTRA!AA$136,$E87,0)</f>
        <v>43.11828961734615</v>
      </c>
      <c r="Y87" s="24">
        <f ca="1">OFFSET(FTRA!AB$136,$E87,0)</f>
        <v>43.117854866739982</v>
      </c>
      <c r="Z87" s="24">
        <f ca="1">OFFSET(FTRA!AC$136,$E87,0)</f>
        <v>43.117854866739982</v>
      </c>
      <c r="AA87" s="24">
        <f ca="1">OFFSET(FTRA!AD$136,$E87,0)</f>
        <v>43.117854866739982</v>
      </c>
      <c r="AB87" s="24">
        <f ca="1">OFFSET(FTRA!AE$136,$E87,0)</f>
        <v>43.117854866739982</v>
      </c>
      <c r="AC87" s="24">
        <f ca="1">OFFSET(FTRA!AF$136,$E87,0)</f>
        <v>43.117854866739982</v>
      </c>
      <c r="AD87" s="24">
        <f ca="1">OFFSET(FTRA!AG$136,$E87,0)</f>
        <v>43.117854866739982</v>
      </c>
      <c r="AE87" s="24">
        <f ca="1">OFFSET(FTRA!AH$136,$E87,0)</f>
        <v>43.117854866739982</v>
      </c>
      <c r="AF87" s="24">
        <f ca="1">OFFSET(FTRA!AI$136,$E87,0)</f>
        <v>43.117854866739982</v>
      </c>
      <c r="AG87" s="24">
        <f ca="1">OFFSET(FTRA!AJ$136,$E87,0)</f>
        <v>43.117854866739982</v>
      </c>
      <c r="AH87" s="24">
        <f ca="1">OFFSET(FTRA!AK$136,$E87,0)</f>
        <v>43.117854866739982</v>
      </c>
      <c r="AI87" s="24">
        <f ca="1">OFFSET(FTRA!AL$136,$E87,0)</f>
        <v>43.117854866739982</v>
      </c>
      <c r="AJ87" s="24">
        <f ca="1">OFFSET(FTRA!AM$136,$E87,0)</f>
        <v>43.117854866739982</v>
      </c>
      <c r="AK87" s="24">
        <f ca="1">OFFSET(FTRA!AN$136,$E87,0)</f>
        <v>43.117854866739982</v>
      </c>
      <c r="AL87" s="24">
        <f ca="1">OFFSET(FTRA!AO$136,$E87,0)</f>
        <v>43.117854866739982</v>
      </c>
      <c r="AM87" s="24">
        <f ca="1">OFFSET(FTRA!AP$136,$E87,0)</f>
        <v>43.117854866739982</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3.5066801928572255</v>
      </c>
      <c r="N88" s="24">
        <f ca="1">OFFSET(FTRA!Q$136,$E88,0)</f>
        <v>3.5633603857144514</v>
      </c>
      <c r="O88" s="24">
        <f ca="1">OFFSET(FTRA!R$136,$E88,0)</f>
        <v>3.3468272293202657</v>
      </c>
      <c r="P88" s="24">
        <f ca="1">OFFSET(FTRA!S$136,$E88,0)</f>
        <v>3.3107112418072857</v>
      </c>
      <c r="Q88" s="24">
        <f ca="1">OFFSET(FTRA!T$136,$E88,0)</f>
        <v>3.3106778634510965</v>
      </c>
      <c r="R88" s="24">
        <f ca="1">OFFSET(FTRA!U$136,$E88,0)</f>
        <v>3.3106444850949073</v>
      </c>
      <c r="S88" s="24">
        <f ca="1">OFFSET(FTRA!V$136,$E88,0)</f>
        <v>3.3106111067387181</v>
      </c>
      <c r="T88" s="24">
        <f ca="1">OFFSET(FTRA!W$136,$E88,0)</f>
        <v>3.3105777283825288</v>
      </c>
      <c r="U88" s="24">
        <f ca="1">OFFSET(FTRA!X$136,$E88,0)</f>
        <v>3.3105443500263396</v>
      </c>
      <c r="V88" s="24">
        <f ca="1">OFFSET(FTRA!Y$136,$E88,0)</f>
        <v>3.3105109716701504</v>
      </c>
      <c r="W88" s="24">
        <f ca="1">OFFSET(FTRA!Z$136,$E88,0)</f>
        <v>3.3104775933139612</v>
      </c>
      <c r="X88" s="24">
        <f ca="1">OFFSET(FTRA!AA$136,$E88,0)</f>
        <v>3.310444214957772</v>
      </c>
      <c r="Y88" s="24">
        <f ca="1">OFFSET(FTRA!AB$136,$E88,0)</f>
        <v>3.3104108366015828</v>
      </c>
      <c r="Z88" s="24">
        <f ca="1">OFFSET(FTRA!AC$136,$E88,0)</f>
        <v>3.3104108366015828</v>
      </c>
      <c r="AA88" s="24">
        <f ca="1">OFFSET(FTRA!AD$136,$E88,0)</f>
        <v>3.3104108366015828</v>
      </c>
      <c r="AB88" s="24">
        <f ca="1">OFFSET(FTRA!AE$136,$E88,0)</f>
        <v>3.3104108366015828</v>
      </c>
      <c r="AC88" s="24">
        <f ca="1">OFFSET(FTRA!AF$136,$E88,0)</f>
        <v>3.3104108366015828</v>
      </c>
      <c r="AD88" s="24">
        <f ca="1">OFFSET(FTRA!AG$136,$E88,0)</f>
        <v>3.3104108366015828</v>
      </c>
      <c r="AE88" s="24">
        <f ca="1">OFFSET(FTRA!AH$136,$E88,0)</f>
        <v>3.3104108366015828</v>
      </c>
      <c r="AF88" s="24">
        <f ca="1">OFFSET(FTRA!AI$136,$E88,0)</f>
        <v>3.3104108366015828</v>
      </c>
      <c r="AG88" s="24">
        <f ca="1">OFFSET(FTRA!AJ$136,$E88,0)</f>
        <v>3.3104108366015828</v>
      </c>
      <c r="AH88" s="24">
        <f ca="1">OFFSET(FTRA!AK$136,$E88,0)</f>
        <v>3.3104108366015828</v>
      </c>
      <c r="AI88" s="24">
        <f ca="1">OFFSET(FTRA!AL$136,$E88,0)</f>
        <v>3.3104108366015828</v>
      </c>
      <c r="AJ88" s="24">
        <f ca="1">OFFSET(FTRA!AM$136,$E88,0)</f>
        <v>3.3104108366015828</v>
      </c>
      <c r="AK88" s="24">
        <f ca="1">OFFSET(FTRA!AN$136,$E88,0)</f>
        <v>3.3104108366015828</v>
      </c>
      <c r="AL88" s="24">
        <f ca="1">OFFSET(FTRA!AO$136,$E88,0)</f>
        <v>3.3104108366015828</v>
      </c>
      <c r="AM88" s="24">
        <f ca="1">OFFSET(FTRA!AP$136,$E88,0)</f>
        <v>3.3104108366015828</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0.72045656249752899</v>
      </c>
      <c r="N89" s="24">
        <f ca="1">OFFSET(FTRA!Q$136,$E89,0)</f>
        <v>0.70490368674853299</v>
      </c>
      <c r="O89" s="24">
        <f ca="1">OFFSET(FTRA!R$136,$E89,0)</f>
        <v>0.66206911383879496</v>
      </c>
      <c r="P89" s="24">
        <f ca="1">OFFSET(FTRA!S$136,$E89,0)</f>
        <v>0.65492465187235271</v>
      </c>
      <c r="Q89" s="24">
        <f ca="1">OFFSET(FTRA!T$136,$E89,0)</f>
        <v>0.65491804896841133</v>
      </c>
      <c r="R89" s="24">
        <f ca="1">OFFSET(FTRA!U$136,$E89,0)</f>
        <v>0.65491144606446994</v>
      </c>
      <c r="S89" s="24">
        <f ca="1">OFFSET(FTRA!V$136,$E89,0)</f>
        <v>0.65490484316052855</v>
      </c>
      <c r="T89" s="24">
        <f ca="1">OFFSET(FTRA!W$136,$E89,0)</f>
        <v>0.65489824025658716</v>
      </c>
      <c r="U89" s="24">
        <f ca="1">OFFSET(FTRA!X$136,$E89,0)</f>
        <v>0.65489163735264577</v>
      </c>
      <c r="V89" s="24">
        <f ca="1">OFFSET(FTRA!Y$136,$E89,0)</f>
        <v>0.65488503444870438</v>
      </c>
      <c r="W89" s="24">
        <f ca="1">OFFSET(FTRA!Z$136,$E89,0)</f>
        <v>0.654878431544763</v>
      </c>
      <c r="X89" s="24">
        <f ca="1">OFFSET(FTRA!AA$136,$E89,0)</f>
        <v>0.65487182864082161</v>
      </c>
      <c r="Y89" s="24">
        <f ca="1">OFFSET(FTRA!AB$136,$E89,0)</f>
        <v>0.65486522573688033</v>
      </c>
      <c r="Z89" s="24">
        <f ca="1">OFFSET(FTRA!AC$136,$E89,0)</f>
        <v>0.65486522573688033</v>
      </c>
      <c r="AA89" s="24">
        <f ca="1">OFFSET(FTRA!AD$136,$E89,0)</f>
        <v>0.65486522573688033</v>
      </c>
      <c r="AB89" s="24">
        <f ca="1">OFFSET(FTRA!AE$136,$E89,0)</f>
        <v>0.65486522573688033</v>
      </c>
      <c r="AC89" s="24">
        <f ca="1">OFFSET(FTRA!AF$136,$E89,0)</f>
        <v>0.65486522573688033</v>
      </c>
      <c r="AD89" s="24">
        <f ca="1">OFFSET(FTRA!AG$136,$E89,0)</f>
        <v>0.65486522573688033</v>
      </c>
      <c r="AE89" s="24">
        <f ca="1">OFFSET(FTRA!AH$136,$E89,0)</f>
        <v>0.65486522573688033</v>
      </c>
      <c r="AF89" s="24">
        <f ca="1">OFFSET(FTRA!AI$136,$E89,0)</f>
        <v>0.65486522573688033</v>
      </c>
      <c r="AG89" s="24">
        <f ca="1">OFFSET(FTRA!AJ$136,$E89,0)</f>
        <v>0.65486522573688033</v>
      </c>
      <c r="AH89" s="24">
        <f ca="1">OFFSET(FTRA!AK$136,$E89,0)</f>
        <v>0.65486522573688033</v>
      </c>
      <c r="AI89" s="24">
        <f ca="1">OFFSET(FTRA!AL$136,$E89,0)</f>
        <v>0.65486522573688033</v>
      </c>
      <c r="AJ89" s="24">
        <f ca="1">OFFSET(FTRA!AM$136,$E89,0)</f>
        <v>0.65486522573688033</v>
      </c>
      <c r="AK89" s="24">
        <f ca="1">OFFSET(FTRA!AN$136,$E89,0)</f>
        <v>0.65486522573688033</v>
      </c>
      <c r="AL89" s="24">
        <f ca="1">OFFSET(FTRA!AO$136,$E89,0)</f>
        <v>0.65486522573688033</v>
      </c>
      <c r="AM89" s="24">
        <f ca="1">OFFSET(FTRA!AP$136,$E89,0)</f>
        <v>0.65486522573688033</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2.9747724762141838</v>
      </c>
      <c r="N90" s="24">
        <f ca="1">OFFSET(FTRA!Q$136,$E90,0)</f>
        <v>2.9189480270092178</v>
      </c>
      <c r="O90" s="24">
        <f ca="1">OFFSET(FTRA!R$136,$E90,0)</f>
        <v>2.7415735935466983</v>
      </c>
      <c r="P90" s="24">
        <f ca="1">OFFSET(FTRA!S$136,$E90,0)</f>
        <v>2.7119889658124015</v>
      </c>
      <c r="Q90" s="24">
        <f ca="1">OFFSET(FTRA!T$136,$E90,0)</f>
        <v>2.7119616237317818</v>
      </c>
      <c r="R90" s="24">
        <f ca="1">OFFSET(FTRA!U$136,$E90,0)</f>
        <v>2.7119342816511622</v>
      </c>
      <c r="S90" s="24">
        <f ca="1">OFFSET(FTRA!V$136,$E90,0)</f>
        <v>2.7119069395705426</v>
      </c>
      <c r="T90" s="24">
        <f ca="1">OFFSET(FTRA!W$136,$E90,0)</f>
        <v>2.711879597489923</v>
      </c>
      <c r="U90" s="24">
        <f ca="1">OFFSET(FTRA!X$136,$E90,0)</f>
        <v>2.7118522554093034</v>
      </c>
      <c r="V90" s="24">
        <f ca="1">OFFSET(FTRA!Y$136,$E90,0)</f>
        <v>2.7118249133286838</v>
      </c>
      <c r="W90" s="24">
        <f ca="1">OFFSET(FTRA!Z$136,$E90,0)</f>
        <v>2.7117975712480642</v>
      </c>
      <c r="X90" s="24">
        <f ca="1">OFFSET(FTRA!AA$136,$E90,0)</f>
        <v>2.7117702291674446</v>
      </c>
      <c r="Y90" s="24">
        <f ca="1">OFFSET(FTRA!AB$136,$E90,0)</f>
        <v>2.7117428870868232</v>
      </c>
      <c r="Z90" s="24">
        <f ca="1">OFFSET(FTRA!AC$136,$E90,0)</f>
        <v>2.7117428870868232</v>
      </c>
      <c r="AA90" s="24">
        <f ca="1">OFFSET(FTRA!AD$136,$E90,0)</f>
        <v>2.7117428870868232</v>
      </c>
      <c r="AB90" s="24">
        <f ca="1">OFFSET(FTRA!AE$136,$E90,0)</f>
        <v>2.7117428870868232</v>
      </c>
      <c r="AC90" s="24">
        <f ca="1">OFFSET(FTRA!AF$136,$E90,0)</f>
        <v>2.7117428870868232</v>
      </c>
      <c r="AD90" s="24">
        <f ca="1">OFFSET(FTRA!AG$136,$E90,0)</f>
        <v>2.7117428870868232</v>
      </c>
      <c r="AE90" s="24">
        <f ca="1">OFFSET(FTRA!AH$136,$E90,0)</f>
        <v>2.7117428870868232</v>
      </c>
      <c r="AF90" s="24">
        <f ca="1">OFFSET(FTRA!AI$136,$E90,0)</f>
        <v>2.7117428870868232</v>
      </c>
      <c r="AG90" s="24">
        <f ca="1">OFFSET(FTRA!AJ$136,$E90,0)</f>
        <v>2.7117428870868232</v>
      </c>
      <c r="AH90" s="24">
        <f ca="1">OFFSET(FTRA!AK$136,$E90,0)</f>
        <v>2.7117428870868232</v>
      </c>
      <c r="AI90" s="24">
        <f ca="1">OFFSET(FTRA!AL$136,$E90,0)</f>
        <v>2.7117428870868232</v>
      </c>
      <c r="AJ90" s="24">
        <f ca="1">OFFSET(FTRA!AM$136,$E90,0)</f>
        <v>2.7117428870868232</v>
      </c>
      <c r="AK90" s="24">
        <f ca="1">OFFSET(FTRA!AN$136,$E90,0)</f>
        <v>2.7117428870868232</v>
      </c>
      <c r="AL90" s="24">
        <f ca="1">OFFSET(FTRA!AO$136,$E90,0)</f>
        <v>2.7117428870868232</v>
      </c>
      <c r="AM90" s="24">
        <f ca="1">OFFSET(FTRA!AP$136,$E90,0)</f>
        <v>2.7117428870868232</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0.57884755389623943</v>
      </c>
      <c r="N91" s="24">
        <f ca="1">OFFSET(FTRA!Q$136,$E91,0)</f>
        <v>0.61388810779247893</v>
      </c>
      <c r="O91" s="24">
        <f ca="1">OFFSET(FTRA!R$136,$E91,0)</f>
        <v>0.57658423861717312</v>
      </c>
      <c r="P91" s="24">
        <f ca="1">OFFSET(FTRA!S$136,$E91,0)</f>
        <v>0.57036225351449166</v>
      </c>
      <c r="Q91" s="24">
        <f ca="1">OFFSET(FTRA!T$136,$E91,0)</f>
        <v>0.57035650316265962</v>
      </c>
      <c r="R91" s="24">
        <f ca="1">OFFSET(FTRA!U$136,$E91,0)</f>
        <v>0.57035075281082759</v>
      </c>
      <c r="S91" s="24">
        <f ca="1">OFFSET(FTRA!V$136,$E91,0)</f>
        <v>0.57034500245899555</v>
      </c>
      <c r="T91" s="24">
        <f ca="1">OFFSET(FTRA!W$136,$E91,0)</f>
        <v>0.57033925210716352</v>
      </c>
      <c r="U91" s="24">
        <f ca="1">OFFSET(FTRA!X$136,$E91,0)</f>
        <v>0.57033350175533148</v>
      </c>
      <c r="V91" s="24">
        <f ca="1">OFFSET(FTRA!Y$136,$E91,0)</f>
        <v>0.57032775140349945</v>
      </c>
      <c r="W91" s="24">
        <f ca="1">OFFSET(FTRA!Z$136,$E91,0)</f>
        <v>0.57032200105166742</v>
      </c>
      <c r="X91" s="24">
        <f ca="1">OFFSET(FTRA!AA$136,$E91,0)</f>
        <v>0.57031625069983538</v>
      </c>
      <c r="Y91" s="24">
        <f ca="1">OFFSET(FTRA!AB$136,$E91,0)</f>
        <v>0.57031050034800335</v>
      </c>
      <c r="Z91" s="24">
        <f ca="1">OFFSET(FTRA!AC$136,$E91,0)</f>
        <v>0.57031050034800335</v>
      </c>
      <c r="AA91" s="24">
        <f ca="1">OFFSET(FTRA!AD$136,$E91,0)</f>
        <v>0.57031050034800335</v>
      </c>
      <c r="AB91" s="24">
        <f ca="1">OFFSET(FTRA!AE$136,$E91,0)</f>
        <v>0.57031050034800335</v>
      </c>
      <c r="AC91" s="24">
        <f ca="1">OFFSET(FTRA!AF$136,$E91,0)</f>
        <v>0.57031050034800335</v>
      </c>
      <c r="AD91" s="24">
        <f ca="1">OFFSET(FTRA!AG$136,$E91,0)</f>
        <v>0.57031050034800335</v>
      </c>
      <c r="AE91" s="24">
        <f ca="1">OFFSET(FTRA!AH$136,$E91,0)</f>
        <v>0.57031050034800335</v>
      </c>
      <c r="AF91" s="24">
        <f ca="1">OFFSET(FTRA!AI$136,$E91,0)</f>
        <v>0.57031050034800335</v>
      </c>
      <c r="AG91" s="24">
        <f ca="1">OFFSET(FTRA!AJ$136,$E91,0)</f>
        <v>0.57031050034800335</v>
      </c>
      <c r="AH91" s="24">
        <f ca="1">OFFSET(FTRA!AK$136,$E91,0)</f>
        <v>0.57031050034800335</v>
      </c>
      <c r="AI91" s="24">
        <f ca="1">OFFSET(FTRA!AL$136,$E91,0)</f>
        <v>0.57031050034800335</v>
      </c>
      <c r="AJ91" s="24">
        <f ca="1">OFFSET(FTRA!AM$136,$E91,0)</f>
        <v>0.57031050034800335</v>
      </c>
      <c r="AK91" s="24">
        <f ca="1">OFFSET(FTRA!AN$136,$E91,0)</f>
        <v>0.57031050034800335</v>
      </c>
      <c r="AL91" s="24">
        <f ca="1">OFFSET(FTRA!AO$136,$E91,0)</f>
        <v>0.57031050034800335</v>
      </c>
      <c r="AM91" s="24">
        <f ca="1">OFFSET(FTRA!AP$136,$E91,0)</f>
        <v>0.57031050034800335</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0.29186958650189898</v>
      </c>
      <c r="N92" s="24">
        <f ca="1">OFFSET(FTRA!Q$136,$E92,0)</f>
        <v>0.29418179600379801</v>
      </c>
      <c r="O92" s="24">
        <f ca="1">OFFSET(FTRA!R$136,$E92,0)</f>
        <v>0.27630537993940352</v>
      </c>
      <c r="P92" s="24">
        <f ca="1">OFFSET(FTRA!S$136,$E92,0)</f>
        <v>0.27332373763524209</v>
      </c>
      <c r="Q92" s="24">
        <f ca="1">OFFSET(FTRA!T$136,$E92,0)</f>
        <v>0.27332098200468313</v>
      </c>
      <c r="R92" s="24">
        <f ca="1">OFFSET(FTRA!U$136,$E92,0)</f>
        <v>0.27331822637412417</v>
      </c>
      <c r="S92" s="24">
        <f ca="1">OFFSET(FTRA!V$136,$E92,0)</f>
        <v>0.27331547074356521</v>
      </c>
      <c r="T92" s="24">
        <f ca="1">OFFSET(FTRA!W$136,$E92,0)</f>
        <v>0.27331271511300625</v>
      </c>
      <c r="U92" s="24">
        <f ca="1">OFFSET(FTRA!X$136,$E92,0)</f>
        <v>0.2733099594824473</v>
      </c>
      <c r="V92" s="24">
        <f ca="1">OFFSET(FTRA!Y$136,$E92,0)</f>
        <v>0.27330720385188834</v>
      </c>
      <c r="W92" s="24">
        <f ca="1">OFFSET(FTRA!Z$136,$E92,0)</f>
        <v>0.27330444822132938</v>
      </c>
      <c r="X92" s="24">
        <f ca="1">OFFSET(FTRA!AA$136,$E92,0)</f>
        <v>0.27330169259077042</v>
      </c>
      <c r="Y92" s="24">
        <f ca="1">OFFSET(FTRA!AB$136,$E92,0)</f>
        <v>0.27329893696021157</v>
      </c>
      <c r="Z92" s="24">
        <f ca="1">OFFSET(FTRA!AC$136,$E92,0)</f>
        <v>0.27329893696021157</v>
      </c>
      <c r="AA92" s="24">
        <f ca="1">OFFSET(FTRA!AD$136,$E92,0)</f>
        <v>0.27329893696021157</v>
      </c>
      <c r="AB92" s="24">
        <f ca="1">OFFSET(FTRA!AE$136,$E92,0)</f>
        <v>0.27329893696021157</v>
      </c>
      <c r="AC92" s="24">
        <f ca="1">OFFSET(FTRA!AF$136,$E92,0)</f>
        <v>0.27329893696021157</v>
      </c>
      <c r="AD92" s="24">
        <f ca="1">OFFSET(FTRA!AG$136,$E92,0)</f>
        <v>0.27329893696021157</v>
      </c>
      <c r="AE92" s="24">
        <f ca="1">OFFSET(FTRA!AH$136,$E92,0)</f>
        <v>0.27329893696021157</v>
      </c>
      <c r="AF92" s="24">
        <f ca="1">OFFSET(FTRA!AI$136,$E92,0)</f>
        <v>0.27329893696021157</v>
      </c>
      <c r="AG92" s="24">
        <f ca="1">OFFSET(FTRA!AJ$136,$E92,0)</f>
        <v>0.27329893696021157</v>
      </c>
      <c r="AH92" s="24">
        <f ca="1">OFFSET(FTRA!AK$136,$E92,0)</f>
        <v>0.27329893696021157</v>
      </c>
      <c r="AI92" s="24">
        <f ca="1">OFFSET(FTRA!AL$136,$E92,0)</f>
        <v>0.27329893696021157</v>
      </c>
      <c r="AJ92" s="24">
        <f ca="1">OFFSET(FTRA!AM$136,$E92,0)</f>
        <v>0.27329893696021157</v>
      </c>
      <c r="AK92" s="24">
        <f ca="1">OFFSET(FTRA!AN$136,$E92,0)</f>
        <v>0.27329893696021157</v>
      </c>
      <c r="AL92" s="24">
        <f ca="1">OFFSET(FTRA!AO$136,$E92,0)</f>
        <v>0.27329893696021157</v>
      </c>
      <c r="AM92" s="24">
        <f ca="1">OFFSET(FTRA!AP$136,$E92,0)</f>
        <v>0.27329893696021157</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6.3253919226144593</v>
      </c>
      <c r="L93" s="24">
        <f ca="1">OFFSET(FTRA!O$136,$E93,0)</f>
        <v>6.6407838452289196</v>
      </c>
      <c r="M93" s="24">
        <f ca="1">OFFSET(FTRA!P$136,$E93,0)</f>
        <v>6.03120353966154</v>
      </c>
      <c r="N93" s="24">
        <f ca="1">OFFSET(FTRA!Q$136,$E93,0)</f>
        <v>5.4216232340941595</v>
      </c>
      <c r="O93" s="24">
        <f ca="1">OFFSET(FTRA!R$136,$E93,0)</f>
        <v>5.092169834891294</v>
      </c>
      <c r="P93" s="24">
        <f ca="1">OFFSET(FTRA!S$136,$E93,0)</f>
        <v>5.0372196598240677</v>
      </c>
      <c r="Q93" s="24">
        <f ca="1">OFFSET(FTRA!T$136,$E93,0)</f>
        <v>5.0371688749323242</v>
      </c>
      <c r="R93" s="24">
        <f ca="1">OFFSET(FTRA!U$136,$E93,0)</f>
        <v>5.0371180900405808</v>
      </c>
      <c r="S93" s="24">
        <f ca="1">OFFSET(FTRA!V$136,$E93,0)</f>
        <v>5.0370673051488373</v>
      </c>
      <c r="T93" s="24">
        <f ca="1">OFFSET(FTRA!W$136,$E93,0)</f>
        <v>5.0370165202570938</v>
      </c>
      <c r="U93" s="24">
        <f ca="1">OFFSET(FTRA!X$136,$E93,0)</f>
        <v>5.0369657353653503</v>
      </c>
      <c r="V93" s="24">
        <f ca="1">OFFSET(FTRA!Y$136,$E93,0)</f>
        <v>5.0369149504736068</v>
      </c>
      <c r="W93" s="24">
        <f ca="1">OFFSET(FTRA!Z$136,$E93,0)</f>
        <v>5.0368641655818633</v>
      </c>
      <c r="X93" s="24">
        <f ca="1">OFFSET(FTRA!AA$136,$E93,0)</f>
        <v>5.0368133806901199</v>
      </c>
      <c r="Y93" s="24">
        <f ca="1">OFFSET(FTRA!AB$136,$E93,0)</f>
        <v>5.0367625957983764</v>
      </c>
      <c r="Z93" s="24">
        <f ca="1">OFFSET(FTRA!AC$136,$E93,0)</f>
        <v>5.0367625957983764</v>
      </c>
      <c r="AA93" s="24">
        <f ca="1">OFFSET(FTRA!AD$136,$E93,0)</f>
        <v>5.0367625957983764</v>
      </c>
      <c r="AB93" s="24">
        <f ca="1">OFFSET(FTRA!AE$136,$E93,0)</f>
        <v>5.0367625957983764</v>
      </c>
      <c r="AC93" s="24">
        <f ca="1">OFFSET(FTRA!AF$136,$E93,0)</f>
        <v>5.0367625957983764</v>
      </c>
      <c r="AD93" s="24">
        <f ca="1">OFFSET(FTRA!AG$136,$E93,0)</f>
        <v>5.0367625957983764</v>
      </c>
      <c r="AE93" s="24">
        <f ca="1">OFFSET(FTRA!AH$136,$E93,0)</f>
        <v>5.0367625957983764</v>
      </c>
      <c r="AF93" s="24">
        <f ca="1">OFFSET(FTRA!AI$136,$E93,0)</f>
        <v>5.0367625957983764</v>
      </c>
      <c r="AG93" s="24">
        <f ca="1">OFFSET(FTRA!AJ$136,$E93,0)</f>
        <v>5.0367625957983764</v>
      </c>
      <c r="AH93" s="24">
        <f ca="1">OFFSET(FTRA!AK$136,$E93,0)</f>
        <v>5.0367625957983764</v>
      </c>
      <c r="AI93" s="24">
        <f ca="1">OFFSET(FTRA!AL$136,$E93,0)</f>
        <v>5.0367625957983764</v>
      </c>
      <c r="AJ93" s="24">
        <f ca="1">OFFSET(FTRA!AM$136,$E93,0)</f>
        <v>5.0367625957983764</v>
      </c>
      <c r="AK93" s="24">
        <f ca="1">OFFSET(FTRA!AN$136,$E93,0)</f>
        <v>5.0367625957983764</v>
      </c>
      <c r="AL93" s="24">
        <f ca="1">OFFSET(FTRA!AO$136,$E93,0)</f>
        <v>5.0367625957983764</v>
      </c>
      <c r="AM93" s="24">
        <f ca="1">OFFSET(FTRA!AP$136,$E93,0)</f>
        <v>5.0367625957983764</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1.7325607986086706</v>
      </c>
      <c r="N94" s="24">
        <f ca="1">OFFSET(FTRA!Q$136,$E94,0)</f>
        <v>1.6851215972173414</v>
      </c>
      <c r="O94" s="24">
        <f ca="1">OFFSET(FTRA!R$136,$E94,0)</f>
        <v>1.5827225528163571</v>
      </c>
      <c r="P94" s="24">
        <f ca="1">OFFSET(FTRA!S$136,$E94,0)</f>
        <v>1.5656432164666176</v>
      </c>
      <c r="Q94" s="24">
        <f ca="1">OFFSET(FTRA!T$136,$E94,0)</f>
        <v>1.5656274317626289</v>
      </c>
      <c r="R94" s="24">
        <f ca="1">OFFSET(FTRA!U$136,$E94,0)</f>
        <v>1.5656116470586401</v>
      </c>
      <c r="S94" s="24">
        <f ca="1">OFFSET(FTRA!V$136,$E94,0)</f>
        <v>1.5655958623546513</v>
      </c>
      <c r="T94" s="24">
        <f ca="1">OFFSET(FTRA!W$136,$E94,0)</f>
        <v>1.5655800776506625</v>
      </c>
      <c r="U94" s="24">
        <f ca="1">OFFSET(FTRA!X$136,$E94,0)</f>
        <v>1.5655642929466738</v>
      </c>
      <c r="V94" s="24">
        <f ca="1">OFFSET(FTRA!Y$136,$E94,0)</f>
        <v>1.565548508242685</v>
      </c>
      <c r="W94" s="24">
        <f ca="1">OFFSET(FTRA!Z$136,$E94,0)</f>
        <v>1.5655327235386962</v>
      </c>
      <c r="X94" s="24">
        <f ca="1">OFFSET(FTRA!AA$136,$E94,0)</f>
        <v>1.5655169388347074</v>
      </c>
      <c r="Y94" s="24">
        <f ca="1">OFFSET(FTRA!AB$136,$E94,0)</f>
        <v>1.565501154130718</v>
      </c>
      <c r="Z94" s="24">
        <f ca="1">OFFSET(FTRA!AC$136,$E94,0)</f>
        <v>1.565501154130718</v>
      </c>
      <c r="AA94" s="24">
        <f ca="1">OFFSET(FTRA!AD$136,$E94,0)</f>
        <v>1.565501154130718</v>
      </c>
      <c r="AB94" s="24">
        <f ca="1">OFFSET(FTRA!AE$136,$E94,0)</f>
        <v>1.565501154130718</v>
      </c>
      <c r="AC94" s="24">
        <f ca="1">OFFSET(FTRA!AF$136,$E94,0)</f>
        <v>1.565501154130718</v>
      </c>
      <c r="AD94" s="24">
        <f ca="1">OFFSET(FTRA!AG$136,$E94,0)</f>
        <v>1.565501154130718</v>
      </c>
      <c r="AE94" s="24">
        <f ca="1">OFFSET(FTRA!AH$136,$E94,0)</f>
        <v>1.565501154130718</v>
      </c>
      <c r="AF94" s="24">
        <f ca="1">OFFSET(FTRA!AI$136,$E94,0)</f>
        <v>1.565501154130718</v>
      </c>
      <c r="AG94" s="24">
        <f ca="1">OFFSET(FTRA!AJ$136,$E94,0)</f>
        <v>1.565501154130718</v>
      </c>
      <c r="AH94" s="24">
        <f ca="1">OFFSET(FTRA!AK$136,$E94,0)</f>
        <v>1.565501154130718</v>
      </c>
      <c r="AI94" s="24">
        <f ca="1">OFFSET(FTRA!AL$136,$E94,0)</f>
        <v>1.565501154130718</v>
      </c>
      <c r="AJ94" s="24">
        <f ca="1">OFFSET(FTRA!AM$136,$E94,0)</f>
        <v>1.565501154130718</v>
      </c>
      <c r="AK94" s="24">
        <f ca="1">OFFSET(FTRA!AN$136,$E94,0)</f>
        <v>1.565501154130718</v>
      </c>
      <c r="AL94" s="24">
        <f ca="1">OFFSET(FTRA!AO$136,$E94,0)</f>
        <v>1.565501154130718</v>
      </c>
      <c r="AM94" s="24">
        <f ca="1">OFFSET(FTRA!AP$136,$E94,0)</f>
        <v>1.565501154130718</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8.2504550137799171E-2</v>
      </c>
      <c r="N95" s="24">
        <f ca="1">OFFSET(FTRA!Q$136,$E95,0)</f>
        <v>6.2962916824302356E-2</v>
      </c>
      <c r="O95" s="24">
        <f ca="1">OFFSET(FTRA!R$136,$E95,0)</f>
        <v>5.9136876895697937E-2</v>
      </c>
      <c r="P95" s="24">
        <f ca="1">OFFSET(FTRA!S$136,$E95,0)</f>
        <v>5.849872423313715E-2</v>
      </c>
      <c r="Q95" s="24">
        <f ca="1">OFFSET(FTRA!T$136,$E95,0)</f>
        <v>5.8498134453143835E-2</v>
      </c>
      <c r="R95" s="24">
        <f ca="1">OFFSET(FTRA!U$136,$E95,0)</f>
        <v>5.849754467315052E-2</v>
      </c>
      <c r="S95" s="24">
        <f ca="1">OFFSET(FTRA!V$136,$E95,0)</f>
        <v>5.8496954893157205E-2</v>
      </c>
      <c r="T95" s="24">
        <f ca="1">OFFSET(FTRA!W$136,$E95,0)</f>
        <v>5.849636511316389E-2</v>
      </c>
      <c r="U95" s="24">
        <f ca="1">OFFSET(FTRA!X$136,$E95,0)</f>
        <v>5.8495775333170574E-2</v>
      </c>
      <c r="V95" s="24">
        <f ca="1">OFFSET(FTRA!Y$136,$E95,0)</f>
        <v>5.8495185553177259E-2</v>
      </c>
      <c r="W95" s="24">
        <f ca="1">OFFSET(FTRA!Z$136,$E95,0)</f>
        <v>5.8494595773183944E-2</v>
      </c>
      <c r="X95" s="24">
        <f ca="1">OFFSET(FTRA!AA$136,$E95,0)</f>
        <v>5.8494005993190629E-2</v>
      </c>
      <c r="Y95" s="24">
        <f ca="1">OFFSET(FTRA!AB$136,$E95,0)</f>
        <v>5.8493416213197293E-2</v>
      </c>
      <c r="Z95" s="24">
        <f ca="1">OFFSET(FTRA!AC$136,$E95,0)</f>
        <v>5.8493416213197293E-2</v>
      </c>
      <c r="AA95" s="24">
        <f ca="1">OFFSET(FTRA!AD$136,$E95,0)</f>
        <v>5.8493416213197293E-2</v>
      </c>
      <c r="AB95" s="24">
        <f ca="1">OFFSET(FTRA!AE$136,$E95,0)</f>
        <v>5.8493416213197293E-2</v>
      </c>
      <c r="AC95" s="24">
        <f ca="1">OFFSET(FTRA!AF$136,$E95,0)</f>
        <v>5.8493416213197293E-2</v>
      </c>
      <c r="AD95" s="24">
        <f ca="1">OFFSET(FTRA!AG$136,$E95,0)</f>
        <v>5.8493416213197293E-2</v>
      </c>
      <c r="AE95" s="24">
        <f ca="1">OFFSET(FTRA!AH$136,$E95,0)</f>
        <v>5.8493416213197293E-2</v>
      </c>
      <c r="AF95" s="24">
        <f ca="1">OFFSET(FTRA!AI$136,$E95,0)</f>
        <v>5.8493416213197293E-2</v>
      </c>
      <c r="AG95" s="24">
        <f ca="1">OFFSET(FTRA!AJ$136,$E95,0)</f>
        <v>5.8493416213197293E-2</v>
      </c>
      <c r="AH95" s="24">
        <f ca="1">OFFSET(FTRA!AK$136,$E95,0)</f>
        <v>5.8493416213197293E-2</v>
      </c>
      <c r="AI95" s="24">
        <f ca="1">OFFSET(FTRA!AL$136,$E95,0)</f>
        <v>5.8493416213197293E-2</v>
      </c>
      <c r="AJ95" s="24">
        <f ca="1">OFFSET(FTRA!AM$136,$E95,0)</f>
        <v>5.8493416213197293E-2</v>
      </c>
      <c r="AK95" s="24">
        <f ca="1">OFFSET(FTRA!AN$136,$E95,0)</f>
        <v>5.8493416213197293E-2</v>
      </c>
      <c r="AL95" s="24">
        <f ca="1">OFFSET(FTRA!AO$136,$E95,0)</f>
        <v>5.8493416213197293E-2</v>
      </c>
      <c r="AM95" s="24">
        <f ca="1">OFFSET(FTRA!AP$136,$E95,0)</f>
        <v>5.8493416213197293E-2</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3.2849892781419768E-2</v>
      </c>
      <c r="N96" s="24">
        <f ca="1">OFFSET(FTRA!Q$136,$E96,0)</f>
        <v>4.3028785562839532E-2</v>
      </c>
      <c r="O96" s="24">
        <f ca="1">OFFSET(FTRA!R$136,$E96,0)</f>
        <v>4.041407423835975E-2</v>
      </c>
      <c r="P96" s="24">
        <f ca="1">OFFSET(FTRA!S$136,$E96,0)</f>
        <v>3.9977961436433708E-2</v>
      </c>
      <c r="Q96" s="24">
        <f ca="1">OFFSET(FTRA!T$136,$E96,0)</f>
        <v>3.9977558381458785E-2</v>
      </c>
      <c r="R96" s="24">
        <f ca="1">OFFSET(FTRA!U$136,$E96,0)</f>
        <v>3.9977155326483861E-2</v>
      </c>
      <c r="S96" s="24">
        <f ca="1">OFFSET(FTRA!V$136,$E96,0)</f>
        <v>3.9976752271508938E-2</v>
      </c>
      <c r="T96" s="24">
        <f ca="1">OFFSET(FTRA!W$136,$E96,0)</f>
        <v>3.9976349216534014E-2</v>
      </c>
      <c r="U96" s="24">
        <f ca="1">OFFSET(FTRA!X$136,$E96,0)</f>
        <v>3.9975946161559091E-2</v>
      </c>
      <c r="V96" s="24">
        <f ca="1">OFFSET(FTRA!Y$136,$E96,0)</f>
        <v>3.9975543106584167E-2</v>
      </c>
      <c r="W96" s="24">
        <f ca="1">OFFSET(FTRA!Z$136,$E96,0)</f>
        <v>3.9975140051609244E-2</v>
      </c>
      <c r="X96" s="24">
        <f ca="1">OFFSET(FTRA!AA$136,$E96,0)</f>
        <v>3.9974736996634321E-2</v>
      </c>
      <c r="Y96" s="24">
        <f ca="1">OFFSET(FTRA!AB$136,$E96,0)</f>
        <v>3.9974333941659397E-2</v>
      </c>
      <c r="Z96" s="24">
        <f ca="1">OFFSET(FTRA!AC$136,$E96,0)</f>
        <v>3.9974333941659397E-2</v>
      </c>
      <c r="AA96" s="24">
        <f ca="1">OFFSET(FTRA!AD$136,$E96,0)</f>
        <v>3.9974333941659397E-2</v>
      </c>
      <c r="AB96" s="24">
        <f ca="1">OFFSET(FTRA!AE$136,$E96,0)</f>
        <v>3.9974333941659397E-2</v>
      </c>
      <c r="AC96" s="24">
        <f ca="1">OFFSET(FTRA!AF$136,$E96,0)</f>
        <v>3.9974333941659397E-2</v>
      </c>
      <c r="AD96" s="24">
        <f ca="1">OFFSET(FTRA!AG$136,$E96,0)</f>
        <v>3.9974333941659397E-2</v>
      </c>
      <c r="AE96" s="24">
        <f ca="1">OFFSET(FTRA!AH$136,$E96,0)</f>
        <v>3.9974333941659397E-2</v>
      </c>
      <c r="AF96" s="24">
        <f ca="1">OFFSET(FTRA!AI$136,$E96,0)</f>
        <v>3.9974333941659397E-2</v>
      </c>
      <c r="AG96" s="24">
        <f ca="1">OFFSET(FTRA!AJ$136,$E96,0)</f>
        <v>3.9974333941659397E-2</v>
      </c>
      <c r="AH96" s="24">
        <f ca="1">OFFSET(FTRA!AK$136,$E96,0)</f>
        <v>3.9974333941659397E-2</v>
      </c>
      <c r="AI96" s="24">
        <f ca="1">OFFSET(FTRA!AL$136,$E96,0)</f>
        <v>3.9974333941659397E-2</v>
      </c>
      <c r="AJ96" s="24">
        <f ca="1">OFFSET(FTRA!AM$136,$E96,0)</f>
        <v>3.9974333941659397E-2</v>
      </c>
      <c r="AK96" s="24">
        <f ca="1">OFFSET(FTRA!AN$136,$E96,0)</f>
        <v>3.9974333941659397E-2</v>
      </c>
      <c r="AL96" s="24">
        <f ca="1">OFFSET(FTRA!AO$136,$E96,0)</f>
        <v>3.9974333941659397E-2</v>
      </c>
      <c r="AM96" s="24">
        <f ca="1">OFFSET(FTRA!AP$136,$E96,0)</f>
        <v>3.9974333941659397E-2</v>
      </c>
    </row>
    <row r="97" spans="1:39">
      <c r="A97" s="35" t="s">
        <v>382</v>
      </c>
      <c r="B97">
        <v>28</v>
      </c>
      <c r="E97" s="128">
        <f>MATCH(F97,FTRA!$D$137:$D$149,0)</f>
        <v>11</v>
      </c>
      <c r="F97" s="4" t="str">
        <f t="shared" si="1"/>
        <v>TFRCO</v>
      </c>
      <c r="G97" s="24">
        <f ca="1">OFFSET(FTRA!J$136,$E97,0)</f>
        <v>22</v>
      </c>
      <c r="H97" s="24">
        <f ca="1">OFFSET(FTRA!K$136,$E97,0)</f>
        <v>22.351387197896614</v>
      </c>
      <c r="I97" s="24">
        <f ca="1">OFFSET(FTRA!L$136,$E97,0)</f>
        <v>22.702774395793227</v>
      </c>
      <c r="J97" s="24">
        <f ca="1">OFFSET(FTRA!M$136,$E97,0)</f>
        <v>23.054161593689841</v>
      </c>
      <c r="K97" s="24">
        <f ca="1">OFFSET(FTRA!N$136,$E97,0)</f>
        <v>23.209218935995068</v>
      </c>
      <c r="L97" s="24">
        <f ca="1">OFFSET(FTRA!O$136,$E97,0)</f>
        <v>23.364276278300295</v>
      </c>
      <c r="M97" s="24">
        <f ca="1">OFFSET(FTRA!P$136,$E97,0)</f>
        <v>23.524121294092421</v>
      </c>
      <c r="N97" s="24">
        <f ca="1">OFFSET(FTRA!Q$136,$E97,0)</f>
        <v>23.683966309884546</v>
      </c>
      <c r="O97" s="24">
        <f ca="1">OFFSET(FTRA!R$136,$E97,0)</f>
        <v>22.244773125391472</v>
      </c>
      <c r="P97" s="24">
        <f ca="1">OFFSET(FTRA!S$136,$E97,0)</f>
        <v>22.004727286936621</v>
      </c>
      <c r="Q97" s="24">
        <f ca="1">OFFSET(FTRA!T$136,$E97,0)</f>
        <v>22.004505436835061</v>
      </c>
      <c r="R97" s="24">
        <f ca="1">OFFSET(FTRA!U$136,$E97,0)</f>
        <v>22.0042835867335</v>
      </c>
      <c r="S97" s="24">
        <f ca="1">OFFSET(FTRA!V$136,$E97,0)</f>
        <v>22.00406173663194</v>
      </c>
      <c r="T97" s="24">
        <f ca="1">OFFSET(FTRA!W$136,$E97,0)</f>
        <v>22.003839886530379</v>
      </c>
      <c r="U97" s="24">
        <f ca="1">OFFSET(FTRA!X$136,$E97,0)</f>
        <v>22.003618036428819</v>
      </c>
      <c r="V97" s="24">
        <f ca="1">OFFSET(FTRA!Y$136,$E97,0)</f>
        <v>22.003396186327258</v>
      </c>
      <c r="W97" s="24">
        <f ca="1">OFFSET(FTRA!Z$136,$E97,0)</f>
        <v>22.003174336225698</v>
      </c>
      <c r="X97" s="24">
        <f ca="1">OFFSET(FTRA!AA$136,$E97,0)</f>
        <v>22.002952486124137</v>
      </c>
      <c r="Y97" s="24">
        <f ca="1">OFFSET(FTRA!AB$136,$E97,0)</f>
        <v>22.00273063602258</v>
      </c>
      <c r="Z97" s="24">
        <f ca="1">OFFSET(FTRA!AC$136,$E97,0)</f>
        <v>22.00273063602258</v>
      </c>
      <c r="AA97" s="24">
        <f ca="1">OFFSET(FTRA!AD$136,$E97,0)</f>
        <v>22.00273063602258</v>
      </c>
      <c r="AB97" s="24">
        <f ca="1">OFFSET(FTRA!AE$136,$E97,0)</f>
        <v>22.00273063602258</v>
      </c>
      <c r="AC97" s="24">
        <f ca="1">OFFSET(FTRA!AF$136,$E97,0)</f>
        <v>22.00273063602258</v>
      </c>
      <c r="AD97" s="24">
        <f ca="1">OFFSET(FTRA!AG$136,$E97,0)</f>
        <v>22.00273063602258</v>
      </c>
      <c r="AE97" s="24">
        <f ca="1">OFFSET(FTRA!AH$136,$E97,0)</f>
        <v>22.00273063602258</v>
      </c>
      <c r="AF97" s="24">
        <f ca="1">OFFSET(FTRA!AI$136,$E97,0)</f>
        <v>22.00273063602258</v>
      </c>
      <c r="AG97" s="24">
        <f ca="1">OFFSET(FTRA!AJ$136,$E97,0)</f>
        <v>22.00273063602258</v>
      </c>
      <c r="AH97" s="24">
        <f ca="1">OFFSET(FTRA!AK$136,$E97,0)</f>
        <v>22.00273063602258</v>
      </c>
      <c r="AI97" s="24">
        <f ca="1">OFFSET(FTRA!AL$136,$E97,0)</f>
        <v>22.00273063602258</v>
      </c>
      <c r="AJ97" s="24">
        <f ca="1">OFFSET(FTRA!AM$136,$E97,0)</f>
        <v>22.00273063602258</v>
      </c>
      <c r="AK97" s="24">
        <f ca="1">OFFSET(FTRA!AN$136,$E97,0)</f>
        <v>22.00273063602258</v>
      </c>
      <c r="AL97" s="24">
        <f ca="1">OFFSET(FTRA!AO$136,$E97,0)</f>
        <v>22.00273063602258</v>
      </c>
      <c r="AM97" s="24">
        <f ca="1">OFFSET(FTRA!AP$136,$E97,0)</f>
        <v>22.00273063602258</v>
      </c>
    </row>
    <row r="98" spans="1:39">
      <c r="A98" s="35" t="s">
        <v>384</v>
      </c>
      <c r="B98">
        <v>26</v>
      </c>
      <c r="E98" s="130">
        <f>MATCH(F98,FTRA!$D$137:$D$149,0)</f>
        <v>12</v>
      </c>
      <c r="F98" s="4" t="str">
        <f>A98</f>
        <v>TFROT</v>
      </c>
      <c r="G98" s="24">
        <f ca="1">OFFSET(FTRA!J$136,$E98,0)</f>
        <v>25.1</v>
      </c>
      <c r="H98" s="24">
        <f ca="1">OFFSET(FTRA!K$136,$E98,0)</f>
        <v>25.500900848509325</v>
      </c>
      <c r="I98" s="24">
        <f ca="1">OFFSET(FTRA!L$136,$E98,0)</f>
        <v>25.901801697018648</v>
      </c>
      <c r="J98" s="24">
        <f ca="1">OFFSET(FTRA!M$136,$E98,0)</f>
        <v>26.302702545527975</v>
      </c>
      <c r="K98" s="24">
        <f ca="1">OFFSET(FTRA!N$136,$E98,0)</f>
        <v>26.479608876976211</v>
      </c>
      <c r="L98" s="24">
        <f ca="1">OFFSET(FTRA!O$136,$E98,0)</f>
        <v>26.656515208424448</v>
      </c>
      <c r="M98" s="24">
        <f ca="1">OFFSET(FTRA!P$136,$E98,0)</f>
        <v>26.838883840078196</v>
      </c>
      <c r="N98" s="24">
        <f ca="1">OFFSET(FTRA!Q$136,$E98,0)</f>
        <v>27.021252471731941</v>
      </c>
      <c r="O98" s="24">
        <f ca="1">OFFSET(FTRA!R$136,$E98,0)</f>
        <v>25.379263883969383</v>
      </c>
      <c r="P98" s="24">
        <f ca="1">OFFSET(FTRA!S$136,$E98,0)</f>
        <v>25.105393404641347</v>
      </c>
      <c r="Q98" s="24">
        <f ca="1">OFFSET(FTRA!T$136,$E98,0)</f>
        <v>25.105140293843657</v>
      </c>
      <c r="R98" s="24">
        <f ca="1">OFFSET(FTRA!U$136,$E98,0)</f>
        <v>25.104887183045967</v>
      </c>
      <c r="S98" s="24">
        <f ca="1">OFFSET(FTRA!V$136,$E98,0)</f>
        <v>25.104634072248277</v>
      </c>
      <c r="T98" s="24">
        <f ca="1">OFFSET(FTRA!W$136,$E98,0)</f>
        <v>25.104380961450588</v>
      </c>
      <c r="U98" s="24">
        <f ca="1">OFFSET(FTRA!X$136,$E98,0)</f>
        <v>25.104127850652898</v>
      </c>
      <c r="V98" s="24">
        <f ca="1">OFFSET(FTRA!Y$136,$E98,0)</f>
        <v>25.103874739855208</v>
      </c>
      <c r="W98" s="24">
        <f ca="1">OFFSET(FTRA!Z$136,$E98,0)</f>
        <v>25.103621629057518</v>
      </c>
      <c r="X98" s="24">
        <f ca="1">OFFSET(FTRA!AA$136,$E98,0)</f>
        <v>25.103368518259828</v>
      </c>
      <c r="Y98" s="24">
        <f ca="1">OFFSET(FTRA!AB$136,$E98,0)</f>
        <v>25.103115407462148</v>
      </c>
      <c r="Z98" s="24">
        <f ca="1">OFFSET(FTRA!AC$136,$E98,0)</f>
        <v>25.103115407462148</v>
      </c>
      <c r="AA98" s="24">
        <f ca="1">OFFSET(FTRA!AD$136,$E98,0)</f>
        <v>25.103115407462148</v>
      </c>
      <c r="AB98" s="24">
        <f ca="1">OFFSET(FTRA!AE$136,$E98,0)</f>
        <v>25.103115407462148</v>
      </c>
      <c r="AC98" s="24">
        <f ca="1">OFFSET(FTRA!AF$136,$E98,0)</f>
        <v>25.103115407462148</v>
      </c>
      <c r="AD98" s="24">
        <f ca="1">OFFSET(FTRA!AG$136,$E98,0)</f>
        <v>25.103115407462148</v>
      </c>
      <c r="AE98" s="24">
        <f ca="1">OFFSET(FTRA!AH$136,$E98,0)</f>
        <v>25.103115407462148</v>
      </c>
      <c r="AF98" s="24">
        <f ca="1">OFFSET(FTRA!AI$136,$E98,0)</f>
        <v>25.103115407462148</v>
      </c>
      <c r="AG98" s="24">
        <f ca="1">OFFSET(FTRA!AJ$136,$E98,0)</f>
        <v>25.103115407462148</v>
      </c>
      <c r="AH98" s="24">
        <f ca="1">OFFSET(FTRA!AK$136,$E98,0)</f>
        <v>25.103115407462148</v>
      </c>
      <c r="AI98" s="24">
        <f ca="1">OFFSET(FTRA!AL$136,$E98,0)</f>
        <v>25.103115407462148</v>
      </c>
      <c r="AJ98" s="24">
        <f ca="1">OFFSET(FTRA!AM$136,$E98,0)</f>
        <v>25.103115407462148</v>
      </c>
      <c r="AK98" s="24">
        <f ca="1">OFFSET(FTRA!AN$136,$E98,0)</f>
        <v>25.103115407462148</v>
      </c>
      <c r="AL98" s="24">
        <f ca="1">OFFSET(FTRA!AO$136,$E98,0)</f>
        <v>25.103115407462148</v>
      </c>
      <c r="AM98" s="24">
        <f ca="1">OFFSET(FTRA!AP$136,$E98,0)</f>
        <v>25.103115407462148</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84.071637252445441</v>
      </c>
      <c r="N99" s="24">
        <f ca="1">OFFSET(FTRA!Q$136,$E99,0)</f>
        <v>86.143274504890869</v>
      </c>
      <c r="O99" s="24">
        <f ca="1">OFFSET(FTRA!R$136,$E99,0)</f>
        <v>76.180712241524674</v>
      </c>
      <c r="P99" s="24">
        <f ca="1">OFFSET(FTRA!S$136,$E99,0)</f>
        <v>82.016054227589507</v>
      </c>
      <c r="Q99" s="24">
        <f ca="1">OFFSET(FTRA!T$136,$E99,0)</f>
        <v>81.540883543538797</v>
      </c>
      <c r="R99" s="24">
        <f ca="1">OFFSET(FTRA!U$136,$E99,0)</f>
        <v>81.065712859488087</v>
      </c>
      <c r="S99" s="24">
        <f ca="1">OFFSET(FTRA!V$136,$E99,0)</f>
        <v>80.590542175437378</v>
      </c>
      <c r="T99" s="24">
        <f ca="1">OFFSET(FTRA!W$136,$E99,0)</f>
        <v>80.115371491386668</v>
      </c>
      <c r="U99" s="24">
        <f ca="1">OFFSET(FTRA!X$136,$E99,0)</f>
        <v>79.640200807335958</v>
      </c>
      <c r="V99" s="24">
        <f ca="1">OFFSET(FTRA!Y$136,$E99,0)</f>
        <v>79.165030123285248</v>
      </c>
      <c r="W99" s="24">
        <f ca="1">OFFSET(FTRA!Z$136,$E99,0)</f>
        <v>78.689859439234539</v>
      </c>
      <c r="X99" s="24">
        <f ca="1">OFFSET(FTRA!AA$136,$E99,0)</f>
        <v>78.214688755183829</v>
      </c>
      <c r="Y99" s="24">
        <f ca="1">OFFSET(FTRA!AB$136,$E99,0)</f>
        <v>77.739518071133176</v>
      </c>
      <c r="Z99" s="24">
        <f ca="1">OFFSET(FTRA!AC$136,$E99,0)</f>
        <v>77.739518071133176</v>
      </c>
      <c r="AA99" s="24">
        <f ca="1">OFFSET(FTRA!AD$136,$E99,0)</f>
        <v>77.739518071133176</v>
      </c>
      <c r="AB99" s="24">
        <f ca="1">OFFSET(FTRA!AE$136,$E99,0)</f>
        <v>77.739518071133176</v>
      </c>
      <c r="AC99" s="24">
        <f ca="1">OFFSET(FTRA!AF$136,$E99,0)</f>
        <v>77.739518071133176</v>
      </c>
      <c r="AD99" s="24">
        <f ca="1">OFFSET(FTRA!AG$136,$E99,0)</f>
        <v>77.739518071133176</v>
      </c>
      <c r="AE99" s="24">
        <f ca="1">OFFSET(FTRA!AH$136,$E99,0)</f>
        <v>77.739518071133176</v>
      </c>
      <c r="AF99" s="24">
        <f ca="1">OFFSET(FTRA!AI$136,$E99,0)</f>
        <v>77.739518071133176</v>
      </c>
      <c r="AG99" s="24">
        <f ca="1">OFFSET(FTRA!AJ$136,$E99,0)</f>
        <v>77.739518071133176</v>
      </c>
      <c r="AH99" s="24">
        <f ca="1">OFFSET(FTRA!AK$136,$E99,0)</f>
        <v>77.739518071133176</v>
      </c>
      <c r="AI99" s="24">
        <f ca="1">OFFSET(FTRA!AL$136,$E99,0)</f>
        <v>77.739518071133176</v>
      </c>
      <c r="AJ99" s="24">
        <f ca="1">OFFSET(FTRA!AM$136,$E99,0)</f>
        <v>77.739518071133176</v>
      </c>
      <c r="AK99" s="24">
        <f ca="1">OFFSET(FTRA!AN$136,$E99,0)</f>
        <v>77.739518071133176</v>
      </c>
      <c r="AL99" s="24">
        <f ca="1">OFFSET(FTRA!AO$136,$E99,0)</f>
        <v>77.739518071133176</v>
      </c>
      <c r="AM99" s="24">
        <f ca="1">OFFSET(FTRA!AP$136,$E99,0)</f>
        <v>77.739518071133176</v>
      </c>
    </row>
    <row r="100" spans="1:39">
      <c r="A100" s="35" t="s">
        <v>128</v>
      </c>
      <c r="B100">
        <v>73.203613436309993</v>
      </c>
      <c r="E100" s="128">
        <f>MATCH(F100,PTRA!$D$219:$D$226,0)</f>
        <v>1</v>
      </c>
      <c r="F100" s="4" t="str">
        <f t="shared" si="1"/>
        <v>TPPRCAR</v>
      </c>
      <c r="G100" s="24">
        <f ca="1">OFFSET(PTRA!J$218,$E100,0)</f>
        <v>76.916431902036379</v>
      </c>
      <c r="H100" s="24">
        <f ca="1">OFFSET(PTRA!K$218,$E100,0)</f>
        <v>77.988970587086868</v>
      </c>
      <c r="I100" s="24">
        <f ca="1">OFFSET(PTRA!L$218,$E100,0)</f>
        <v>79.061509272137357</v>
      </c>
      <c r="J100" s="24">
        <f ca="1">OFFSET(PTRA!M$218,$E100,0)</f>
        <v>80.134047957187846</v>
      </c>
      <c r="K100" s="24">
        <f ca="1">OFFSET(PTRA!N$218,$E100,0)</f>
        <v>81.24744158686832</v>
      </c>
      <c r="L100" s="24">
        <f ca="1">OFFSET(PTRA!O$218,$E100,0)</f>
        <v>82.360835216548793</v>
      </c>
      <c r="M100" s="24">
        <f ca="1">OFFSET(PTRA!P$218,$E100,0)</f>
        <v>85.191729190838004</v>
      </c>
      <c r="N100" s="24">
        <f ca="1">OFFSET(PTRA!Q$218,$E100,0)</f>
        <v>88.022623165127229</v>
      </c>
      <c r="O100" s="24">
        <f ca="1">OFFSET(PTRA!R$218,$E100,0)</f>
        <v>85.943201334553379</v>
      </c>
      <c r="P100" s="24">
        <f ca="1">OFFSET(PTRA!S$218,$E100,0)</f>
        <v>79.346747919342448</v>
      </c>
      <c r="Q100" s="24">
        <f ca="1">OFFSET(PTRA!T$218,$E100,0)</f>
        <v>79.726224901064256</v>
      </c>
      <c r="R100" s="24">
        <f ca="1">OFFSET(PTRA!U$218,$E100,0)</f>
        <v>80.105701882786065</v>
      </c>
      <c r="S100" s="24">
        <f ca="1">OFFSET(PTRA!V$218,$E100,0)</f>
        <v>80.485178864507873</v>
      </c>
      <c r="T100" s="24">
        <f ca="1">OFFSET(PTRA!W$218,$E100,0)</f>
        <v>80.864655846229681</v>
      </c>
      <c r="U100" s="24">
        <f ca="1">OFFSET(PTRA!X$218,$E100,0)</f>
        <v>81.244132827951489</v>
      </c>
      <c r="V100" s="24">
        <f ca="1">OFFSET(PTRA!Y$218,$E100,0)</f>
        <v>81.623609809673297</v>
      </c>
      <c r="W100" s="24">
        <f ca="1">OFFSET(PTRA!Z$218,$E100,0)</f>
        <v>82.003086791395106</v>
      </c>
      <c r="X100" s="24">
        <f ca="1">OFFSET(PTRA!AA$218,$E100,0)</f>
        <v>82.382563773116914</v>
      </c>
      <c r="Y100" s="24">
        <f ca="1">OFFSET(PTRA!AB$218,$E100,0)</f>
        <v>82.762040754838736</v>
      </c>
      <c r="Z100" s="24">
        <f ca="1">OFFSET(PTRA!AC$218,$E100,0)</f>
        <v>82.273911347552598</v>
      </c>
      <c r="AA100" s="24">
        <f ca="1">OFFSET(PTRA!AD$218,$E100,0)</f>
        <v>81.785781940266446</v>
      </c>
      <c r="AB100" s="24">
        <f ca="1">OFFSET(PTRA!AE$218,$E100,0)</f>
        <v>81.297652532980294</v>
      </c>
      <c r="AC100" s="24">
        <f ca="1">OFFSET(PTRA!AF$218,$E100,0)</f>
        <v>80.809523125694142</v>
      </c>
      <c r="AD100" s="24">
        <f ca="1">OFFSET(PTRA!AG$218,$E100,0)</f>
        <v>80.32139371840799</v>
      </c>
      <c r="AE100" s="24">
        <f ca="1">OFFSET(PTRA!AH$218,$E100,0)</f>
        <v>79.833264311121837</v>
      </c>
      <c r="AF100" s="24">
        <f ca="1">OFFSET(PTRA!AI$218,$E100,0)</f>
        <v>79.345134903835685</v>
      </c>
      <c r="AG100" s="24">
        <f ca="1">OFFSET(PTRA!AJ$218,$E100,0)</f>
        <v>78.857005496549533</v>
      </c>
      <c r="AH100" s="24">
        <f ca="1">OFFSET(PTRA!AK$218,$E100,0)</f>
        <v>78.368876089263381</v>
      </c>
      <c r="AI100" s="24">
        <f ca="1">OFFSET(PTRA!AL$218,$E100,0)</f>
        <v>77.880746681977286</v>
      </c>
      <c r="AJ100" s="24">
        <f ca="1">OFFSET(PTRA!AM$218,$E100,0)</f>
        <v>72.753790179933333</v>
      </c>
      <c r="AK100" s="24">
        <f ca="1">OFFSET(PTRA!AN$218,$E100,0)</f>
        <v>67.62683367788938</v>
      </c>
      <c r="AL100" s="24">
        <f ca="1">OFFSET(PTRA!AO$218,$E100,0)</f>
        <v>67.62683367788938</v>
      </c>
      <c r="AM100" s="24">
        <f ca="1">OFFSET(PTRA!AP$218,$E100,0)</f>
        <v>67.62683367788938</v>
      </c>
    </row>
    <row r="101" spans="1:39">
      <c r="A101" s="35" t="s">
        <v>183</v>
      </c>
      <c r="B101">
        <v>2.2210937076119999</v>
      </c>
      <c r="E101" s="129">
        <f>MATCH(F101,PTRA!$D$219:$D$226,0)</f>
        <v>3</v>
      </c>
      <c r="F101" s="4" t="str">
        <f t="shared" si="1"/>
        <v>TPPRMOT</v>
      </c>
      <c r="G101" s="24">
        <f ca="1">OFFSET(PTRA!J$218,$E101,0)</f>
        <v>3.3624693609771357</v>
      </c>
      <c r="H101" s="24">
        <f ca="1">OFFSET(PTRA!K$218,$E101,0)</f>
        <v>3.180783856493151</v>
      </c>
      <c r="I101" s="24">
        <f ca="1">OFFSET(PTRA!L$218,$E101,0)</f>
        <v>2.9990983520091663</v>
      </c>
      <c r="J101" s="24">
        <f ca="1">OFFSET(PTRA!M$218,$E101,0)</f>
        <v>2.8174128475251812</v>
      </c>
      <c r="K101" s="24">
        <f ca="1">OFFSET(PTRA!N$218,$E101,0)</f>
        <v>2.8442740363111683</v>
      </c>
      <c r="L101" s="24">
        <f ca="1">OFFSET(PTRA!O$218,$E101,0)</f>
        <v>2.8711352250971554</v>
      </c>
      <c r="M101" s="24">
        <f ca="1">OFFSET(PTRA!P$218,$E101,0)</f>
        <v>2.9698214439380242</v>
      </c>
      <c r="N101" s="24">
        <f ca="1">OFFSET(PTRA!Q$218,$E101,0)</f>
        <v>3.068507662778893</v>
      </c>
      <c r="O101" s="24">
        <f ca="1">OFFSET(PTRA!R$218,$E101,0)</f>
        <v>2.9960180959854155</v>
      </c>
      <c r="P101" s="24">
        <f ca="1">OFFSET(PTRA!S$218,$E101,0)</f>
        <v>2.7660628058122647</v>
      </c>
      <c r="Q101" s="24">
        <f ca="1">OFFSET(PTRA!T$218,$E101,0)</f>
        <v>2.7792915416121189</v>
      </c>
      <c r="R101" s="24">
        <f ca="1">OFFSET(PTRA!U$218,$E101,0)</f>
        <v>2.7925202774119731</v>
      </c>
      <c r="S101" s="24">
        <f ca="1">OFFSET(PTRA!V$218,$E101,0)</f>
        <v>2.8057490132118272</v>
      </c>
      <c r="T101" s="24">
        <f ca="1">OFFSET(PTRA!W$218,$E101,0)</f>
        <v>2.8189777490116814</v>
      </c>
      <c r="U101" s="24">
        <f ca="1">OFFSET(PTRA!X$218,$E101,0)</f>
        <v>2.8322064848115356</v>
      </c>
      <c r="V101" s="24">
        <f ca="1">OFFSET(PTRA!Y$218,$E101,0)</f>
        <v>2.8454352206113898</v>
      </c>
      <c r="W101" s="24">
        <f ca="1">OFFSET(PTRA!Z$218,$E101,0)</f>
        <v>2.8586639564112439</v>
      </c>
      <c r="X101" s="24">
        <f ca="1">OFFSET(PTRA!AA$218,$E101,0)</f>
        <v>2.8718926922110981</v>
      </c>
      <c r="Y101" s="24">
        <f ca="1">OFFSET(PTRA!AB$218,$E101,0)</f>
        <v>2.885121428010951</v>
      </c>
      <c r="Z101" s="24">
        <f ca="1">OFFSET(PTRA!AC$218,$E101,0)</f>
        <v>2.8681050204917682</v>
      </c>
      <c r="AA101" s="24">
        <f ca="1">OFFSET(PTRA!AD$218,$E101,0)</f>
        <v>2.8510886129725854</v>
      </c>
      <c r="AB101" s="24">
        <f ca="1">OFFSET(PTRA!AE$218,$E101,0)</f>
        <v>2.8340722054534027</v>
      </c>
      <c r="AC101" s="24">
        <f ca="1">OFFSET(PTRA!AF$218,$E101,0)</f>
        <v>2.8170557979342199</v>
      </c>
      <c r="AD101" s="24">
        <f ca="1">OFFSET(PTRA!AG$218,$E101,0)</f>
        <v>2.8000393904150371</v>
      </c>
      <c r="AE101" s="24">
        <f ca="1">OFFSET(PTRA!AH$218,$E101,0)</f>
        <v>2.7830229828958544</v>
      </c>
      <c r="AF101" s="24">
        <f ca="1">OFFSET(PTRA!AI$218,$E101,0)</f>
        <v>2.7660065753766716</v>
      </c>
      <c r="AG101" s="24">
        <f ca="1">OFFSET(PTRA!AJ$218,$E101,0)</f>
        <v>2.7489901678574888</v>
      </c>
      <c r="AH101" s="24">
        <f ca="1">OFFSET(PTRA!AK$218,$E101,0)</f>
        <v>2.7319737603383061</v>
      </c>
      <c r="AI101" s="24">
        <f ca="1">OFFSET(PTRA!AL$218,$E101,0)</f>
        <v>2.7149573528191242</v>
      </c>
      <c r="AJ101" s="24">
        <f ca="1">OFFSET(PTRA!AM$218,$E101,0)</f>
        <v>2.5362293764471513</v>
      </c>
      <c r="AK101" s="24">
        <f ca="1">OFFSET(PTRA!AN$218,$E101,0)</f>
        <v>2.3575014000751784</v>
      </c>
      <c r="AL101" s="24">
        <f ca="1">OFFSET(PTRA!AO$218,$E101,0)</f>
        <v>2.3575014000751784</v>
      </c>
      <c r="AM101" s="24">
        <f ca="1">OFFSET(PTRA!AP$218,$E101,0)</f>
        <v>2.3575014000751784</v>
      </c>
    </row>
    <row r="102" spans="1:39">
      <c r="A102" s="35" t="s">
        <v>127</v>
      </c>
      <c r="B102">
        <v>9.7306216335790001</v>
      </c>
      <c r="E102" s="129">
        <f>MATCH(F102,PTRA!$D$219:$D$226,0)</f>
        <v>2</v>
      </c>
      <c r="F102" s="4" t="str">
        <f t="shared" si="1"/>
        <v>TPPRSUV</v>
      </c>
      <c r="G102" s="24">
        <f ca="1">OFFSET(PTRA!J$218,$E102,0)</f>
        <v>9.8639485205430191</v>
      </c>
      <c r="H102" s="24">
        <f ca="1">OFFSET(PTRA!K$218,$E102,0)</f>
        <v>10.001493465283868</v>
      </c>
      <c r="I102" s="24">
        <f ca="1">OFFSET(PTRA!L$218,$E102,0)</f>
        <v>10.139038410024718</v>
      </c>
      <c r="J102" s="24">
        <f ca="1">OFFSET(PTRA!M$218,$E102,0)</f>
        <v>10.276583354765569</v>
      </c>
      <c r="K102" s="24">
        <f ca="1">OFFSET(PTRA!N$218,$E102,0)</f>
        <v>10.374560208179069</v>
      </c>
      <c r="L102" s="24">
        <f ca="1">OFFSET(PTRA!O$218,$E102,0)</f>
        <v>10.472537061592572</v>
      </c>
      <c r="M102" s="24">
        <f ca="1">OFFSET(PTRA!P$218,$E102,0)</f>
        <v>10.832497496491442</v>
      </c>
      <c r="N102" s="24">
        <f ca="1">OFFSET(PTRA!Q$218,$E102,0)</f>
        <v>11.19245793139031</v>
      </c>
      <c r="O102" s="24">
        <f ca="1">OFFSET(PTRA!R$218,$E102,0)</f>
        <v>10.928050435641726</v>
      </c>
      <c r="P102" s="24">
        <f ca="1">OFFSET(PTRA!S$218,$E102,0)</f>
        <v>10.089282801920781</v>
      </c>
      <c r="Q102" s="24">
        <f ca="1">OFFSET(PTRA!T$218,$E102,0)</f>
        <v>10.137534944394252</v>
      </c>
      <c r="R102" s="24">
        <f ca="1">OFFSET(PTRA!U$218,$E102,0)</f>
        <v>10.185787086867723</v>
      </c>
      <c r="S102" s="24">
        <f ca="1">OFFSET(PTRA!V$218,$E102,0)</f>
        <v>10.234039229341194</v>
      </c>
      <c r="T102" s="24">
        <f ca="1">OFFSET(PTRA!W$218,$E102,0)</f>
        <v>10.282291371814665</v>
      </c>
      <c r="U102" s="24">
        <f ca="1">OFFSET(PTRA!X$218,$E102,0)</f>
        <v>10.330543514288136</v>
      </c>
      <c r="V102" s="24">
        <f ca="1">OFFSET(PTRA!Y$218,$E102,0)</f>
        <v>10.378795656761607</v>
      </c>
      <c r="W102" s="24">
        <f ca="1">OFFSET(PTRA!Z$218,$E102,0)</f>
        <v>10.427047799235078</v>
      </c>
      <c r="X102" s="24">
        <f ca="1">OFFSET(PTRA!AA$218,$E102,0)</f>
        <v>10.475299941708549</v>
      </c>
      <c r="Y102" s="24">
        <f ca="1">OFFSET(PTRA!AB$218,$E102,0)</f>
        <v>10.523552084182015</v>
      </c>
      <c r="Z102" s="24">
        <f ca="1">OFFSET(PTRA!AC$218,$E102,0)</f>
        <v>10.461484315014586</v>
      </c>
      <c r="AA102" s="24">
        <f ca="1">OFFSET(PTRA!AD$218,$E102,0)</f>
        <v>10.399416545847156</v>
      </c>
      <c r="AB102" s="24">
        <f ca="1">OFFSET(PTRA!AE$218,$E102,0)</f>
        <v>10.337348776679727</v>
      </c>
      <c r="AC102" s="24">
        <f ca="1">OFFSET(PTRA!AF$218,$E102,0)</f>
        <v>10.275281007512298</v>
      </c>
      <c r="AD102" s="24">
        <f ca="1">OFFSET(PTRA!AG$218,$E102,0)</f>
        <v>10.213213238344869</v>
      </c>
      <c r="AE102" s="24">
        <f ca="1">OFFSET(PTRA!AH$218,$E102,0)</f>
        <v>10.15114546917744</v>
      </c>
      <c r="AF102" s="24">
        <f ca="1">OFFSET(PTRA!AI$218,$E102,0)</f>
        <v>10.08907770001001</v>
      </c>
      <c r="AG102" s="24">
        <f ca="1">OFFSET(PTRA!AJ$218,$E102,0)</f>
        <v>10.027009930842581</v>
      </c>
      <c r="AH102" s="24">
        <f ca="1">OFFSET(PTRA!AK$218,$E102,0)</f>
        <v>9.9649421616751521</v>
      </c>
      <c r="AI102" s="24">
        <f ca="1">OFFSET(PTRA!AL$218,$E102,0)</f>
        <v>9.9028743925077301</v>
      </c>
      <c r="AJ102" s="24">
        <f ca="1">OFFSET(PTRA!AM$218,$E102,0)</f>
        <v>9.2509596585245575</v>
      </c>
      <c r="AK102" s="24">
        <f ca="1">OFFSET(PTRA!AN$218,$E102,0)</f>
        <v>8.5990449245413849</v>
      </c>
      <c r="AL102" s="24">
        <f ca="1">OFFSET(PTRA!AO$218,$E102,0)</f>
        <v>8.5990449245413849</v>
      </c>
      <c r="AM102" s="24">
        <f ca="1">OFFSET(PTRA!AP$218,$E102,0)</f>
        <v>8.5990449245413849</v>
      </c>
    </row>
    <row r="103" spans="1:39">
      <c r="A103" s="35" t="s">
        <v>131</v>
      </c>
      <c r="B103" t="s">
        <v>386</v>
      </c>
      <c r="E103" s="129">
        <f>MATCH(F103,PTRA!$D$219:$D$226,0)</f>
        <v>6</v>
      </c>
      <c r="F103" s="4" t="str">
        <f t="shared" si="1"/>
        <v>TPPUBRT</v>
      </c>
      <c r="G103" s="24">
        <f ca="1">OFFSET(PTRA!J$218,$E103,0)</f>
        <v>0</v>
      </c>
      <c r="H103" s="24">
        <f ca="1">OFFSET(PTRA!K$218,$E103,0)</f>
        <v>2.4703332394456413E-2</v>
      </c>
      <c r="I103" s="24">
        <f ca="1">OFFSET(PTRA!L$218,$E103,0)</f>
        <v>2.8318921938745689E-2</v>
      </c>
      <c r="J103" s="24">
        <f ca="1">OFFSET(PTRA!M$218,$E103,0)</f>
        <v>3.1934511483034965E-2</v>
      </c>
      <c r="K103" s="24">
        <f ca="1">OFFSET(PTRA!N$218,$E103,0)</f>
        <v>4.7299884474397466E-2</v>
      </c>
      <c r="L103" s="24">
        <f ca="1">OFFSET(PTRA!O$218,$E103,0)</f>
        <v>6.2665257465759974E-2</v>
      </c>
      <c r="M103" s="24">
        <f ca="1">OFFSET(PTRA!P$218,$E103,0)</f>
        <v>8.1388548174502529E-2</v>
      </c>
      <c r="N103" s="24">
        <f ca="1">OFFSET(PTRA!Q$218,$E103,0)</f>
        <v>0.1001118388832451</v>
      </c>
      <c r="O103" s="24">
        <f ca="1">OFFSET(PTRA!R$218,$E103,0)</f>
        <v>0.10250507090227989</v>
      </c>
      <c r="P103" s="24">
        <f ca="1">OFFSET(PTRA!S$218,$E103,0)</f>
        <v>0.28460184009732309</v>
      </c>
      <c r="Q103" s="24">
        <f ca="1">OFFSET(PTRA!T$218,$E103,0)</f>
        <v>0.31612101001027187</v>
      </c>
      <c r="R103" s="24">
        <f ca="1">OFFSET(PTRA!U$218,$E103,0)</f>
        <v>0.34764017992322066</v>
      </c>
      <c r="S103" s="24">
        <f ca="1">OFFSET(PTRA!V$218,$E103,0)</f>
        <v>0.37915934983616945</v>
      </c>
      <c r="T103" s="24">
        <f ca="1">OFFSET(PTRA!W$218,$E103,0)</f>
        <v>0.41067851974911823</v>
      </c>
      <c r="U103" s="24">
        <f ca="1">OFFSET(PTRA!X$218,$E103,0)</f>
        <v>0.44219768966206702</v>
      </c>
      <c r="V103" s="24">
        <f ca="1">OFFSET(PTRA!Y$218,$E103,0)</f>
        <v>0.4737168595750158</v>
      </c>
      <c r="W103" s="24">
        <f ca="1">OFFSET(PTRA!Z$218,$E103,0)</f>
        <v>0.50523602948796464</v>
      </c>
      <c r="X103" s="24">
        <f ca="1">OFFSET(PTRA!AA$218,$E103,0)</f>
        <v>0.53675519940091343</v>
      </c>
      <c r="Y103" s="24">
        <f ca="1">OFFSET(PTRA!AB$218,$E103,0)</f>
        <v>0.56827436931386233</v>
      </c>
      <c r="Z103" s="24">
        <f ca="1">OFFSET(PTRA!AC$218,$E103,0)</f>
        <v>0.62633805946052523</v>
      </c>
      <c r="AA103" s="24">
        <f ca="1">OFFSET(PTRA!AD$218,$E103,0)</f>
        <v>0.68440174960718814</v>
      </c>
      <c r="AB103" s="24">
        <f ca="1">OFFSET(PTRA!AE$218,$E103,0)</f>
        <v>0.74246543975385104</v>
      </c>
      <c r="AC103" s="24">
        <f ca="1">OFFSET(PTRA!AF$218,$E103,0)</f>
        <v>0.80052912990051395</v>
      </c>
      <c r="AD103" s="24">
        <f ca="1">OFFSET(PTRA!AG$218,$E103,0)</f>
        <v>0.85859282004717685</v>
      </c>
      <c r="AE103" s="24">
        <f ca="1">OFFSET(PTRA!AH$218,$E103,0)</f>
        <v>0.91665651019383976</v>
      </c>
      <c r="AF103" s="24">
        <f ca="1">OFFSET(PTRA!AI$218,$E103,0)</f>
        <v>0.97472020034050266</v>
      </c>
      <c r="AG103" s="24">
        <f ca="1">OFFSET(PTRA!AJ$218,$E103,0)</f>
        <v>1.0327838904871656</v>
      </c>
      <c r="AH103" s="24">
        <f ca="1">OFFSET(PTRA!AK$218,$E103,0)</f>
        <v>1.0908475806338285</v>
      </c>
      <c r="AI103" s="24">
        <f ca="1">OFFSET(PTRA!AL$218,$E103,0)</f>
        <v>1.1489112707804909</v>
      </c>
      <c r="AJ103" s="24">
        <f ca="1">OFFSET(PTRA!AM$218,$E103,0)</f>
        <v>1.4855665469117283</v>
      </c>
      <c r="AK103" s="24">
        <f ca="1">OFFSET(PTRA!AN$218,$E103,0)</f>
        <v>1.8222218230429654</v>
      </c>
      <c r="AL103" s="24">
        <f ca="1">OFFSET(PTRA!AO$218,$E103,0)</f>
        <v>1.8222218230429654</v>
      </c>
      <c r="AM103" s="24">
        <f ca="1">OFFSET(PTRA!AP$218,$E103,0)</f>
        <v>1.8222218230429654</v>
      </c>
    </row>
    <row r="104" spans="1:39">
      <c r="A104" s="35" t="s">
        <v>129</v>
      </c>
      <c r="B104">
        <v>0.62801975359410001</v>
      </c>
      <c r="E104" s="129">
        <f>MATCH(F104,PTRA!$D$219:$D$226,0)</f>
        <v>4</v>
      </c>
      <c r="F104" s="4" t="str">
        <f t="shared" si="1"/>
        <v>TPPUBUS</v>
      </c>
      <c r="G104" s="24">
        <f ca="1">OFFSET(PTRA!J$218,$E104,0)</f>
        <v>1.4990333520535337</v>
      </c>
      <c r="H104" s="24">
        <f ca="1">OFFSET(PTRA!K$218,$E104,0)</f>
        <v>0.77982294284146858</v>
      </c>
      <c r="I104" s="24">
        <f ca="1">OFFSET(PTRA!L$218,$E104,0)</f>
        <v>0.94165439596534817</v>
      </c>
      <c r="J104" s="24">
        <f ca="1">OFFSET(PTRA!M$218,$E104,0)</f>
        <v>1.1034858490892276</v>
      </c>
      <c r="K104" s="24">
        <f ca="1">OFFSET(PTRA!N$218,$E104,0)</f>
        <v>0.93251959575931287</v>
      </c>
      <c r="L104" s="24">
        <f ca="1">OFFSET(PTRA!O$218,$E104,0)</f>
        <v>0.76155334242939798</v>
      </c>
      <c r="M104" s="24">
        <f ca="1">OFFSET(PTRA!P$218,$E104,0)</f>
        <v>0.76844803002451478</v>
      </c>
      <c r="N104" s="24">
        <f ca="1">OFFSET(PTRA!Q$218,$E104,0)</f>
        <v>0.77534271761963158</v>
      </c>
      <c r="O104" s="24">
        <f ca="1">OFFSET(PTRA!R$218,$E104,0)</f>
        <v>0.79591597799947822</v>
      </c>
      <c r="P104" s="24">
        <f ca="1">OFFSET(PTRA!S$218,$E104,0)</f>
        <v>0.80789315576239318</v>
      </c>
      <c r="Q104" s="24">
        <f ca="1">OFFSET(PTRA!T$218,$E104,0)</f>
        <v>0.81540368484861381</v>
      </c>
      <c r="R104" s="24">
        <f ca="1">OFFSET(PTRA!U$218,$E104,0)</f>
        <v>0.82291421393483444</v>
      </c>
      <c r="S104" s="24">
        <f ca="1">OFFSET(PTRA!V$218,$E104,0)</f>
        <v>0.83042474302105507</v>
      </c>
      <c r="T104" s="24">
        <f ca="1">OFFSET(PTRA!W$218,$E104,0)</f>
        <v>0.8379352721072757</v>
      </c>
      <c r="U104" s="24">
        <f ca="1">OFFSET(PTRA!X$218,$E104,0)</f>
        <v>0.84544580119349633</v>
      </c>
      <c r="V104" s="24">
        <f ca="1">OFFSET(PTRA!Y$218,$E104,0)</f>
        <v>0.85295633027971696</v>
      </c>
      <c r="W104" s="24">
        <f ca="1">OFFSET(PTRA!Z$218,$E104,0)</f>
        <v>0.86046685936593759</v>
      </c>
      <c r="X104" s="24">
        <f ca="1">OFFSET(PTRA!AA$218,$E104,0)</f>
        <v>0.86797738845215822</v>
      </c>
      <c r="Y104" s="24">
        <f ca="1">OFFSET(PTRA!AB$218,$E104,0)</f>
        <v>0.87548791753837851</v>
      </c>
      <c r="Z104" s="24">
        <f ca="1">OFFSET(PTRA!AC$218,$E104,0)</f>
        <v>0.8807743187414655</v>
      </c>
      <c r="AA104" s="24">
        <f ca="1">OFFSET(PTRA!AD$218,$E104,0)</f>
        <v>0.88606071994455249</v>
      </c>
      <c r="AB104" s="24">
        <f ca="1">OFFSET(PTRA!AE$218,$E104,0)</f>
        <v>0.89134712114763948</v>
      </c>
      <c r="AC104" s="24">
        <f ca="1">OFFSET(PTRA!AF$218,$E104,0)</f>
        <v>0.89663352235072646</v>
      </c>
      <c r="AD104" s="24">
        <f ca="1">OFFSET(PTRA!AG$218,$E104,0)</f>
        <v>0.90191992355381345</v>
      </c>
      <c r="AE104" s="24">
        <f ca="1">OFFSET(PTRA!AH$218,$E104,0)</f>
        <v>0.90720632475690044</v>
      </c>
      <c r="AF104" s="24">
        <f ca="1">OFFSET(PTRA!AI$218,$E104,0)</f>
        <v>0.91249272595998743</v>
      </c>
      <c r="AG104" s="24">
        <f ca="1">OFFSET(PTRA!AJ$218,$E104,0)</f>
        <v>0.91777912716307442</v>
      </c>
      <c r="AH104" s="24">
        <f ca="1">OFFSET(PTRA!AK$218,$E104,0)</f>
        <v>0.9230655283661614</v>
      </c>
      <c r="AI104" s="24">
        <f ca="1">OFFSET(PTRA!AL$218,$E104,0)</f>
        <v>0.92835192956924872</v>
      </c>
      <c r="AJ104" s="24">
        <f ca="1">OFFSET(PTRA!AM$218,$E104,0)</f>
        <v>0.94662553196377475</v>
      </c>
      <c r="AK104" s="24">
        <f ca="1">OFFSET(PTRA!AN$218,$E104,0)</f>
        <v>0.96489913435830077</v>
      </c>
      <c r="AL104" s="24">
        <f ca="1">OFFSET(PTRA!AO$218,$E104,0)</f>
        <v>0.96489913435830077</v>
      </c>
      <c r="AM104" s="24">
        <f ca="1">OFFSET(PTRA!AP$218,$E104,0)</f>
        <v>0.96489913435830077</v>
      </c>
    </row>
    <row r="105" spans="1:39">
      <c r="A105" s="35" t="s">
        <v>133</v>
      </c>
      <c r="B105" t="s">
        <v>386</v>
      </c>
      <c r="E105" s="129">
        <f>MATCH(F105,PTRA!$D$219:$D$226,0)</f>
        <v>8</v>
      </c>
      <c r="F105" s="4" t="str">
        <f t="shared" si="1"/>
        <v>TPPUGAT</v>
      </c>
      <c r="G105" s="24">
        <f ca="1">OFFSET(PTRA!J$218,$E105,0)</f>
        <v>0</v>
      </c>
      <c r="H105" s="24">
        <f ca="1">OFFSET(PTRA!K$218,$E105,0)</f>
        <v>0.56005195677589781</v>
      </c>
      <c r="I105" s="24">
        <f ca="1">OFFSET(PTRA!L$218,$E105,0)</f>
        <v>0.58550543088226203</v>
      </c>
      <c r="J105" s="24">
        <f ca="1">OFFSET(PTRA!M$218,$E105,0)</f>
        <v>0.61095890498862637</v>
      </c>
      <c r="K105" s="24">
        <f ca="1">OFFSET(PTRA!N$218,$E105,0)</f>
        <v>0.63463647194986594</v>
      </c>
      <c r="L105" s="24">
        <f ca="1">OFFSET(PTRA!O$218,$E105,0)</f>
        <v>0.65831403891110551</v>
      </c>
      <c r="M105" s="24">
        <f ca="1">OFFSET(PTRA!P$218,$E105,0)</f>
        <v>0.69164511629518599</v>
      </c>
      <c r="N105" s="24">
        <f ca="1">OFFSET(PTRA!Q$218,$E105,0)</f>
        <v>0.72497619367926658</v>
      </c>
      <c r="O105" s="24">
        <f ca="1">OFFSET(PTRA!R$218,$E105,0)</f>
        <v>0.71009810405100016</v>
      </c>
      <c r="P105" s="24">
        <f ca="1">OFFSET(PTRA!S$218,$E105,0)</f>
        <v>0.66982917731461922</v>
      </c>
      <c r="Q105" s="24">
        <f ca="1">OFFSET(PTRA!T$218,$E105,0)</f>
        <v>0.67515849635584491</v>
      </c>
      <c r="R105" s="24">
        <f ca="1">OFFSET(PTRA!U$218,$E105,0)</f>
        <v>0.68048781539707059</v>
      </c>
      <c r="S105" s="24">
        <f ca="1">OFFSET(PTRA!V$218,$E105,0)</f>
        <v>0.68581713443829628</v>
      </c>
      <c r="T105" s="24">
        <f ca="1">OFFSET(PTRA!W$218,$E105,0)</f>
        <v>0.69114645347952197</v>
      </c>
      <c r="U105" s="24">
        <f ca="1">OFFSET(PTRA!X$218,$E105,0)</f>
        <v>0.69647577252074766</v>
      </c>
      <c r="V105" s="24">
        <f ca="1">OFFSET(PTRA!Y$218,$E105,0)</f>
        <v>0.70180509156197335</v>
      </c>
      <c r="W105" s="24">
        <f ca="1">OFFSET(PTRA!Z$218,$E105,0)</f>
        <v>0.70713441060319904</v>
      </c>
      <c r="X105" s="24">
        <f ca="1">OFFSET(PTRA!AA$218,$E105,0)</f>
        <v>0.71246372964442473</v>
      </c>
      <c r="Y105" s="24">
        <f ca="1">OFFSET(PTRA!AB$218,$E105,0)</f>
        <v>0.71779304868565064</v>
      </c>
      <c r="Z105" s="24">
        <f ca="1">OFFSET(PTRA!AC$218,$E105,0)</f>
        <v>0.71707332559295955</v>
      </c>
      <c r="AA105" s="24">
        <f ca="1">OFFSET(PTRA!AD$218,$E105,0)</f>
        <v>0.71635360250026847</v>
      </c>
      <c r="AB105" s="24">
        <f ca="1">OFFSET(PTRA!AE$218,$E105,0)</f>
        <v>0.71563387940757739</v>
      </c>
      <c r="AC105" s="24">
        <f ca="1">OFFSET(PTRA!AF$218,$E105,0)</f>
        <v>0.71491415631488631</v>
      </c>
      <c r="AD105" s="24">
        <f ca="1">OFFSET(PTRA!AG$218,$E105,0)</f>
        <v>0.71419443322219522</v>
      </c>
      <c r="AE105" s="24">
        <f ca="1">OFFSET(PTRA!AH$218,$E105,0)</f>
        <v>0.71347471012950414</v>
      </c>
      <c r="AF105" s="24">
        <f ca="1">OFFSET(PTRA!AI$218,$E105,0)</f>
        <v>0.71275498703681306</v>
      </c>
      <c r="AG105" s="24">
        <f ca="1">OFFSET(PTRA!AJ$218,$E105,0)</f>
        <v>0.71203526394412198</v>
      </c>
      <c r="AH105" s="24">
        <f ca="1">OFFSET(PTRA!AK$218,$E105,0)</f>
        <v>0.71131554085143089</v>
      </c>
      <c r="AI105" s="24">
        <f ca="1">OFFSET(PTRA!AL$218,$E105,0)</f>
        <v>0.71059581775874014</v>
      </c>
      <c r="AJ105" s="24">
        <f ca="1">OFFSET(PTRA!AM$218,$E105,0)</f>
        <v>0.67324126682784913</v>
      </c>
      <c r="AK105" s="24">
        <f ca="1">OFFSET(PTRA!AN$218,$E105,0)</f>
        <v>0.63588671589695822</v>
      </c>
      <c r="AL105" s="24">
        <f ca="1">OFFSET(PTRA!AO$218,$E105,0)</f>
        <v>0.63588671589695822</v>
      </c>
      <c r="AM105" s="24">
        <f ca="1">OFFSET(PTRA!AP$218,$E105,0)</f>
        <v>0.63588671589695822</v>
      </c>
    </row>
    <row r="106" spans="1:39">
      <c r="A106" s="35" t="s">
        <v>130</v>
      </c>
      <c r="B106">
        <v>8.3842691666009994</v>
      </c>
      <c r="E106" s="129">
        <f>MATCH(F106,PTRA!$D$219:$D$226,0)</f>
        <v>5</v>
      </c>
      <c r="F106" s="4" t="str">
        <f t="shared" si="1"/>
        <v>TPPUMBT</v>
      </c>
      <c r="G106" s="24">
        <f ca="1">OFFSET(PTRA!J$218,$E106,0)</f>
        <v>6.4978638621089795</v>
      </c>
      <c r="H106" s="24">
        <f ca="1">OFFSET(PTRA!K$218,$E106,0)</f>
        <v>6.2661547794668797</v>
      </c>
      <c r="I106" s="24">
        <f ca="1">OFFSET(PTRA!L$218,$E106,0)</f>
        <v>6.5484722958807495</v>
      </c>
      <c r="J106" s="24">
        <f ca="1">OFFSET(PTRA!M$218,$E106,0)</f>
        <v>6.8307898122946202</v>
      </c>
      <c r="K106" s="24">
        <f ca="1">OFFSET(PTRA!N$218,$E106,0)</f>
        <v>7.0127420774927423</v>
      </c>
      <c r="L106" s="24">
        <f ca="1">OFFSET(PTRA!O$218,$E106,0)</f>
        <v>7.1946943426908634</v>
      </c>
      <c r="M106" s="24">
        <f ca="1">OFFSET(PTRA!P$218,$E106,0)</f>
        <v>7.2598311716843051</v>
      </c>
      <c r="N106" s="24">
        <f ca="1">OFFSET(PTRA!Q$218,$E106,0)</f>
        <v>7.3249680006777469</v>
      </c>
      <c r="O106" s="24">
        <f ca="1">OFFSET(PTRA!R$218,$E106,0)</f>
        <v>7.5193316936968086</v>
      </c>
      <c r="P106" s="24">
        <f ca="1">OFFSET(PTRA!S$218,$E106,0)</f>
        <v>7.6324848089038841</v>
      </c>
      <c r="Q106" s="24">
        <f ca="1">OFFSET(PTRA!T$218,$E106,0)</f>
        <v>7.7034397349959534</v>
      </c>
      <c r="R106" s="24">
        <f ca="1">OFFSET(PTRA!U$218,$E106,0)</f>
        <v>7.7743946610880226</v>
      </c>
      <c r="S106" s="24">
        <f ca="1">OFFSET(PTRA!V$218,$E106,0)</f>
        <v>7.8453495871800918</v>
      </c>
      <c r="T106" s="24">
        <f ca="1">OFFSET(PTRA!W$218,$E106,0)</f>
        <v>7.916304513272161</v>
      </c>
      <c r="U106" s="24">
        <f ca="1">OFFSET(PTRA!X$218,$E106,0)</f>
        <v>7.9872594393642302</v>
      </c>
      <c r="V106" s="24">
        <f ca="1">OFFSET(PTRA!Y$218,$E106,0)</f>
        <v>8.0582143654562994</v>
      </c>
      <c r="W106" s="24">
        <f ca="1">OFFSET(PTRA!Z$218,$E106,0)</f>
        <v>8.1291692915483686</v>
      </c>
      <c r="X106" s="24">
        <f ca="1">OFFSET(PTRA!AA$218,$E106,0)</f>
        <v>8.2001242176404379</v>
      </c>
      <c r="Y106" s="24">
        <f ca="1">OFFSET(PTRA!AB$218,$E106,0)</f>
        <v>8.2710791437325089</v>
      </c>
      <c r="Z106" s="24">
        <f ca="1">OFFSET(PTRA!AC$218,$E106,0)</f>
        <v>8.3210218578012487</v>
      </c>
      <c r="AA106" s="24">
        <f ca="1">OFFSET(PTRA!AD$218,$E106,0)</f>
        <v>8.3709645718699885</v>
      </c>
      <c r="AB106" s="24">
        <f ca="1">OFFSET(PTRA!AE$218,$E106,0)</f>
        <v>8.4209072859387284</v>
      </c>
      <c r="AC106" s="24">
        <f ca="1">OFFSET(PTRA!AF$218,$E106,0)</f>
        <v>8.4708500000074682</v>
      </c>
      <c r="AD106" s="24">
        <f ca="1">OFFSET(PTRA!AG$218,$E106,0)</f>
        <v>8.5207927140762081</v>
      </c>
      <c r="AE106" s="24">
        <f ca="1">OFFSET(PTRA!AH$218,$E106,0)</f>
        <v>8.5707354281449479</v>
      </c>
      <c r="AF106" s="24">
        <f ca="1">OFFSET(PTRA!AI$218,$E106,0)</f>
        <v>8.6206781422136878</v>
      </c>
      <c r="AG106" s="24">
        <f ca="1">OFFSET(PTRA!AJ$218,$E106,0)</f>
        <v>8.6706208562824276</v>
      </c>
      <c r="AH106" s="24">
        <f ca="1">OFFSET(PTRA!AK$218,$E106,0)</f>
        <v>8.7205635703511675</v>
      </c>
      <c r="AI106" s="24">
        <f ca="1">OFFSET(PTRA!AL$218,$E106,0)</f>
        <v>8.7705062844199055</v>
      </c>
      <c r="AJ106" s="24">
        <f ca="1">OFFSET(PTRA!AM$218,$E106,0)</f>
        <v>8.94314420279483</v>
      </c>
      <c r="AK106" s="24">
        <f ca="1">OFFSET(PTRA!AN$218,$E106,0)</f>
        <v>9.1157821211697563</v>
      </c>
      <c r="AL106" s="24">
        <f ca="1">OFFSET(PTRA!AO$218,$E106,0)</f>
        <v>9.1157821211697563</v>
      </c>
      <c r="AM106" s="24">
        <f ca="1">OFFSET(PTRA!AP$218,$E106,0)</f>
        <v>9.1157821211697563</v>
      </c>
    </row>
    <row r="107" spans="1:39">
      <c r="A107" s="35" t="s">
        <v>132</v>
      </c>
      <c r="B107">
        <v>13.9</v>
      </c>
      <c r="E107" s="130">
        <f>MATCH(F107,PTRA!$D$219:$D$226,0)</f>
        <v>7</v>
      </c>
      <c r="F107" s="4" t="str">
        <f t="shared" si="1"/>
        <v>TPPUMER</v>
      </c>
      <c r="G107" s="24">
        <f ca="1">OFFSET(PTRA!J$218,$E107,0)</f>
        <v>15.8</v>
      </c>
      <c r="H107" s="24">
        <f ca="1">OFFSET(PTRA!K$218,$E107,0)</f>
        <v>13.725913334008849</v>
      </c>
      <c r="I107" s="24">
        <f ca="1">OFFSET(PTRA!L$218,$E107,0)</f>
        <v>12.901717468661275</v>
      </c>
      <c r="J107" s="24">
        <f ca="1">OFFSET(PTRA!M$218,$E107,0)</f>
        <v>12.077521603313702</v>
      </c>
      <c r="K107" s="24">
        <f ca="1">OFFSET(PTRA!N$218,$E107,0)</f>
        <v>10.476867273584928</v>
      </c>
      <c r="L107" s="24">
        <f ca="1">OFFSET(PTRA!O$218,$E107,0)</f>
        <v>8.876212943856153</v>
      </c>
      <c r="M107" s="24">
        <f ca="1">OFFSET(PTRA!P$218,$E107,0)</f>
        <v>8.9565733229208586</v>
      </c>
      <c r="N107" s="24">
        <f ca="1">OFFSET(PTRA!Q$218,$E107,0)</f>
        <v>9.0369337019855642</v>
      </c>
      <c r="O107" s="24">
        <f ca="1">OFFSET(PTRA!R$218,$E107,0)</f>
        <v>9.2767233922236425</v>
      </c>
      <c r="P107" s="24">
        <f ca="1">OFFSET(PTRA!S$218,$E107,0)</f>
        <v>9.4163222546630223</v>
      </c>
      <c r="Q107" s="24">
        <f ca="1">OFFSET(PTRA!T$218,$E107,0)</f>
        <v>9.5038605159720113</v>
      </c>
      <c r="R107" s="24">
        <f ca="1">OFFSET(PTRA!U$218,$E107,0)</f>
        <v>9.5913987772810003</v>
      </c>
      <c r="S107" s="24">
        <f ca="1">OFFSET(PTRA!V$218,$E107,0)</f>
        <v>9.6789370385899893</v>
      </c>
      <c r="T107" s="24">
        <f ca="1">OFFSET(PTRA!W$218,$E107,0)</f>
        <v>9.7664752998989783</v>
      </c>
      <c r="U107" s="24">
        <f ca="1">OFFSET(PTRA!X$218,$E107,0)</f>
        <v>9.8540135612079673</v>
      </c>
      <c r="V107" s="24">
        <f ca="1">OFFSET(PTRA!Y$218,$E107,0)</f>
        <v>9.9415518225169563</v>
      </c>
      <c r="W107" s="24">
        <f ca="1">OFFSET(PTRA!Z$218,$E107,0)</f>
        <v>10.029090083825945</v>
      </c>
      <c r="X107" s="24">
        <f ca="1">OFFSET(PTRA!AA$218,$E107,0)</f>
        <v>10.116628345134934</v>
      </c>
      <c r="Y107" s="24">
        <f ca="1">OFFSET(PTRA!AB$218,$E107,0)</f>
        <v>10.204166606443929</v>
      </c>
      <c r="Z107" s="24">
        <f ca="1">OFFSET(PTRA!AC$218,$E107,0)</f>
        <v>10.26578175560153</v>
      </c>
      <c r="AA107" s="24">
        <f ca="1">OFFSET(PTRA!AD$218,$E107,0)</f>
        <v>10.327396904759132</v>
      </c>
      <c r="AB107" s="24">
        <f ca="1">OFFSET(PTRA!AE$218,$E107,0)</f>
        <v>10.389012053916733</v>
      </c>
      <c r="AC107" s="24">
        <f ca="1">OFFSET(PTRA!AF$218,$E107,0)</f>
        <v>10.450627203074335</v>
      </c>
      <c r="AD107" s="24">
        <f ca="1">OFFSET(PTRA!AG$218,$E107,0)</f>
        <v>10.512242352231937</v>
      </c>
      <c r="AE107" s="24">
        <f ca="1">OFFSET(PTRA!AH$218,$E107,0)</f>
        <v>10.573857501389538</v>
      </c>
      <c r="AF107" s="24">
        <f ca="1">OFFSET(PTRA!AI$218,$E107,0)</f>
        <v>10.63547265054714</v>
      </c>
      <c r="AG107" s="24">
        <f ca="1">OFFSET(PTRA!AJ$218,$E107,0)</f>
        <v>10.697087799704741</v>
      </c>
      <c r="AH107" s="24">
        <f ca="1">OFFSET(PTRA!AK$218,$E107,0)</f>
        <v>10.758702948862343</v>
      </c>
      <c r="AI107" s="24">
        <f ca="1">OFFSET(PTRA!AL$218,$E107,0)</f>
        <v>10.820318098019952</v>
      </c>
      <c r="AJ107" s="24">
        <f ca="1">OFFSET(PTRA!AM$218,$E107,0)</f>
        <v>11.033304342145339</v>
      </c>
      <c r="AK107" s="24">
        <f ca="1">OFFSET(PTRA!AN$218,$E107,0)</f>
        <v>11.246290586270726</v>
      </c>
      <c r="AL107" s="24">
        <f ca="1">OFFSET(PTRA!AO$218,$E107,0)</f>
        <v>11.246290586270726</v>
      </c>
      <c r="AM107" s="24">
        <f ca="1">OFFSET(PTRA!AP$218,$E107,0)</f>
        <v>11.246290586270726</v>
      </c>
    </row>
    <row r="108" spans="1:39">
      <c r="A108" s="35" t="s">
        <v>158</v>
      </c>
      <c r="B108">
        <v>0.1024485696</v>
      </c>
      <c r="E108" s="131">
        <f>MATCH(F108,OtherTRA!$D$47:$D$51,0)</f>
        <v>5</v>
      </c>
      <c r="F108" s="4" t="str">
        <f t="shared" si="1"/>
        <v>TSHFO</v>
      </c>
      <c r="G108" s="24">
        <f ca="1">OFFSET(OtherTRA!J$46,$E108,0)</f>
        <v>4.5090000000000003</v>
      </c>
      <c r="H108" s="24">
        <f ca="1">OFFSET(OtherTRA!K$46,$E108,0)</f>
        <v>4.5159526260442409</v>
      </c>
      <c r="I108" s="24">
        <f ca="1">OFFSET(OtherTRA!L$46,$E108,0)</f>
        <v>4.5229052520884814</v>
      </c>
      <c r="J108" s="24">
        <f ca="1">OFFSET(OtherTRA!M$46,$E108,0)</f>
        <v>4.5298578781327228</v>
      </c>
      <c r="K108" s="24">
        <f ca="1">OFFSET(OtherTRA!N$46,$E108,0)</f>
        <v>4.5192359440663621</v>
      </c>
      <c r="L108" s="24">
        <f ca="1">OFFSET(OtherTRA!O$46,$E108,0)</f>
        <v>4.5086140100000014</v>
      </c>
      <c r="M108" s="24">
        <f ca="1">OFFSET(OtherTRA!P$46,$E108,0)</f>
        <v>4.4830090634849356</v>
      </c>
      <c r="N108" s="24">
        <f ca="1">OFFSET(OtherTRA!Q$46,$E108,0)</f>
        <v>4.4574041169698697</v>
      </c>
      <c r="O108" s="24">
        <f ca="1">OFFSET(OtherTRA!R$46,$E108,0)</f>
        <v>4.4574041169698697</v>
      </c>
      <c r="P108" s="24">
        <f ca="1">OFFSET(OtherTRA!S$46,$E108,0)</f>
        <v>4.0104022573619558</v>
      </c>
      <c r="Q108" s="24">
        <f ca="1">OFFSET(OtherTRA!T$46,$E108,0)</f>
        <v>3.5634003977540418</v>
      </c>
      <c r="R108" s="24">
        <f ca="1">OFFSET(OtherTRA!U$46,$E108,0)</f>
        <v>3.1163985381461279</v>
      </c>
      <c r="S108" s="24">
        <f ca="1">OFFSET(OtherTRA!V$46,$E108,0)</f>
        <v>2.6693966785382139</v>
      </c>
      <c r="T108" s="24">
        <f ca="1">OFFSET(OtherTRA!W$46,$E108,0)</f>
        <v>2.2223948189303</v>
      </c>
      <c r="U108" s="24">
        <f ca="1">OFFSET(OtherTRA!X$46,$E108,0)</f>
        <v>1.7753929593223861</v>
      </c>
      <c r="V108" s="24">
        <f ca="1">OFFSET(OtherTRA!Y$46,$E108,0)</f>
        <v>1.3283910997144721</v>
      </c>
      <c r="W108" s="24">
        <f ca="1">OFFSET(OtherTRA!Z$46,$E108,0)</f>
        <v>0.88138924010655817</v>
      </c>
      <c r="X108" s="24">
        <f ca="1">OFFSET(OtherTRA!AA$46,$E108,0)</f>
        <v>0.43438738049864423</v>
      </c>
      <c r="Y108" s="24">
        <f ca="1">OFFSET(OtherTRA!AB$46,$E108,0)</f>
        <v>4.0104022573619558</v>
      </c>
      <c r="Z108" s="24">
        <f ca="1">OFFSET(OtherTRA!AC$46,$E108,0)</f>
        <v>4.3779228733352493</v>
      </c>
      <c r="AA108" s="24">
        <f ca="1">OFFSET(OtherTRA!AD$46,$E108,0)</f>
        <v>4.7454434893085429</v>
      </c>
      <c r="AB108" s="24">
        <f ca="1">OFFSET(OtherTRA!AE$46,$E108,0)</f>
        <v>5.1129641052818364</v>
      </c>
      <c r="AC108" s="24">
        <f ca="1">OFFSET(OtherTRA!AF$46,$E108,0)</f>
        <v>5.48048472125513</v>
      </c>
      <c r="AD108" s="24">
        <f ca="1">OFFSET(OtherTRA!AG$46,$E108,0)</f>
        <v>5.8480053372284235</v>
      </c>
      <c r="AE108" s="24">
        <f ca="1">OFFSET(OtherTRA!AH$46,$E108,0)</f>
        <v>6.2155259532017171</v>
      </c>
      <c r="AF108" s="24">
        <f ca="1">OFFSET(OtherTRA!AI$46,$E108,0)</f>
        <v>6.5830465691750106</v>
      </c>
      <c r="AG108" s="24">
        <f ca="1">OFFSET(OtherTRA!AJ$46,$E108,0)</f>
        <v>6.9505671851483042</v>
      </c>
      <c r="AH108" s="24">
        <f ca="1">OFFSET(OtherTRA!AK$46,$E108,0)</f>
        <v>7.3180878011215977</v>
      </c>
      <c r="AI108" s="24">
        <f ca="1">OFFSET(OtherTRA!AL$46,$E108,0)</f>
        <v>4.3779228733352493</v>
      </c>
      <c r="AJ108" s="24">
        <f ca="1">OFFSET(OtherTRA!AM$46,$E108,0)</f>
        <v>4.4434614366674996</v>
      </c>
      <c r="AK108" s="24">
        <f ca="1">OFFSET(OtherTRA!AN$46,$E108,0)</f>
        <v>4.5089999999997508</v>
      </c>
      <c r="AL108" s="24">
        <f ca="1">OFFSET(OtherTRA!AO$46,$E108,0)</f>
        <v>4.5089999999997508</v>
      </c>
      <c r="AM108" s="24">
        <f ca="1">OFFSET(OtherTRA!AP$46,$E108,0)</f>
        <v>4.5089999999997508</v>
      </c>
    </row>
    <row r="109" spans="1:39">
      <c r="A109" s="35" t="s">
        <v>239</v>
      </c>
      <c r="B109">
        <v>82.184767358499997</v>
      </c>
      <c r="E109" s="128">
        <f>MATCH(F109,COM!$D$248:$D$266,0)</f>
        <v>1</v>
      </c>
      <c r="F109" s="4" t="str">
        <f t="shared" si="1"/>
        <v>CEC</v>
      </c>
      <c r="G109" s="24">
        <f ca="1">OFFSET(COM!J$247,$E109,0)</f>
        <v>139.66439435388435</v>
      </c>
      <c r="H109" s="24">
        <f ca="1">OFFSET(COM!K$247,$E109,0)</f>
        <v>135.92166627227633</v>
      </c>
      <c r="I109" s="24">
        <f ca="1">OFFSET(COM!L$247,$E109,0)</f>
        <v>132.47944149232475</v>
      </c>
      <c r="J109" s="24">
        <f ca="1">OFFSET(COM!M$247,$E109,0)</f>
        <v>128.73475734564809</v>
      </c>
      <c r="K109" s="24">
        <f ca="1">OFFSET(COM!N$247,$E109,0)</f>
        <v>124.83065921584738</v>
      </c>
      <c r="L109" s="24">
        <f ca="1">OFFSET(COM!O$247,$E109,0)</f>
        <v>120.28334032399778</v>
      </c>
      <c r="M109" s="24">
        <f ca="1">OFFSET(COM!P$247,$E109,0)</f>
        <v>119.48525834625642</v>
      </c>
      <c r="N109" s="24">
        <f ca="1">OFFSET(COM!Q$247,$E109,0)</f>
        <v>118.71917261591142</v>
      </c>
      <c r="O109" s="194">
        <f ca="1">OFFSET(COM!R$247,$E109,0)</f>
        <v>117.7569058933194</v>
      </c>
      <c r="P109" s="24">
        <f ca="1">OFFSET(COM!S$247,$E109,0)</f>
        <v>116.79463917072742</v>
      </c>
      <c r="Q109" s="24">
        <f ca="1">OFFSET(COM!T$247,$E109,0)</f>
        <v>115.83237244813546</v>
      </c>
      <c r="R109" s="24">
        <f ca="1">OFFSET(COM!U$247,$E109,0)</f>
        <v>114.87010572554348</v>
      </c>
      <c r="S109" s="24">
        <f ca="1">OFFSET(COM!V$247,$E109,0)</f>
        <v>113.90783900295149</v>
      </c>
      <c r="T109" s="194">
        <f ca="1">OFFSET(COM!W$247,$E109,0)</f>
        <v>112.94557228035951</v>
      </c>
      <c r="U109" s="24">
        <f ca="1">OFFSET(COM!X$247,$E109,0)</f>
        <v>111.98330555776751</v>
      </c>
      <c r="V109" s="24">
        <f ca="1">OFFSET(COM!Y$247,$E109,0)</f>
        <v>111.02103883517553</v>
      </c>
      <c r="W109" s="24">
        <f ca="1">OFFSET(COM!Z$247,$E109,0)</f>
        <v>110.05877211258357</v>
      </c>
      <c r="X109" s="24">
        <f ca="1">OFFSET(COM!AA$247,$E109,0)</f>
        <v>109.09650538999158</v>
      </c>
      <c r="Y109" s="206">
        <f ca="1">OFFSET(COM!AB$247,$E109,0)</f>
        <v>108.13423866739959</v>
      </c>
      <c r="Z109" s="24">
        <f ca="1">OFFSET(COM!AC$247,$E109,0)</f>
        <v>107.17197194480759</v>
      </c>
      <c r="AA109" s="24">
        <f ca="1">OFFSET(COM!AD$247,$E109,0)</f>
        <v>106.20970522221562</v>
      </c>
      <c r="AB109" s="24">
        <f ca="1">OFFSET(COM!AE$247,$E109,0)</f>
        <v>105.24743849962364</v>
      </c>
      <c r="AC109" s="24">
        <f ca="1">OFFSET(COM!AF$247,$E109,0)</f>
        <v>104.28517177703165</v>
      </c>
      <c r="AD109" s="24">
        <f ca="1">OFFSET(COM!AG$247,$E109,0)</f>
        <v>103.32290505443967</v>
      </c>
      <c r="AE109" s="24">
        <f ca="1">OFFSET(COM!AH$247,$E109,0)</f>
        <v>102.36063833184768</v>
      </c>
      <c r="AF109" s="24">
        <f ca="1">OFFSET(COM!AI$247,$E109,0)</f>
        <v>101.39837160925569</v>
      </c>
      <c r="AG109" s="24">
        <f ca="1">OFFSET(COM!AJ$247,$E109,0)</f>
        <v>100.43610488666373</v>
      </c>
      <c r="AH109" s="24">
        <f ca="1">OFFSET(COM!AK$247,$E109,0)</f>
        <v>99.473838164071736</v>
      </c>
      <c r="AI109" s="24">
        <f ca="1">OFFSET(COM!AL$247,$E109,0)</f>
        <v>98.511571441479745</v>
      </c>
      <c r="AJ109" s="24">
        <f ca="1">OFFSET(COM!AM$247,$E109,0)</f>
        <v>93.700237828519846</v>
      </c>
      <c r="AK109" s="24">
        <f ca="1">OFFSET(COM!AN$247,$E109,0)</f>
        <v>88.888904215559933</v>
      </c>
      <c r="AL109" s="24">
        <f ca="1">OFFSET(COM!AO$247,$E109,0)</f>
        <v>88.888904215559933</v>
      </c>
      <c r="AM109" s="24">
        <f ca="1">OFFSET(COM!AP$247,$E109,0)</f>
        <v>88.888904215559933</v>
      </c>
    </row>
    <row r="110" spans="1:39">
      <c r="A110" s="35" t="s">
        <v>245</v>
      </c>
      <c r="B110">
        <v>9.1664843454099998</v>
      </c>
      <c r="E110" s="128">
        <f>MATCH(F110,COM!$D$248:$D$266,0)</f>
        <v>7</v>
      </c>
      <c r="F110" s="4" t="str">
        <f t="shared" si="1"/>
        <v>CEG</v>
      </c>
      <c r="G110" s="24">
        <f ca="1">OFFSET(COM!J$247,$E110,0)</f>
        <v>10.30055287377321</v>
      </c>
      <c r="H110" s="24">
        <f ca="1">OFFSET(COM!K$247,$E110,0)</f>
        <v>10.024518536781958</v>
      </c>
      <c r="I110" s="24">
        <f ca="1">OFFSET(COM!L$247,$E110,0)</f>
        <v>9.7706469719258315</v>
      </c>
      <c r="J110" s="24">
        <f ca="1">OFFSET(COM!M$247,$E110,0)</f>
        <v>9.4944683708810445</v>
      </c>
      <c r="K110" s="24">
        <f ca="1">OFFSET(COM!N$247,$E110,0)</f>
        <v>9.2065326418324833</v>
      </c>
      <c r="L110" s="24">
        <f ca="1">OFFSET(COM!O$247,$E110,0)</f>
        <v>8.8711579824850144</v>
      </c>
      <c r="M110" s="24">
        <f ca="1">OFFSET(COM!P$247,$E110,0)</f>
        <v>8.9317028927760216</v>
      </c>
      <c r="N110" s="24">
        <f ca="1">OFFSET(COM!Q$247,$E110,0)</f>
        <v>9.0040467672766695</v>
      </c>
      <c r="O110" s="194">
        <f ca="1">OFFSET(COM!R$247,$E110,0)</f>
        <v>9.0040467672766695</v>
      </c>
      <c r="P110" s="24">
        <f ca="1">OFFSET(COM!S$247,$E110,0)</f>
        <v>9.0040467672766695</v>
      </c>
      <c r="Q110" s="24">
        <f ca="1">OFFSET(COM!T$247,$E110,0)</f>
        <v>9.0040467672766695</v>
      </c>
      <c r="R110" s="24">
        <f ca="1">OFFSET(COM!U$247,$E110,0)</f>
        <v>9.0040467672766695</v>
      </c>
      <c r="S110" s="24">
        <f ca="1">OFFSET(COM!V$247,$E110,0)</f>
        <v>9.0040467672766695</v>
      </c>
      <c r="T110" s="194">
        <f ca="1">OFFSET(COM!W$247,$E110,0)</f>
        <v>9.0040467672766695</v>
      </c>
      <c r="U110" s="24">
        <f ca="1">OFFSET(COM!X$247,$E110,0)</f>
        <v>9.0040467672766695</v>
      </c>
      <c r="V110" s="24">
        <f ca="1">OFFSET(COM!Y$247,$E110,0)</f>
        <v>9.0040467672766695</v>
      </c>
      <c r="W110" s="24">
        <f ca="1">OFFSET(COM!Z$247,$E110,0)</f>
        <v>9.0040467672766695</v>
      </c>
      <c r="X110" s="24">
        <f ca="1">OFFSET(COM!AA$247,$E110,0)</f>
        <v>9.0040467672766695</v>
      </c>
      <c r="Y110" s="206">
        <f ca="1">OFFSET(COM!AB$247,$E110,0)</f>
        <v>9.0040467672766695</v>
      </c>
      <c r="Z110" s="24">
        <f ca="1">OFFSET(COM!AC$247,$E110,0)</f>
        <v>9.0040467672766695</v>
      </c>
      <c r="AA110" s="24">
        <f ca="1">OFFSET(COM!AD$247,$E110,0)</f>
        <v>9.0040467672766695</v>
      </c>
      <c r="AB110" s="24">
        <f ca="1">OFFSET(COM!AE$247,$E110,0)</f>
        <v>9.0040467672766695</v>
      </c>
      <c r="AC110" s="24">
        <f ca="1">OFFSET(COM!AF$247,$E110,0)</f>
        <v>9.0040467672766695</v>
      </c>
      <c r="AD110" s="24">
        <f ca="1">OFFSET(COM!AG$247,$E110,0)</f>
        <v>9.0040467672766695</v>
      </c>
      <c r="AE110" s="24">
        <f ca="1">OFFSET(COM!AH$247,$E110,0)</f>
        <v>9.0040467672766695</v>
      </c>
      <c r="AF110" s="24">
        <f ca="1">OFFSET(COM!AI$247,$E110,0)</f>
        <v>9.0040467672766695</v>
      </c>
      <c r="AG110" s="24">
        <f ca="1">OFFSET(COM!AJ$247,$E110,0)</f>
        <v>9.0040467672766695</v>
      </c>
      <c r="AH110" s="24">
        <f ca="1">OFFSET(COM!AK$247,$E110,0)</f>
        <v>9.0040467672766695</v>
      </c>
      <c r="AI110" s="24">
        <f ca="1">OFFSET(COM!AL$247,$E110,0)</f>
        <v>9.0040467672766695</v>
      </c>
      <c r="AJ110" s="24">
        <f ca="1">OFFSET(COM!AM$247,$E110,0)</f>
        <v>9.0040467672766695</v>
      </c>
      <c r="AK110" s="24">
        <f ca="1">OFFSET(COM!AN$247,$E110,0)</f>
        <v>9.0040467672766695</v>
      </c>
      <c r="AL110" s="24">
        <f ca="1">OFFSET(COM!AO$247,$E110,0)</f>
        <v>9.0040467672766695</v>
      </c>
      <c r="AM110" s="24">
        <f ca="1">OFFSET(COM!AP$247,$E110,0)</f>
        <v>9.0040467672766695</v>
      </c>
    </row>
    <row r="111" spans="1:39">
      <c r="A111" s="35" t="s">
        <v>240</v>
      </c>
      <c r="B111">
        <v>29.897246584059999</v>
      </c>
      <c r="E111" s="128">
        <f>MATCH(F111,COM!$D$248:$D$266,0)</f>
        <v>2</v>
      </c>
      <c r="F111" s="4" t="str">
        <f t="shared" si="1"/>
        <v>CEH</v>
      </c>
      <c r="G111" s="24">
        <f ca="1">OFFSET(COM!J$247,$E111,0)</f>
        <v>7.8517549075018991</v>
      </c>
      <c r="H111" s="24">
        <f ca="1">OFFSET(COM!K$247,$E111,0)</f>
        <v>8.5490611306053133</v>
      </c>
      <c r="I111" s="24">
        <f ca="1">OFFSET(COM!L$247,$E111,0)</f>
        <v>9.2848145829676039</v>
      </c>
      <c r="J111" s="24">
        <f ca="1">OFFSET(COM!M$247,$E111,0)</f>
        <v>10.021142488667573</v>
      </c>
      <c r="K111" s="24">
        <f ca="1">OFFSET(COM!N$247,$E111,0)</f>
        <v>10.765749561530553</v>
      </c>
      <c r="L111" s="24">
        <f ca="1">OFFSET(COM!O$247,$E111,0)</f>
        <v>11.470981711368385</v>
      </c>
      <c r="M111" s="24">
        <f ca="1">OFFSET(COM!P$247,$E111,0)</f>
        <v>11.394871555579691</v>
      </c>
      <c r="N111" s="24">
        <f ca="1">OFFSET(COM!Q$247,$E111,0)</f>
        <v>11.321812764740852</v>
      </c>
      <c r="O111" s="194">
        <f ca="1">OFFSET(COM!R$247,$E111,0)</f>
        <v>11.230044911049902</v>
      </c>
      <c r="P111" s="24">
        <f ca="1">OFFSET(COM!S$247,$E111,0)</f>
        <v>11.138277057358955</v>
      </c>
      <c r="Q111" s="24">
        <f ca="1">OFFSET(COM!T$247,$E111,0)</f>
        <v>11.046509203668009</v>
      </c>
      <c r="R111" s="24">
        <f ca="1">OFFSET(COM!U$247,$E111,0)</f>
        <v>10.954741349977063</v>
      </c>
      <c r="S111" s="24">
        <f ca="1">OFFSET(COM!V$247,$E111,0)</f>
        <v>10.862973496286115</v>
      </c>
      <c r="T111" s="194">
        <f ca="1">OFFSET(COM!W$247,$E111,0)</f>
        <v>10.771205642595168</v>
      </c>
      <c r="U111" s="24">
        <f ca="1">OFFSET(COM!X$247,$E111,0)</f>
        <v>10.679437788904218</v>
      </c>
      <c r="V111" s="24">
        <f ca="1">OFFSET(COM!Y$247,$E111,0)</f>
        <v>10.587669935213272</v>
      </c>
      <c r="W111" s="24">
        <f ca="1">OFFSET(COM!Z$247,$E111,0)</f>
        <v>10.495902081522328</v>
      </c>
      <c r="X111" s="24">
        <f ca="1">OFFSET(COM!AA$247,$E111,0)</f>
        <v>10.40413422783138</v>
      </c>
      <c r="Y111" s="206">
        <f ca="1">OFFSET(COM!AB$247,$E111,0)</f>
        <v>10.312366374140431</v>
      </c>
      <c r="Z111" s="24">
        <f ca="1">OFFSET(COM!AC$247,$E111,0)</f>
        <v>10.220598520449485</v>
      </c>
      <c r="AA111" s="24">
        <f ca="1">OFFSET(COM!AD$247,$E111,0)</f>
        <v>10.128830666758539</v>
      </c>
      <c r="AB111" s="24">
        <f ca="1">OFFSET(COM!AE$247,$E111,0)</f>
        <v>10.037062813067591</v>
      </c>
      <c r="AC111" s="24">
        <f ca="1">OFFSET(COM!AF$247,$E111,0)</f>
        <v>9.9452949593766444</v>
      </c>
      <c r="AD111" s="24">
        <f ca="1">OFFSET(COM!AG$247,$E111,0)</f>
        <v>9.8535271056856963</v>
      </c>
      <c r="AE111" s="24">
        <f ca="1">OFFSET(COM!AH$247,$E111,0)</f>
        <v>9.7617592519947483</v>
      </c>
      <c r="AF111" s="24">
        <f ca="1">OFFSET(COM!AI$247,$E111,0)</f>
        <v>9.6699913983038019</v>
      </c>
      <c r="AG111" s="24">
        <f ca="1">OFFSET(COM!AJ$247,$E111,0)</f>
        <v>9.5782235446128556</v>
      </c>
      <c r="AH111" s="24">
        <f ca="1">OFFSET(COM!AK$247,$E111,0)</f>
        <v>9.4864556909219075</v>
      </c>
      <c r="AI111" s="24">
        <f ca="1">OFFSET(COM!AL$247,$E111,0)</f>
        <v>9.3946878372309595</v>
      </c>
      <c r="AJ111" s="24">
        <f ca="1">OFFSET(COM!AM$247,$E111,0)</f>
        <v>8.9358485687762261</v>
      </c>
      <c r="AK111" s="24">
        <f ca="1">OFFSET(COM!AN$247,$E111,0)</f>
        <v>8.4770093003214892</v>
      </c>
      <c r="AL111" s="24">
        <f ca="1">OFFSET(COM!AO$247,$E111,0)</f>
        <v>8.4770093003214892</v>
      </c>
      <c r="AM111" s="24">
        <f ca="1">OFFSET(COM!AP$247,$E111,0)</f>
        <v>8.4770093003214892</v>
      </c>
    </row>
    <row r="112" spans="1:39">
      <c r="A112" s="35" t="s">
        <v>241</v>
      </c>
      <c r="B112">
        <v>0.29916376652240001</v>
      </c>
      <c r="E112" s="128">
        <f>MATCH(F112,COM!$D$248:$D$266,0)</f>
        <v>3</v>
      </c>
      <c r="F112" s="4" t="str">
        <f t="shared" si="1"/>
        <v>CEK</v>
      </c>
      <c r="G112" s="24">
        <f ca="1">OFFSET(COM!J$247,$E112,0)</f>
        <v>9.8944997565297612</v>
      </c>
      <c r="H112" s="24">
        <f ca="1">OFFSET(COM!K$247,$E112,0)</f>
        <v>9.6405765561665397</v>
      </c>
      <c r="I112" s="24">
        <f ca="1">OFFSET(COM!L$247,$E112,0)</f>
        <v>9.4082091042730447</v>
      </c>
      <c r="J112" s="24">
        <f ca="1">OFFSET(COM!M$247,$E112,0)</f>
        <v>9.1546314393555406</v>
      </c>
      <c r="K112" s="24">
        <f ca="1">OFFSET(COM!N$247,$E112,0)</f>
        <v>8.8899734161760549</v>
      </c>
      <c r="L112" s="24">
        <f ca="1">OFFSET(COM!O$247,$E112,0)</f>
        <v>8.5797067698540808</v>
      </c>
      <c r="M112" s="24">
        <f ca="1">OFFSET(COM!P$247,$E112,0)</f>
        <v>8.5227802717298839</v>
      </c>
      <c r="N112" s="24">
        <f ca="1">OFFSET(COM!Q$247,$E112,0)</f>
        <v>8.4681360382955191</v>
      </c>
      <c r="O112" s="194">
        <f ca="1">OFFSET(COM!R$247,$E112,0)</f>
        <v>8.3994983841366846</v>
      </c>
      <c r="P112" s="24">
        <f ca="1">OFFSET(COM!S$247,$E112,0)</f>
        <v>8.3308607299778519</v>
      </c>
      <c r="Q112" s="24">
        <f ca="1">OFFSET(COM!T$247,$E112,0)</f>
        <v>8.2622230758190209</v>
      </c>
      <c r="R112" s="24">
        <f ca="1">OFFSET(COM!U$247,$E112,0)</f>
        <v>8.1935854216601882</v>
      </c>
      <c r="S112" s="24">
        <f ca="1">OFFSET(COM!V$247,$E112,0)</f>
        <v>8.1249477675013555</v>
      </c>
      <c r="T112" s="194">
        <f ca="1">OFFSET(COM!W$247,$E112,0)</f>
        <v>8.0563101133425228</v>
      </c>
      <c r="U112" s="24">
        <f ca="1">OFFSET(COM!X$247,$E112,0)</f>
        <v>7.9876724591836901</v>
      </c>
      <c r="V112" s="24">
        <f ca="1">OFFSET(COM!Y$247,$E112,0)</f>
        <v>7.9190348050248573</v>
      </c>
      <c r="W112" s="24">
        <f ca="1">OFFSET(COM!Z$247,$E112,0)</f>
        <v>7.8503971508660246</v>
      </c>
      <c r="X112" s="24">
        <f ca="1">OFFSET(COM!AA$247,$E112,0)</f>
        <v>7.7817594967071928</v>
      </c>
      <c r="Y112" s="206">
        <f ca="1">OFFSET(COM!AB$247,$E112,0)</f>
        <v>7.7131218425483592</v>
      </c>
      <c r="Z112" s="24">
        <f ca="1">OFFSET(COM!AC$247,$E112,0)</f>
        <v>7.6444841883895265</v>
      </c>
      <c r="AA112" s="24">
        <f ca="1">OFFSET(COM!AD$247,$E112,0)</f>
        <v>7.5758465342306947</v>
      </c>
      <c r="AB112" s="24">
        <f ca="1">OFFSET(COM!AE$247,$E112,0)</f>
        <v>7.507208880071861</v>
      </c>
      <c r="AC112" s="24">
        <f ca="1">OFFSET(COM!AF$247,$E112,0)</f>
        <v>7.4385712259130283</v>
      </c>
      <c r="AD112" s="24">
        <f ca="1">OFFSET(COM!AG$247,$E112,0)</f>
        <v>7.3699335717541956</v>
      </c>
      <c r="AE112" s="24">
        <f ca="1">OFFSET(COM!AH$247,$E112,0)</f>
        <v>7.3012959175953629</v>
      </c>
      <c r="AF112" s="24">
        <f ca="1">OFFSET(COM!AI$247,$E112,0)</f>
        <v>7.2326582634365302</v>
      </c>
      <c r="AG112" s="24">
        <f ca="1">OFFSET(COM!AJ$247,$E112,0)</f>
        <v>7.1640206092776975</v>
      </c>
      <c r="AH112" s="24">
        <f ca="1">OFFSET(COM!AK$247,$E112,0)</f>
        <v>7.0953829551188647</v>
      </c>
      <c r="AI112" s="24">
        <f ca="1">OFFSET(COM!AL$247,$E112,0)</f>
        <v>7.026745300960032</v>
      </c>
      <c r="AJ112" s="24">
        <f ca="1">OFFSET(COM!AM$247,$E112,0)</f>
        <v>6.6835570301658684</v>
      </c>
      <c r="AK112" s="24">
        <f ca="1">OFFSET(COM!AN$247,$E112,0)</f>
        <v>6.3403687593717057</v>
      </c>
      <c r="AL112" s="24">
        <f ca="1">OFFSET(COM!AO$247,$E112,0)</f>
        <v>6.3403687593717057</v>
      </c>
      <c r="AM112" s="24">
        <f ca="1">OFFSET(COM!AP$247,$E112,0)</f>
        <v>6.3403687593717057</v>
      </c>
    </row>
    <row r="113" spans="1:39">
      <c r="A113" s="35" t="s">
        <v>242</v>
      </c>
      <c r="B113">
        <v>177.48088542799999</v>
      </c>
      <c r="E113" s="128">
        <f>MATCH(F113,COM!$D$248:$D$266,0)</f>
        <v>4</v>
      </c>
      <c r="F113" s="4" t="str">
        <f t="shared" si="1"/>
        <v>CEL</v>
      </c>
      <c r="G113" s="24">
        <f ca="1">OFFSET(COM!J$247,$E113,0)</f>
        <v>121.54027190568891</v>
      </c>
      <c r="H113" s="24">
        <f ca="1">OFFSET(COM!K$247,$E113,0)</f>
        <v>118.28323427049118</v>
      </c>
      <c r="I113" s="24">
        <f ca="1">OFFSET(COM!L$247,$E113,0)</f>
        <v>115.28770389461209</v>
      </c>
      <c r="J113" s="24">
        <f ca="1">OFFSET(COM!M$247,$E113,0)</f>
        <v>112.02896403114494</v>
      </c>
      <c r="K113" s="24">
        <f ca="1">OFFSET(COM!N$247,$E113,0)</f>
        <v>108.63149719331824</v>
      </c>
      <c r="L113" s="24">
        <f ca="1">OFFSET(COM!O$247,$E113,0)</f>
        <v>104.67427977141128</v>
      </c>
      <c r="M113" s="24">
        <f ca="1">OFFSET(COM!P$247,$E113,0)</f>
        <v>103.97976417188104</v>
      </c>
      <c r="N113" s="24">
        <f ca="1">OFFSET(COM!Q$247,$E113,0)</f>
        <v>103.31309269559</v>
      </c>
      <c r="O113" s="194">
        <f ca="1">OFFSET(COM!R$247,$E113,0)</f>
        <v>102.47569845741869</v>
      </c>
      <c r="P113" s="24">
        <f ca="1">OFFSET(COM!S$247,$E113,0)</f>
        <v>101.6383042192474</v>
      </c>
      <c r="Q113" s="24">
        <f ca="1">OFFSET(COM!T$247,$E113,0)</f>
        <v>100.8009099810761</v>
      </c>
      <c r="R113" s="24">
        <f ca="1">OFFSET(COM!U$247,$E113,0)</f>
        <v>99.963515742904832</v>
      </c>
      <c r="S113" s="24">
        <f ca="1">OFFSET(COM!V$247,$E113,0)</f>
        <v>99.126121504733533</v>
      </c>
      <c r="T113" s="194">
        <f ca="1">OFFSET(COM!W$247,$E113,0)</f>
        <v>98.288727266562248</v>
      </c>
      <c r="U113" s="24">
        <f ca="1">OFFSET(COM!X$247,$E113,0)</f>
        <v>97.451333028390934</v>
      </c>
      <c r="V113" s="24">
        <f ca="1">OFFSET(COM!Y$247,$E113,0)</f>
        <v>96.613938790219663</v>
      </c>
      <c r="W113" s="24">
        <f ca="1">OFFSET(COM!Z$247,$E113,0)</f>
        <v>95.776544552048364</v>
      </c>
      <c r="X113" s="24">
        <f ca="1">OFFSET(COM!AA$247,$E113,0)</f>
        <v>94.939150313877093</v>
      </c>
      <c r="Y113" s="206">
        <f ca="1">OFFSET(COM!AB$247,$E113,0)</f>
        <v>94.101756075705794</v>
      </c>
      <c r="Z113" s="24">
        <f ca="1">OFFSET(COM!AC$247,$E113,0)</f>
        <v>93.264361837534508</v>
      </c>
      <c r="AA113" s="24">
        <f ca="1">OFFSET(COM!AD$247,$E113,0)</f>
        <v>92.426967599363209</v>
      </c>
      <c r="AB113" s="24">
        <f ca="1">OFFSET(COM!AE$247,$E113,0)</f>
        <v>91.58957336119191</v>
      </c>
      <c r="AC113" s="24">
        <f ca="1">OFFSET(COM!AF$247,$E113,0)</f>
        <v>90.752179123020625</v>
      </c>
      <c r="AD113" s="24">
        <f ca="1">OFFSET(COM!AG$247,$E113,0)</f>
        <v>89.914784884849325</v>
      </c>
      <c r="AE113" s="24">
        <f ca="1">OFFSET(COM!AH$247,$E113,0)</f>
        <v>89.07739064667804</v>
      </c>
      <c r="AF113" s="24">
        <f ca="1">OFFSET(COM!AI$247,$E113,0)</f>
        <v>88.239996408506741</v>
      </c>
      <c r="AG113" s="24">
        <f ca="1">OFFSET(COM!AJ$247,$E113,0)</f>
        <v>87.402602170335456</v>
      </c>
      <c r="AH113" s="24">
        <f ca="1">OFFSET(COM!AK$247,$E113,0)</f>
        <v>86.565207932164171</v>
      </c>
      <c r="AI113" s="24">
        <f ca="1">OFFSET(COM!AL$247,$E113,0)</f>
        <v>85.727813693992871</v>
      </c>
      <c r="AJ113" s="24">
        <f ca="1">OFFSET(COM!AM$247,$E113,0)</f>
        <v>81.540842503136417</v>
      </c>
      <c r="AK113" s="24">
        <f ca="1">OFFSET(COM!AN$247,$E113,0)</f>
        <v>77.353871312279978</v>
      </c>
      <c r="AL113" s="24">
        <f ca="1">OFFSET(COM!AO$247,$E113,0)</f>
        <v>77.353871312279978</v>
      </c>
      <c r="AM113" s="24">
        <f ca="1">OFFSET(COM!AP$247,$E113,0)</f>
        <v>77.353871312279978</v>
      </c>
    </row>
    <row r="114" spans="1:39">
      <c r="A114" s="35" t="s">
        <v>247</v>
      </c>
      <c r="B114">
        <v>30.831061307799999</v>
      </c>
      <c r="E114" s="128">
        <f>MATCH(F114,COM!$D$248:$D$266,0)</f>
        <v>9</v>
      </c>
      <c r="F114" s="4" t="str">
        <f t="shared" si="1"/>
        <v>CEO</v>
      </c>
      <c r="G114" s="24">
        <f ca="1">OFFSET(COM!J$247,$E114,0)</f>
        <v>18.760184357078931</v>
      </c>
      <c r="H114" s="24">
        <f ca="1">OFFSET(COM!K$247,$E114,0)</f>
        <v>18.419835466068136</v>
      </c>
      <c r="I114" s="24">
        <f ca="1">OFFSET(COM!L$247,$E114,0)</f>
        <v>18.123706969153552</v>
      </c>
      <c r="J114" s="24">
        <f ca="1">OFFSET(COM!M$247,$E114,0)</f>
        <v>17.790095815498699</v>
      </c>
      <c r="K114" s="24">
        <f ca="1">OFFSET(COM!N$247,$E114,0)</f>
        <v>17.438156026551138</v>
      </c>
      <c r="L114" s="24">
        <f ca="1">OFFSET(COM!O$247,$E114,0)</f>
        <v>16.999241745794045</v>
      </c>
      <c r="M114" s="24">
        <f ca="1">OFFSET(COM!P$247,$E114,0)</f>
        <v>16.886451492081079</v>
      </c>
      <c r="N114" s="24">
        <f ca="1">OFFSET(COM!Q$247,$E114,0)</f>
        <v>16.778183160880271</v>
      </c>
      <c r="O114" s="194">
        <f ca="1">OFFSET(COM!R$247,$E114,0)</f>
        <v>16.642189226913914</v>
      </c>
      <c r="P114" s="24">
        <f ca="1">OFFSET(COM!S$247,$E114,0)</f>
        <v>16.506195292947567</v>
      </c>
      <c r="Q114" s="24">
        <f ca="1">OFFSET(COM!T$247,$E114,0)</f>
        <v>16.370201358981213</v>
      </c>
      <c r="R114" s="24">
        <f ca="1">OFFSET(COM!U$247,$E114,0)</f>
        <v>16.234207425014858</v>
      </c>
      <c r="S114" s="24">
        <f ca="1">OFFSET(COM!V$247,$E114,0)</f>
        <v>16.098213491048508</v>
      </c>
      <c r="T114" s="194">
        <f ca="1">OFFSET(COM!W$247,$E114,0)</f>
        <v>15.962219557082156</v>
      </c>
      <c r="U114" s="24">
        <f ca="1">OFFSET(COM!X$247,$E114,0)</f>
        <v>15.8262256231158</v>
      </c>
      <c r="V114" s="24">
        <f ca="1">OFFSET(COM!Y$247,$E114,0)</f>
        <v>15.690231689149449</v>
      </c>
      <c r="W114" s="24">
        <f ca="1">OFFSET(COM!Z$247,$E114,0)</f>
        <v>15.554237755183097</v>
      </c>
      <c r="X114" s="24">
        <f ca="1">OFFSET(COM!AA$247,$E114,0)</f>
        <v>15.418243821216745</v>
      </c>
      <c r="Y114" s="206">
        <f ca="1">OFFSET(COM!AB$247,$E114,0)</f>
        <v>15.282249887250392</v>
      </c>
      <c r="Z114" s="24">
        <f ca="1">OFFSET(COM!AC$247,$E114,0)</f>
        <v>15.14625595328404</v>
      </c>
      <c r="AA114" s="24">
        <f ca="1">OFFSET(COM!AD$247,$E114,0)</f>
        <v>15.010262019317688</v>
      </c>
      <c r="AB114" s="24">
        <f ca="1">OFFSET(COM!AE$247,$E114,0)</f>
        <v>14.874268085351336</v>
      </c>
      <c r="AC114" s="24">
        <f ca="1">OFFSET(COM!AF$247,$E114,0)</f>
        <v>14.738274151384982</v>
      </c>
      <c r="AD114" s="24">
        <f ca="1">OFFSET(COM!AG$247,$E114,0)</f>
        <v>14.602280217418629</v>
      </c>
      <c r="AE114" s="24">
        <f ca="1">OFFSET(COM!AH$247,$E114,0)</f>
        <v>14.466286283452277</v>
      </c>
      <c r="AF114" s="24">
        <f ca="1">OFFSET(COM!AI$247,$E114,0)</f>
        <v>14.330292349485925</v>
      </c>
      <c r="AG114" s="24">
        <f ca="1">OFFSET(COM!AJ$247,$E114,0)</f>
        <v>14.194298415519572</v>
      </c>
      <c r="AH114" s="24">
        <f ca="1">OFFSET(COM!AK$247,$E114,0)</f>
        <v>14.058304481553218</v>
      </c>
      <c r="AI114" s="24">
        <f ca="1">OFFSET(COM!AL$247,$E114,0)</f>
        <v>13.922310547586866</v>
      </c>
      <c r="AJ114" s="24">
        <f ca="1">OFFSET(COM!AM$247,$E114,0)</f>
        <v>13.242340877755105</v>
      </c>
      <c r="AK114" s="24">
        <f ca="1">OFFSET(COM!AN$247,$E114,0)</f>
        <v>12.562371207923343</v>
      </c>
      <c r="AL114" s="24">
        <f ca="1">OFFSET(COM!AO$247,$E114,0)</f>
        <v>12.562371207923343</v>
      </c>
      <c r="AM114" s="24">
        <f ca="1">OFFSET(COM!AP$247,$E114,0)</f>
        <v>12.562371207923343</v>
      </c>
    </row>
    <row r="115" spans="1:39">
      <c r="A115" s="35" t="s">
        <v>243</v>
      </c>
      <c r="B115">
        <v>7.3604096683640003</v>
      </c>
      <c r="E115" s="128">
        <f>MATCH(F115,COM!$D$248:$D$266,0)</f>
        <v>5</v>
      </c>
      <c r="F115" s="4" t="str">
        <f t="shared" si="1"/>
        <v>CER</v>
      </c>
      <c r="G115" s="24">
        <f ca="1">OFFSET(COM!J$247,$E115,0)</f>
        <v>29.566390373747055</v>
      </c>
      <c r="H115" s="24">
        <f ca="1">OFFSET(COM!K$247,$E115,0)</f>
        <v>28.774069896967418</v>
      </c>
      <c r="I115" s="24">
        <f ca="1">OFFSET(COM!L$247,$E115,0)</f>
        <v>28.045364760135215</v>
      </c>
      <c r="J115" s="24">
        <f ca="1">OFFSET(COM!M$247,$E115,0)</f>
        <v>27.252630192250379</v>
      </c>
      <c r="K115" s="24">
        <f ca="1">OFFSET(COM!N$247,$E115,0)</f>
        <v>26.426148325507562</v>
      </c>
      <c r="L115" s="24">
        <f ca="1">OFFSET(COM!O$247,$E115,0)</f>
        <v>25.463499211305461</v>
      </c>
      <c r="M115" s="24">
        <f ca="1">OFFSET(COM!P$247,$E115,0)</f>
        <v>25.294548467536334</v>
      </c>
      <c r="N115" s="24">
        <f ca="1">OFFSET(COM!Q$247,$E115,0)</f>
        <v>25.132371200610695</v>
      </c>
      <c r="O115" s="194">
        <f ca="1">OFFSET(COM!R$247,$E115,0)</f>
        <v>24.928663206920248</v>
      </c>
      <c r="P115" s="24">
        <f ca="1">OFFSET(COM!S$247,$E115,0)</f>
        <v>24.724955213229805</v>
      </c>
      <c r="Q115" s="24">
        <f ca="1">OFFSET(COM!T$247,$E115,0)</f>
        <v>24.521247219539362</v>
      </c>
      <c r="R115" s="24">
        <f ca="1">OFFSET(COM!U$247,$E115,0)</f>
        <v>24.317539225848918</v>
      </c>
      <c r="S115" s="24">
        <f ca="1">OFFSET(COM!V$247,$E115,0)</f>
        <v>24.113831232158475</v>
      </c>
      <c r="T115" s="194">
        <f ca="1">OFFSET(COM!W$247,$E115,0)</f>
        <v>23.910123238468032</v>
      </c>
      <c r="U115" s="24">
        <f ca="1">OFFSET(COM!X$247,$E115,0)</f>
        <v>23.706415244777585</v>
      </c>
      <c r="V115" s="24">
        <f ca="1">OFFSET(COM!Y$247,$E115,0)</f>
        <v>23.502707251087145</v>
      </c>
      <c r="W115" s="24">
        <f ca="1">OFFSET(COM!Z$247,$E115,0)</f>
        <v>23.298999257396702</v>
      </c>
      <c r="X115" s="24">
        <f ca="1">OFFSET(COM!AA$247,$E115,0)</f>
        <v>23.095291263706255</v>
      </c>
      <c r="Y115" s="206">
        <f ca="1">OFFSET(COM!AB$247,$E115,0)</f>
        <v>22.891583270015811</v>
      </c>
      <c r="Z115" s="24">
        <f ca="1">OFFSET(COM!AC$247,$E115,0)</f>
        <v>22.687875276325368</v>
      </c>
      <c r="AA115" s="24">
        <f ca="1">OFFSET(COM!AD$247,$E115,0)</f>
        <v>22.484167282634925</v>
      </c>
      <c r="AB115" s="24">
        <f ca="1">OFFSET(COM!AE$247,$E115,0)</f>
        <v>22.280459288944481</v>
      </c>
      <c r="AC115" s="24">
        <f ca="1">OFFSET(COM!AF$247,$E115,0)</f>
        <v>22.076751295254034</v>
      </c>
      <c r="AD115" s="24">
        <f ca="1">OFFSET(COM!AG$247,$E115,0)</f>
        <v>21.873043301563591</v>
      </c>
      <c r="AE115" s="24">
        <f ca="1">OFFSET(COM!AH$247,$E115,0)</f>
        <v>21.669335307873151</v>
      </c>
      <c r="AF115" s="24">
        <f ca="1">OFFSET(COM!AI$247,$E115,0)</f>
        <v>21.465627314182704</v>
      </c>
      <c r="AG115" s="24">
        <f ca="1">OFFSET(COM!AJ$247,$E115,0)</f>
        <v>21.261919320492261</v>
      </c>
      <c r="AH115" s="24">
        <f ca="1">OFFSET(COM!AK$247,$E115,0)</f>
        <v>21.058211326801814</v>
      </c>
      <c r="AI115" s="24">
        <f ca="1">OFFSET(COM!AL$247,$E115,0)</f>
        <v>20.854503333111371</v>
      </c>
      <c r="AJ115" s="24">
        <f ca="1">OFFSET(COM!AM$247,$E115,0)</f>
        <v>19.835963364659154</v>
      </c>
      <c r="AK115" s="24">
        <f ca="1">OFFSET(COM!AN$247,$E115,0)</f>
        <v>18.817423396206934</v>
      </c>
      <c r="AL115" s="24">
        <f ca="1">OFFSET(COM!AO$247,$E115,0)</f>
        <v>18.817423396206934</v>
      </c>
      <c r="AM115" s="24">
        <f ca="1">OFFSET(COM!AP$247,$E115,0)</f>
        <v>18.817423396206934</v>
      </c>
    </row>
    <row r="116" spans="1:39">
      <c r="A116" s="35" t="s">
        <v>246</v>
      </c>
      <c r="B116">
        <v>3.1678360284579998</v>
      </c>
      <c r="E116" s="128">
        <f>MATCH(F116,COM!$D$248:$D$266,0)</f>
        <v>8</v>
      </c>
      <c r="F116" s="4" t="str">
        <f t="shared" si="1"/>
        <v>CET</v>
      </c>
      <c r="G116" s="24">
        <f ca="1">OFFSET(COM!J$247,$E116,0)</f>
        <v>3.5593512487513528</v>
      </c>
      <c r="H116" s="24">
        <f ca="1">OFFSET(COM!K$247,$E116,0)</f>
        <v>3.4639677121482189</v>
      </c>
      <c r="I116" s="24">
        <f ca="1">OFFSET(COM!L$247,$E116,0)</f>
        <v>3.3762425111355761</v>
      </c>
      <c r="J116" s="24">
        <f ca="1">OFFSET(COM!M$247,$E116,0)</f>
        <v>3.2808091241559243</v>
      </c>
      <c r="K116" s="24">
        <f ca="1">OFFSET(COM!N$247,$E116,0)</f>
        <v>3.1813130670696492</v>
      </c>
      <c r="L116" s="24">
        <f ca="1">OFFSET(COM!O$247,$E116,0)</f>
        <v>3.0654245097100388</v>
      </c>
      <c r="M116" s="24">
        <f ca="1">OFFSET(COM!P$247,$E116,0)</f>
        <v>3.0863457752664281</v>
      </c>
      <c r="N116" s="24">
        <f ca="1">OFFSET(COM!Q$247,$E116,0)</f>
        <v>3.1113441674108944</v>
      </c>
      <c r="O116" s="194">
        <f ca="1">OFFSET(COM!R$247,$E116,0)</f>
        <v>3.1113441674108944</v>
      </c>
      <c r="P116" s="24">
        <f ca="1">OFFSET(COM!S$247,$E116,0)</f>
        <v>3.1113441674108944</v>
      </c>
      <c r="Q116" s="24">
        <f ca="1">OFFSET(COM!T$247,$E116,0)</f>
        <v>3.1113441674108944</v>
      </c>
      <c r="R116" s="24">
        <f ca="1">OFFSET(COM!U$247,$E116,0)</f>
        <v>3.1113441674108944</v>
      </c>
      <c r="S116" s="24">
        <f ca="1">OFFSET(COM!V$247,$E116,0)</f>
        <v>3.1113441674108944</v>
      </c>
      <c r="T116" s="194">
        <f ca="1">OFFSET(COM!W$247,$E116,0)</f>
        <v>3.1113441674108944</v>
      </c>
      <c r="U116" s="24">
        <f ca="1">OFFSET(COM!X$247,$E116,0)</f>
        <v>3.1113441674108944</v>
      </c>
      <c r="V116" s="24">
        <f ca="1">OFFSET(COM!Y$247,$E116,0)</f>
        <v>3.1113441674108944</v>
      </c>
      <c r="W116" s="24">
        <f ca="1">OFFSET(COM!Z$247,$E116,0)</f>
        <v>3.1113441674108944</v>
      </c>
      <c r="X116" s="24">
        <f ca="1">OFFSET(COM!AA$247,$E116,0)</f>
        <v>3.1113441674108944</v>
      </c>
      <c r="Y116" s="206">
        <f ca="1">OFFSET(COM!AB$247,$E116,0)</f>
        <v>3.1113441674108944</v>
      </c>
      <c r="Z116" s="24">
        <f ca="1">OFFSET(COM!AC$247,$E116,0)</f>
        <v>3.1113441674108944</v>
      </c>
      <c r="AA116" s="24">
        <f ca="1">OFFSET(COM!AD$247,$E116,0)</f>
        <v>3.1113441674108944</v>
      </c>
      <c r="AB116" s="24">
        <f ca="1">OFFSET(COM!AE$247,$E116,0)</f>
        <v>3.1113441674108944</v>
      </c>
      <c r="AC116" s="24">
        <f ca="1">OFFSET(COM!AF$247,$E116,0)</f>
        <v>3.1113441674108944</v>
      </c>
      <c r="AD116" s="24">
        <f ca="1">OFFSET(COM!AG$247,$E116,0)</f>
        <v>3.1113441674108944</v>
      </c>
      <c r="AE116" s="24">
        <f ca="1">OFFSET(COM!AH$247,$E116,0)</f>
        <v>3.1113441674108944</v>
      </c>
      <c r="AF116" s="24">
        <f ca="1">OFFSET(COM!AI$247,$E116,0)</f>
        <v>3.1113441674108944</v>
      </c>
      <c r="AG116" s="24">
        <f ca="1">OFFSET(COM!AJ$247,$E116,0)</f>
        <v>3.1113441674108944</v>
      </c>
      <c r="AH116" s="24">
        <f ca="1">OFFSET(COM!AK$247,$E116,0)</f>
        <v>3.1113441674108944</v>
      </c>
      <c r="AI116" s="24">
        <f ca="1">OFFSET(COM!AL$247,$E116,0)</f>
        <v>3.1113441674108944</v>
      </c>
      <c r="AJ116" s="24">
        <f ca="1">OFFSET(COM!AM$247,$E116,0)</f>
        <v>3.1113441674108944</v>
      </c>
      <c r="AK116" s="24">
        <f ca="1">OFFSET(COM!AN$247,$E116,0)</f>
        <v>3.1113441674108944</v>
      </c>
      <c r="AL116" s="24">
        <f ca="1">OFFSET(COM!AO$247,$E116,0)</f>
        <v>3.1113441674108944</v>
      </c>
      <c r="AM116" s="24">
        <f ca="1">OFFSET(COM!AP$247,$E116,0)</f>
        <v>3.1113441674108944</v>
      </c>
    </row>
    <row r="117" spans="1:39">
      <c r="A117" s="35" t="s">
        <v>244</v>
      </c>
      <c r="B117">
        <v>31.577350492680001</v>
      </c>
      <c r="E117" s="128">
        <f>MATCH(F117,COM!$D$248:$D$266,0)</f>
        <v>6</v>
      </c>
      <c r="F117" s="4" t="str">
        <f t="shared" si="1"/>
        <v>CEW</v>
      </c>
      <c r="G117" s="24">
        <f ca="1">OFFSET(COM!J$247,$E117,0)</f>
        <v>9.6831090230750316</v>
      </c>
      <c r="H117" s="24">
        <f ca="1">OFFSET(COM!K$247,$E117,0)</f>
        <v>10.37483925723455</v>
      </c>
      <c r="I117" s="24">
        <f ca="1">OFFSET(COM!L$247,$E117,0)</f>
        <v>11.109989982483061</v>
      </c>
      <c r="J117" s="24">
        <f ca="1">OFFSET(COM!M$247,$E117,0)</f>
        <v>11.842591560973128</v>
      </c>
      <c r="K117" s="24">
        <f ca="1">OFFSET(COM!N$247,$E117,0)</f>
        <v>12.582208238331791</v>
      </c>
      <c r="L117" s="24">
        <f ca="1">OFFSET(COM!O$247,$E117,0)</f>
        <v>13.273861719969339</v>
      </c>
      <c r="M117" s="24">
        <f ca="1">OFFSET(COM!P$247,$E117,0)</f>
        <v>13.185789425126156</v>
      </c>
      <c r="N117" s="24">
        <f ca="1">OFFSET(COM!Q$247,$E117,0)</f>
        <v>13.101248074488154</v>
      </c>
      <c r="O117" s="194">
        <f ca="1">OFFSET(COM!R$247,$E117,0)</f>
        <v>12.995057180728395</v>
      </c>
      <c r="P117" s="24">
        <f ca="1">OFFSET(COM!S$247,$E117,0)</f>
        <v>12.888866286968643</v>
      </c>
      <c r="Q117" s="24">
        <f ca="1">OFFSET(COM!T$247,$E117,0)</f>
        <v>12.782675393208887</v>
      </c>
      <c r="R117" s="24">
        <f ca="1">OFFSET(COM!U$247,$E117,0)</f>
        <v>12.676484499449135</v>
      </c>
      <c r="S117" s="24">
        <f ca="1">OFFSET(COM!V$247,$E117,0)</f>
        <v>12.570293605689379</v>
      </c>
      <c r="T117" s="194">
        <f ca="1">OFFSET(COM!W$247,$E117,0)</f>
        <v>12.464102711929623</v>
      </c>
      <c r="U117" s="24">
        <f ca="1">OFFSET(COM!X$247,$E117,0)</f>
        <v>12.357911818169869</v>
      </c>
      <c r="V117" s="24">
        <f ca="1">OFFSET(COM!Y$247,$E117,0)</f>
        <v>12.251720924410114</v>
      </c>
      <c r="W117" s="24">
        <f ca="1">OFFSET(COM!Z$247,$E117,0)</f>
        <v>12.14553003065036</v>
      </c>
      <c r="X117" s="24">
        <f ca="1">OFFSET(COM!AA$247,$E117,0)</f>
        <v>12.039339136890606</v>
      </c>
      <c r="Y117" s="206">
        <f ca="1">OFFSET(COM!AB$247,$E117,0)</f>
        <v>11.933148243130848</v>
      </c>
      <c r="Z117" s="24">
        <f ca="1">OFFSET(COM!AC$247,$E117,0)</f>
        <v>11.826957349371094</v>
      </c>
      <c r="AA117" s="24">
        <f ca="1">OFFSET(COM!AD$247,$E117,0)</f>
        <v>11.72076645561134</v>
      </c>
      <c r="AB117" s="24">
        <f ca="1">OFFSET(COM!AE$247,$E117,0)</f>
        <v>11.614575561851584</v>
      </c>
      <c r="AC117" s="24">
        <f ca="1">OFFSET(COM!AF$247,$E117,0)</f>
        <v>11.50838466809183</v>
      </c>
      <c r="AD117" s="24">
        <f ca="1">OFFSET(COM!AG$247,$E117,0)</f>
        <v>11.402193774332074</v>
      </c>
      <c r="AE117" s="24">
        <f ca="1">OFFSET(COM!AH$247,$E117,0)</f>
        <v>11.296002880572319</v>
      </c>
      <c r="AF117" s="24">
        <f ca="1">OFFSET(COM!AI$247,$E117,0)</f>
        <v>11.189811986812565</v>
      </c>
      <c r="AG117" s="24">
        <f ca="1">OFFSET(COM!AJ$247,$E117,0)</f>
        <v>11.083621093052811</v>
      </c>
      <c r="AH117" s="24">
        <f ca="1">OFFSET(COM!AK$247,$E117,0)</f>
        <v>10.977430199293057</v>
      </c>
      <c r="AI117" s="24">
        <f ca="1">OFFSET(COM!AL$247,$E117,0)</f>
        <v>10.871239305533301</v>
      </c>
      <c r="AJ117" s="24">
        <f ca="1">OFFSET(COM!AM$247,$E117,0)</f>
        <v>10.340284836734526</v>
      </c>
      <c r="AK117" s="24">
        <f ca="1">OFFSET(COM!AN$247,$E117,0)</f>
        <v>9.8093303679357522</v>
      </c>
      <c r="AL117" s="24">
        <f ca="1">OFFSET(COM!AO$247,$E117,0)</f>
        <v>9.8093303679357522</v>
      </c>
      <c r="AM117" s="24">
        <f ca="1">OFFSET(COM!AP$247,$E117,0)</f>
        <v>9.8093303679357522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1.6190057019944555</v>
      </c>
      <c r="N118" s="24">
        <f ca="1">OFFSET(COM!Q$247,$E118,0)</f>
        <v>3.3659963935743353</v>
      </c>
      <c r="O118" s="194">
        <f ca="1">OFFSET(COM!R$247,$E118,0)</f>
        <v>4.3282631161663438</v>
      </c>
      <c r="P118" s="24">
        <f ca="1">OFFSET(COM!S$247,$E118,0)</f>
        <v>5.2905298387583155</v>
      </c>
      <c r="Q118" s="24">
        <f ca="1">OFFSET(COM!T$247,$E118,0)</f>
        <v>6.2527965613502996</v>
      </c>
      <c r="R118" s="24">
        <f ca="1">OFFSET(COM!U$247,$E118,0)</f>
        <v>7.2150632839422704</v>
      </c>
      <c r="S118" s="24">
        <f ca="1">OFFSET(COM!V$247,$E118,0)</f>
        <v>8.1773300065342553</v>
      </c>
      <c r="T118" s="194">
        <f ca="1">OFFSET(COM!W$247,$E118,0)</f>
        <v>9.1395967291262394</v>
      </c>
      <c r="U118" s="24">
        <f ca="1">OFFSET(COM!X$247,$E118,0)</f>
        <v>10.101863451718234</v>
      </c>
      <c r="V118" s="24">
        <f ca="1">OFFSET(COM!Y$247,$E118,0)</f>
        <v>11.064130174310204</v>
      </c>
      <c r="W118" s="24">
        <f ca="1">OFFSET(COM!Z$247,$E118,0)</f>
        <v>12.02639689690219</v>
      </c>
      <c r="X118" s="24">
        <f ca="1">OFFSET(COM!AA$247,$E118,0)</f>
        <v>12.988663619494172</v>
      </c>
      <c r="Y118" s="206">
        <f ca="1">OFFSET(COM!AB$247,$E118,0)</f>
        <v>13.950930342086158</v>
      </c>
      <c r="Z118" s="24">
        <f ca="1">OFFSET(COM!AC$247,$E118,0)</f>
        <v>14.903574397452221</v>
      </c>
      <c r="AA118" s="24">
        <f ca="1">OFFSET(COM!AD$247,$E118,0)</f>
        <v>15.856218452818286</v>
      </c>
      <c r="AB118" s="24">
        <f ca="1">OFFSET(COM!AE$247,$E118,0)</f>
        <v>16.808862508184351</v>
      </c>
      <c r="AC118" s="24">
        <f ca="1">OFFSET(COM!AF$247,$E118,0)</f>
        <v>17.761506563550412</v>
      </c>
      <c r="AD118" s="24">
        <f ca="1">OFFSET(COM!AG$247,$E118,0)</f>
        <v>18.714150618916477</v>
      </c>
      <c r="AE118" s="24">
        <f ca="1">OFFSET(COM!AH$247,$E118,0)</f>
        <v>19.666794674282542</v>
      </c>
      <c r="AF118" s="24">
        <f ca="1">OFFSET(COM!AI$247,$E118,0)</f>
        <v>20.619438729648607</v>
      </c>
      <c r="AG118" s="24">
        <f ca="1">OFFSET(COM!AJ$247,$E118,0)</f>
        <v>21.572082785014672</v>
      </c>
      <c r="AH118" s="24">
        <f ca="1">OFFSET(COM!AK$247,$E118,0)</f>
        <v>22.52472684038073</v>
      </c>
      <c r="AI118" s="24">
        <f ca="1">OFFSET(COM!AL$247,$E118,0)</f>
        <v>23.477370895746802</v>
      </c>
      <c r="AJ118" s="24">
        <f ca="1">OFFSET(COM!AM$247,$E118,0)</f>
        <v>28.145326767040501</v>
      </c>
      <c r="AK118" s="24">
        <f ca="1">OFFSET(COM!AN$247,$E118,0)</f>
        <v>32.813282638334215</v>
      </c>
      <c r="AL118" s="24">
        <f ca="1">OFFSET(COM!AO$247,$E118,0)</f>
        <v>32.813282638334215</v>
      </c>
      <c r="AM118" s="24">
        <f ca="1">OFFSET(COM!AP$247,$E118,0)</f>
        <v>32.813282638334215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0.15439864529996183</v>
      </c>
      <c r="N120" s="24">
        <f ca="1">OFFSET(COM!Q$247,$E120,0)</f>
        <v>0.32100275039934006</v>
      </c>
      <c r="O120" s="194">
        <f ca="1">OFFSET(COM!R$247,$E120,0)</f>
        <v>0.41277060409028965</v>
      </c>
      <c r="P120" s="24">
        <f ca="1">OFFSET(COM!S$247,$E120,0)</f>
        <v>0.50453845778123574</v>
      </c>
      <c r="Q120" s="24">
        <f ca="1">OFFSET(COM!T$247,$E120,0)</f>
        <v>0.59630631147218283</v>
      </c>
      <c r="R120" s="24">
        <f ca="1">OFFSET(COM!U$247,$E120,0)</f>
        <v>0.68807416516312891</v>
      </c>
      <c r="S120" s="24">
        <f ca="1">OFFSET(COM!V$247,$E120,0)</f>
        <v>0.77984201885407622</v>
      </c>
      <c r="T120" s="194">
        <f ca="1">OFFSET(COM!W$247,$E120,0)</f>
        <v>0.87160987254502331</v>
      </c>
      <c r="U120" s="24">
        <f ca="1">OFFSET(COM!X$247,$E120,0)</f>
        <v>0.96337772623597173</v>
      </c>
      <c r="V120" s="24">
        <f ca="1">OFFSET(COM!Y$247,$E120,0)</f>
        <v>1.0551455799269178</v>
      </c>
      <c r="W120" s="24">
        <f ca="1">OFFSET(COM!Z$247,$E120,0)</f>
        <v>1.146913433617865</v>
      </c>
      <c r="X120" s="24">
        <f ca="1">OFFSET(COM!AA$247,$E120,0)</f>
        <v>1.2386812873088122</v>
      </c>
      <c r="Y120" s="206">
        <f ca="1">OFFSET(COM!AB$247,$E120,0)</f>
        <v>1.3304491409997594</v>
      </c>
      <c r="Z120" s="24">
        <f ca="1">OFFSET(COM!AC$247,$E120,0)</f>
        <v>1.4212993161537972</v>
      </c>
      <c r="AA120" s="24">
        <f ca="1">OFFSET(COM!AD$247,$E120,0)</f>
        <v>1.5121494913078348</v>
      </c>
      <c r="AB120" s="24">
        <f ca="1">OFFSET(COM!AE$247,$E120,0)</f>
        <v>1.6029996664618726</v>
      </c>
      <c r="AC120" s="24">
        <f ca="1">OFFSET(COM!AF$247,$E120,0)</f>
        <v>1.6938498416159105</v>
      </c>
      <c r="AD120" s="24">
        <f ca="1">OFFSET(COM!AG$247,$E120,0)</f>
        <v>1.784700016769948</v>
      </c>
      <c r="AE120" s="24">
        <f ca="1">OFFSET(COM!AH$247,$E120,0)</f>
        <v>1.8755501919239859</v>
      </c>
      <c r="AF120" s="24">
        <f ca="1">OFFSET(COM!AI$247,$E120,0)</f>
        <v>1.9664003670780237</v>
      </c>
      <c r="AG120" s="24">
        <f ca="1">OFFSET(COM!AJ$247,$E120,0)</f>
        <v>2.0572505422320613</v>
      </c>
      <c r="AH120" s="24">
        <f ca="1">OFFSET(COM!AK$247,$E120,0)</f>
        <v>2.1481007173860993</v>
      </c>
      <c r="AI120" s="24">
        <f ca="1">OFFSET(COM!AL$247,$E120,0)</f>
        <v>2.2389508925401369</v>
      </c>
      <c r="AJ120" s="24">
        <f ca="1">OFFSET(COM!AM$247,$E120,0)</f>
        <v>2.6841167507949208</v>
      </c>
      <c r="AK120" s="24">
        <f ca="1">OFFSET(COM!AN$247,$E120,0)</f>
        <v>3.1292826090497057</v>
      </c>
      <c r="AL120" s="24">
        <f ca="1">OFFSET(COM!AO$247,$E120,0)</f>
        <v>3.1292826090497057</v>
      </c>
      <c r="AM120" s="24">
        <f ca="1">OFFSET(COM!AP$247,$E120,0)</f>
        <v>3.1292826090497057</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0.11548227829737837</v>
      </c>
      <c r="N121" s="24">
        <f ca="1">OFFSET(COM!Q$247,$E121,0)</f>
        <v>0.24009361535408269</v>
      </c>
      <c r="O121" s="194">
        <f ca="1">OFFSET(COM!R$247,$E121,0)</f>
        <v>0.30873126951291713</v>
      </c>
      <c r="P121" s="24">
        <f ca="1">OFFSET(COM!S$247,$E121,0)</f>
        <v>0.37736892367174901</v>
      </c>
      <c r="Q121" s="24">
        <f ca="1">OFFSET(COM!T$247,$E121,0)</f>
        <v>0.44600657783058184</v>
      </c>
      <c r="R121" s="24">
        <f ca="1">OFFSET(COM!U$247,$E121,0)</f>
        <v>0.51464423198941367</v>
      </c>
      <c r="S121" s="24">
        <f ca="1">OFFSET(COM!V$247,$E121,0)</f>
        <v>0.58328188614824639</v>
      </c>
      <c r="T121" s="194">
        <f ca="1">OFFSET(COM!W$247,$E121,0)</f>
        <v>0.65191954030707921</v>
      </c>
      <c r="U121" s="24">
        <f ca="1">OFFSET(COM!X$247,$E121,0)</f>
        <v>0.72055719446591282</v>
      </c>
      <c r="V121" s="24">
        <f ca="1">OFFSET(COM!Y$247,$E121,0)</f>
        <v>0.78919484862474465</v>
      </c>
      <c r="W121" s="24">
        <f ca="1">OFFSET(COM!Z$247,$E121,0)</f>
        <v>0.85783250278357737</v>
      </c>
      <c r="X121" s="24">
        <f ca="1">OFFSET(COM!AA$247,$E121,0)</f>
        <v>0.92647015694241019</v>
      </c>
      <c r="Y121" s="206">
        <f ca="1">OFFSET(COM!AB$247,$E121,0)</f>
        <v>0.99510781110124291</v>
      </c>
      <c r="Z121" s="24">
        <f ca="1">OFFSET(COM!AC$247,$E121,0)</f>
        <v>1.0630590887184874</v>
      </c>
      <c r="AA121" s="24">
        <f ca="1">OFFSET(COM!AD$247,$E121,0)</f>
        <v>1.1310103663357318</v>
      </c>
      <c r="AB121" s="24">
        <f ca="1">OFFSET(COM!AE$247,$E121,0)</f>
        <v>1.1989616439529762</v>
      </c>
      <c r="AC121" s="24">
        <f ca="1">OFFSET(COM!AF$247,$E121,0)</f>
        <v>1.2669129215702206</v>
      </c>
      <c r="AD121" s="24">
        <f ca="1">OFFSET(COM!AG$247,$E121,0)</f>
        <v>1.334864199187465</v>
      </c>
      <c r="AE121" s="24">
        <f ca="1">OFFSET(COM!AH$247,$E121,0)</f>
        <v>1.4028154768047094</v>
      </c>
      <c r="AF121" s="24">
        <f ca="1">OFFSET(COM!AI$247,$E121,0)</f>
        <v>1.4707667544219538</v>
      </c>
      <c r="AG121" s="24">
        <f ca="1">OFFSET(COM!AJ$247,$E121,0)</f>
        <v>1.5387180320391982</v>
      </c>
      <c r="AH121" s="24">
        <f ca="1">OFFSET(COM!AK$247,$E121,0)</f>
        <v>1.6066693096564428</v>
      </c>
      <c r="AI121" s="24">
        <f ca="1">OFFSET(COM!AL$247,$E121,0)</f>
        <v>1.674620587273687</v>
      </c>
      <c r="AJ121" s="24">
        <f ca="1">OFFSET(COM!AM$247,$E121,0)</f>
        <v>2.0075818475981837</v>
      </c>
      <c r="AK121" s="24">
        <f ca="1">OFFSET(COM!AN$247,$E121,0)</f>
        <v>2.3405431079226817</v>
      </c>
      <c r="AL121" s="24">
        <f ca="1">OFFSET(COM!AO$247,$E121,0)</f>
        <v>2.3405431079226817</v>
      </c>
      <c r="AM121" s="24">
        <f ca="1">OFFSET(COM!AP$247,$E121,0)</f>
        <v>2.3405431079226817</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1.408908792735506</v>
      </c>
      <c r="N122" s="24">
        <f ca="1">OFFSET(COM!Q$247,$E122,0)</f>
        <v>2.9291940784277277</v>
      </c>
      <c r="O122" s="194">
        <f ca="1">OFFSET(COM!R$247,$E122,0)</f>
        <v>3.7665883165990404</v>
      </c>
      <c r="P122" s="24">
        <f ca="1">OFFSET(COM!S$247,$E122,0)</f>
        <v>4.6039825547703215</v>
      </c>
      <c r="Q122" s="24">
        <f ca="1">OFFSET(COM!T$247,$E122,0)</f>
        <v>5.4413767929416128</v>
      </c>
      <c r="R122" s="24">
        <f ca="1">OFFSET(COM!U$247,$E122,0)</f>
        <v>6.2787710311128944</v>
      </c>
      <c r="S122" s="24">
        <f ca="1">OFFSET(COM!V$247,$E122,0)</f>
        <v>7.1161652692841857</v>
      </c>
      <c r="T122" s="194">
        <f ca="1">OFFSET(COM!W$247,$E122,0)</f>
        <v>7.953559507455477</v>
      </c>
      <c r="U122" s="24">
        <f ca="1">OFFSET(COM!X$247,$E122,0)</f>
        <v>8.7909537456267781</v>
      </c>
      <c r="V122" s="24">
        <f ca="1">OFFSET(COM!Y$247,$E122,0)</f>
        <v>9.6283479837980597</v>
      </c>
      <c r="W122" s="24">
        <f ca="1">OFFSET(COM!Z$247,$E122,0)</f>
        <v>10.465742221969352</v>
      </c>
      <c r="X122" s="24">
        <f ca="1">OFFSET(COM!AA$247,$E122,0)</f>
        <v>11.303136460140644</v>
      </c>
      <c r="Y122" s="206">
        <f ca="1">OFFSET(COM!AB$247,$E122,0)</f>
        <v>12.140530698311935</v>
      </c>
      <c r="Z122" s="24">
        <f ca="1">OFFSET(COM!AC$247,$E122,0)</f>
        <v>12.969550994101514</v>
      </c>
      <c r="AA122" s="24">
        <f ca="1">OFFSET(COM!AD$247,$E122,0)</f>
        <v>13.798571289891091</v>
      </c>
      <c r="AB122" s="24">
        <f ca="1">OFFSET(COM!AE$247,$E122,0)</f>
        <v>14.627591585680671</v>
      </c>
      <c r="AC122" s="24">
        <f ca="1">OFFSET(COM!AF$247,$E122,0)</f>
        <v>15.456611881470248</v>
      </c>
      <c r="AD122" s="24">
        <f ca="1">OFFSET(COM!AG$247,$E122,0)</f>
        <v>16.285632177259828</v>
      </c>
      <c r="AE122" s="24">
        <f ca="1">OFFSET(COM!AH$247,$E122,0)</f>
        <v>17.114652473049407</v>
      </c>
      <c r="AF122" s="24">
        <f ca="1">OFFSET(COM!AI$247,$E122,0)</f>
        <v>17.943672768838987</v>
      </c>
      <c r="AG122" s="24">
        <f ca="1">OFFSET(COM!AJ$247,$E122,0)</f>
        <v>18.772693064628562</v>
      </c>
      <c r="AH122" s="24">
        <f ca="1">OFFSET(COM!AK$247,$E122,0)</f>
        <v>19.601713360418142</v>
      </c>
      <c r="AI122" s="24">
        <f ca="1">OFFSET(COM!AL$247,$E122,0)</f>
        <v>20.430733656207721</v>
      </c>
      <c r="AJ122" s="24">
        <f ca="1">OFFSET(COM!AM$247,$E122,0)</f>
        <v>24.492933105576647</v>
      </c>
      <c r="AK122" s="24">
        <f ca="1">OFFSET(COM!AN$247,$E122,0)</f>
        <v>28.55513255494558</v>
      </c>
      <c r="AL122" s="24">
        <f ca="1">OFFSET(COM!AO$247,$E122,0)</f>
        <v>28.55513255494558</v>
      </c>
      <c r="AM122" s="24">
        <f ca="1">OFFSET(COM!AP$247,$E122,0)</f>
        <v>28.55513255494558</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0.22880865497989364</v>
      </c>
      <c r="N123" s="24">
        <f ca="1">OFFSET(COM!Q$247,$E123,0)</f>
        <v>0.47570500000842741</v>
      </c>
      <c r="O123" s="194">
        <f ca="1">OFFSET(COM!R$247,$E123,0)</f>
        <v>0.61169893397478348</v>
      </c>
      <c r="P123" s="24">
        <f ca="1">OFFSET(COM!S$247,$E123,0)</f>
        <v>0.74769286794113432</v>
      </c>
      <c r="Q123" s="24">
        <f ca="1">OFFSET(COM!T$247,$E123,0)</f>
        <v>0.88368680190748683</v>
      </c>
      <c r="R123" s="24">
        <f ca="1">OFFSET(COM!U$247,$E123,0)</f>
        <v>1.0196807358738376</v>
      </c>
      <c r="S123" s="24">
        <f ca="1">OFFSET(COM!V$247,$E123,0)</f>
        <v>1.1556746698401903</v>
      </c>
      <c r="T123" s="194">
        <f ca="1">OFFSET(COM!W$247,$E123,0)</f>
        <v>1.2916686038065428</v>
      </c>
      <c r="U123" s="24">
        <f ca="1">OFFSET(COM!X$247,$E123,0)</f>
        <v>1.4276625377728971</v>
      </c>
      <c r="V123" s="24">
        <f ca="1">OFFSET(COM!Y$247,$E123,0)</f>
        <v>1.563656471739248</v>
      </c>
      <c r="W123" s="24">
        <f ca="1">OFFSET(COM!Z$247,$E123,0)</f>
        <v>1.6996504057056003</v>
      </c>
      <c r="X123" s="24">
        <f ca="1">OFFSET(COM!AA$247,$E123,0)</f>
        <v>1.8356443396719531</v>
      </c>
      <c r="Y123" s="206">
        <f ca="1">OFFSET(COM!AB$247,$E123,0)</f>
        <v>1.9716382736383058</v>
      </c>
      <c r="Z123" s="24">
        <f ca="1">OFFSET(COM!AC$247,$E123,0)</f>
        <v>2.1062722682649948</v>
      </c>
      <c r="AA123" s="24">
        <f ca="1">OFFSET(COM!AD$247,$E123,0)</f>
        <v>2.2409062628916838</v>
      </c>
      <c r="AB123" s="24">
        <f ca="1">OFFSET(COM!AE$247,$E123,0)</f>
        <v>2.3755402575183728</v>
      </c>
      <c r="AC123" s="24">
        <f ca="1">OFFSET(COM!AF$247,$E123,0)</f>
        <v>2.5101742521450618</v>
      </c>
      <c r="AD123" s="24">
        <f ca="1">OFFSET(COM!AG$247,$E123,0)</f>
        <v>2.6448082467717509</v>
      </c>
      <c r="AE123" s="24">
        <f ca="1">OFFSET(COM!AH$247,$E123,0)</f>
        <v>2.7794422413984399</v>
      </c>
      <c r="AF123" s="24">
        <f ca="1">OFFSET(COM!AI$247,$E123,0)</f>
        <v>2.9140762360251289</v>
      </c>
      <c r="AG123" s="24">
        <f ca="1">OFFSET(COM!AJ$247,$E123,0)</f>
        <v>3.0487102306518183</v>
      </c>
      <c r="AH123" s="24">
        <f ca="1">OFFSET(COM!AK$247,$E123,0)</f>
        <v>3.1833442252785069</v>
      </c>
      <c r="AI123" s="24">
        <f ca="1">OFFSET(COM!AL$247,$E123,0)</f>
        <v>3.3179782199051964</v>
      </c>
      <c r="AJ123" s="24">
        <f ca="1">OFFSET(COM!AM$247,$E123,0)</f>
        <v>3.9776847935759712</v>
      </c>
      <c r="AK123" s="24">
        <f ca="1">OFFSET(COM!AN$247,$E123,0)</f>
        <v>4.6373913672467477</v>
      </c>
      <c r="AL123" s="24">
        <f ca="1">OFFSET(COM!AO$247,$E123,0)</f>
        <v>4.6373913672467477</v>
      </c>
      <c r="AM123" s="24">
        <f ca="1">OFFSET(COM!AP$247,$E123,0)</f>
        <v>4.6373913672467477</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0.34273699337571462</v>
      </c>
      <c r="N124" s="24">
        <f ca="1">OFFSET(COM!Q$247,$E124,0)</f>
        <v>0.71256789412537669</v>
      </c>
      <c r="O124" s="194">
        <f ca="1">OFFSET(COM!R$247,$E124,0)</f>
        <v>0.91627588781582592</v>
      </c>
      <c r="P124" s="24">
        <f ca="1">OFFSET(COM!S$247,$E124,0)</f>
        <v>1.1199838815062675</v>
      </c>
      <c r="Q124" s="24">
        <f ca="1">OFFSET(COM!T$247,$E124,0)</f>
        <v>1.3236918751967115</v>
      </c>
      <c r="R124" s="24">
        <f ca="1">OFFSET(COM!U$247,$E124,0)</f>
        <v>1.5273998688871526</v>
      </c>
      <c r="S124" s="24">
        <f ca="1">OFFSET(COM!V$247,$E124,0)</f>
        <v>1.7311078625775966</v>
      </c>
      <c r="T124" s="194">
        <f ca="1">OFFSET(COM!W$247,$E124,0)</f>
        <v>1.9348158562680409</v>
      </c>
      <c r="U124" s="24">
        <f ca="1">OFFSET(COM!X$247,$E124,0)</f>
        <v>2.1385238499584873</v>
      </c>
      <c r="V124" s="24">
        <f ca="1">OFFSET(COM!Y$247,$E124,0)</f>
        <v>2.3422318436489284</v>
      </c>
      <c r="W124" s="24">
        <f ca="1">OFFSET(COM!Z$247,$E124,0)</f>
        <v>2.5459398373393727</v>
      </c>
      <c r="X124" s="24">
        <f ca="1">OFFSET(COM!AA$247,$E124,0)</f>
        <v>2.7496478310298165</v>
      </c>
      <c r="Y124" s="206">
        <f ca="1">OFFSET(COM!AB$247,$E124,0)</f>
        <v>2.9533558247202607</v>
      </c>
      <c r="Z124" s="24">
        <f ca="1">OFFSET(COM!AC$247,$E124,0)</f>
        <v>3.1550267384738002</v>
      </c>
      <c r="AA124" s="24">
        <f ca="1">OFFSET(COM!AD$247,$E124,0)</f>
        <v>3.3566976522273397</v>
      </c>
      <c r="AB124" s="24">
        <f ca="1">OFFSET(COM!AE$247,$E124,0)</f>
        <v>3.5583685659808793</v>
      </c>
      <c r="AC124" s="24">
        <f ca="1">OFFSET(COM!AF$247,$E124,0)</f>
        <v>3.7600394797344192</v>
      </c>
      <c r="AD124" s="24">
        <f ca="1">OFFSET(COM!AG$247,$E124,0)</f>
        <v>3.9617103934879587</v>
      </c>
      <c r="AE124" s="24">
        <f ca="1">OFFSET(COM!AH$247,$E124,0)</f>
        <v>4.1633813072414982</v>
      </c>
      <c r="AF124" s="24">
        <f ca="1">OFFSET(COM!AI$247,$E124,0)</f>
        <v>4.3650522209950378</v>
      </c>
      <c r="AG124" s="24">
        <f ca="1">OFFSET(COM!AJ$247,$E124,0)</f>
        <v>4.5667231347485773</v>
      </c>
      <c r="AH124" s="24">
        <f ca="1">OFFSET(COM!AK$247,$E124,0)</f>
        <v>4.7683940485021168</v>
      </c>
      <c r="AI124" s="24">
        <f ca="1">OFFSET(COM!AL$247,$E124,0)</f>
        <v>4.9700649622556563</v>
      </c>
      <c r="AJ124" s="24">
        <f ca="1">OFFSET(COM!AM$247,$E124,0)</f>
        <v>5.9582524396479979</v>
      </c>
      <c r="AK124" s="24">
        <f ca="1">OFFSET(COM!AN$247,$E124,0)</f>
        <v>6.9464399170403412</v>
      </c>
      <c r="AL124" s="24">
        <f ca="1">OFFSET(COM!AO$247,$E124,0)</f>
        <v>6.9464399170403412</v>
      </c>
      <c r="AM124" s="24">
        <f ca="1">OFFSET(COM!AP$247,$E124,0)</f>
        <v>6.9464399170403412</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0.17866528942602639</v>
      </c>
      <c r="N126" s="24">
        <f ca="1">OFFSET(COM!Q$247,$E126,0)</f>
        <v>0.37145435567278762</v>
      </c>
      <c r="O126" s="194">
        <f ca="1">OFFSET(COM!R$247,$E126,0)</f>
        <v>0.47764524943254527</v>
      </c>
      <c r="P126" s="24">
        <f ca="1">OFFSET(COM!S$247,$E126,0)</f>
        <v>0.58383614319229882</v>
      </c>
      <c r="Q126" s="24">
        <f ca="1">OFFSET(COM!T$247,$E126,0)</f>
        <v>0.69002703695205381</v>
      </c>
      <c r="R126" s="24">
        <f ca="1">OFFSET(COM!U$247,$E126,0)</f>
        <v>0.79621793071180735</v>
      </c>
      <c r="S126" s="24">
        <f ca="1">OFFSET(COM!V$247,$E126,0)</f>
        <v>0.90240882447156223</v>
      </c>
      <c r="T126" s="194">
        <f ca="1">OFFSET(COM!W$247,$E126,0)</f>
        <v>1.0085997182313171</v>
      </c>
      <c r="U126" s="24">
        <f ca="1">OFFSET(COM!X$247,$E126,0)</f>
        <v>1.1147906119910733</v>
      </c>
      <c r="V126" s="24">
        <f ca="1">OFFSET(COM!Y$247,$E126,0)</f>
        <v>1.2209815057508269</v>
      </c>
      <c r="W126" s="24">
        <f ca="1">OFFSET(COM!Z$247,$E126,0)</f>
        <v>1.3271723995105817</v>
      </c>
      <c r="X126" s="24">
        <f ca="1">OFFSET(COM!AA$247,$E126,0)</f>
        <v>1.4333632932703366</v>
      </c>
      <c r="Y126" s="206">
        <f ca="1">OFFSET(COM!AB$247,$E126,0)</f>
        <v>1.5395541870300917</v>
      </c>
      <c r="Z126" s="24">
        <f ca="1">OFFSET(COM!AC$247,$E126,0)</f>
        <v>1.644683171852249</v>
      </c>
      <c r="AA126" s="24">
        <f ca="1">OFFSET(COM!AD$247,$E126,0)</f>
        <v>1.7498121566744065</v>
      </c>
      <c r="AB126" s="24">
        <f ca="1">OFFSET(COM!AE$247,$E126,0)</f>
        <v>1.8549411414965638</v>
      </c>
      <c r="AC126" s="24">
        <f ca="1">OFFSET(COM!AF$247,$E126,0)</f>
        <v>1.9600701263187212</v>
      </c>
      <c r="AD126" s="24">
        <f ca="1">OFFSET(COM!AG$247,$E126,0)</f>
        <v>2.0651991111408785</v>
      </c>
      <c r="AE126" s="24">
        <f ca="1">OFFSET(COM!AH$247,$E126,0)</f>
        <v>2.1703280959630358</v>
      </c>
      <c r="AF126" s="24">
        <f ca="1">OFFSET(COM!AI$247,$E126,0)</f>
        <v>2.275457080785193</v>
      </c>
      <c r="AG126" s="24">
        <f ca="1">OFFSET(COM!AJ$247,$E126,0)</f>
        <v>2.3805860656073508</v>
      </c>
      <c r="AH126" s="24">
        <f ca="1">OFFSET(COM!AK$247,$E126,0)</f>
        <v>2.485715050429508</v>
      </c>
      <c r="AI126" s="24">
        <f ca="1">OFFSET(COM!AL$247,$E126,0)</f>
        <v>2.5908440352516653</v>
      </c>
      <c r="AJ126" s="24">
        <f ca="1">OFFSET(COM!AM$247,$E126,0)</f>
        <v>3.1059760608802351</v>
      </c>
      <c r="AK126" s="24">
        <f ca="1">OFFSET(COM!AN$247,$E126,0)</f>
        <v>3.6211080865088059</v>
      </c>
      <c r="AL126" s="24">
        <f ca="1">OFFSET(COM!AO$247,$E126,0)</f>
        <v>3.6211080865088059</v>
      </c>
      <c r="AM126" s="24">
        <f ca="1">OFFSET(COM!AP$247,$E126,0)</f>
        <v>3.6211080865088059</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5.1956023469427786</v>
      </c>
      <c r="Q127" s="10">
        <f ca="1">OFFSET(IND!T$25,$E127,0)</f>
        <v>5.1956023469427786</v>
      </c>
      <c r="R127" s="10">
        <f ca="1">OFFSET(IND!U$25,$E127,0)</f>
        <v>5.1956023469427786</v>
      </c>
      <c r="S127" s="10">
        <f ca="1">OFFSET(IND!V$25,$E127,0)</f>
        <v>5.1956023469427786</v>
      </c>
      <c r="T127" s="204">
        <f ca="1">OFFSET(IND!W$25,$E127,0)</f>
        <v>5.1956023469427786</v>
      </c>
      <c r="U127" s="10">
        <f ca="1">OFFSET(IND!X$25,$E127,0)</f>
        <v>5.1956023469427786</v>
      </c>
      <c r="V127" s="10">
        <f ca="1">OFFSET(IND!Y$25,$E127,0)</f>
        <v>5.1956023469427786</v>
      </c>
      <c r="W127" s="10">
        <f ca="1">OFFSET(IND!Z$25,$E127,0)</f>
        <v>5.1956023469427786</v>
      </c>
      <c r="X127" s="10">
        <f ca="1">OFFSET(IND!AA$25,$E127,0)</f>
        <v>5.1956023469427786</v>
      </c>
      <c r="Y127" s="207">
        <f ca="1">OFFSET(IND!AB$25,$E127,0)</f>
        <v>5.1956023469427786</v>
      </c>
      <c r="Z127" s="10">
        <f ca="1">OFFSET(IND!AC$25,$E127,0)</f>
        <v>5.1956023469427786</v>
      </c>
      <c r="AA127" s="10">
        <f ca="1">OFFSET(IND!AD$25,$E127,0)</f>
        <v>5.1956023469427786</v>
      </c>
      <c r="AB127" s="10">
        <f ca="1">OFFSET(IND!AE$25,$E127,0)</f>
        <v>5.1956023469427786</v>
      </c>
      <c r="AC127" s="10">
        <f ca="1">OFFSET(IND!AF$25,$E127,0)</f>
        <v>5.1956023469427786</v>
      </c>
      <c r="AD127" s="10">
        <f ca="1">OFFSET(IND!AG$25,$E127,0)</f>
        <v>5.1956023469427786</v>
      </c>
      <c r="AE127" s="10">
        <f ca="1">OFFSET(IND!AH$25,$E127,0)</f>
        <v>5.1956023469427786</v>
      </c>
      <c r="AF127" s="10">
        <f ca="1">OFFSET(IND!AI$25,$E127,0)</f>
        <v>5.1956023469427786</v>
      </c>
      <c r="AG127" s="10">
        <f ca="1">OFFSET(IND!AJ$25,$E127,0)</f>
        <v>5.1956023469427786</v>
      </c>
      <c r="AH127" s="10">
        <f ca="1">OFFSET(IND!AK$25,$E127,0)</f>
        <v>5.1956023469427786</v>
      </c>
      <c r="AI127" s="10">
        <f ca="1">OFFSET(IND!AL$25,$E127,0)</f>
        <v>5.1956023469427786</v>
      </c>
      <c r="AJ127" s="10">
        <f ca="1">OFFSET(IND!AM$25,$E127,0)</f>
        <v>5.1956023469427786</v>
      </c>
      <c r="AK127" s="10">
        <f ca="1">OFFSET(IND!AN$25,$E127,0)</f>
        <v>5.1956023469427786</v>
      </c>
      <c r="AL127" s="10">
        <f ca="1">OFFSET(IND!AO$25,$E127,0)</f>
        <v>5.1956023469427777</v>
      </c>
      <c r="AM127" s="10">
        <f ca="1">OFFSET(IND!AP$25,$E127,0)</f>
        <v>5.1956023469427768</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9.7243569901576681</v>
      </c>
      <c r="N128" s="10">
        <f ca="1">OFFSET(IND!Q$25,$E128,0)</f>
        <v>9.7598532581053146</v>
      </c>
      <c r="O128" s="204">
        <f ca="1">OFFSET(IND!R$25,$E128,0)</f>
        <v>8.9261072217837274</v>
      </c>
      <c r="P128" s="10">
        <f ca="1">OFFSET(IND!S$25,$E128,0)</f>
        <v>8.8245804264071595</v>
      </c>
      <c r="Q128" s="10">
        <f ca="1">OFFSET(IND!T$25,$E128,0)</f>
        <v>8.8245804264071595</v>
      </c>
      <c r="R128" s="10">
        <f ca="1">OFFSET(IND!U$25,$E128,0)</f>
        <v>8.8245804264071595</v>
      </c>
      <c r="S128" s="10">
        <f ca="1">OFFSET(IND!V$25,$E128,0)</f>
        <v>8.8245804264071595</v>
      </c>
      <c r="T128" s="204">
        <f ca="1">OFFSET(IND!W$25,$E128,0)</f>
        <v>8.8245804264071595</v>
      </c>
      <c r="U128" s="10">
        <f ca="1">OFFSET(IND!X$25,$E128,0)</f>
        <v>8.8245804264071595</v>
      </c>
      <c r="V128" s="10">
        <f ca="1">OFFSET(IND!Y$25,$E128,0)</f>
        <v>8.8245804264071595</v>
      </c>
      <c r="W128" s="10">
        <f ca="1">OFFSET(IND!Z$25,$E128,0)</f>
        <v>8.8245804264071595</v>
      </c>
      <c r="X128" s="10">
        <f ca="1">OFFSET(IND!AA$25,$E128,0)</f>
        <v>8.8245804264071595</v>
      </c>
      <c r="Y128" s="207">
        <f ca="1">OFFSET(IND!AB$25,$E128,0)</f>
        <v>8.8245804264071595</v>
      </c>
      <c r="Z128" s="10">
        <f ca="1">OFFSET(IND!AC$25,$E128,0)</f>
        <v>8.8245804264071595</v>
      </c>
      <c r="AA128" s="10">
        <f ca="1">OFFSET(IND!AD$25,$E128,0)</f>
        <v>8.8245804264071595</v>
      </c>
      <c r="AB128" s="10">
        <f ca="1">OFFSET(IND!AE$25,$E128,0)</f>
        <v>8.8245804264071595</v>
      </c>
      <c r="AC128" s="10">
        <f ca="1">OFFSET(IND!AF$25,$E128,0)</f>
        <v>8.8245804264071595</v>
      </c>
      <c r="AD128" s="10">
        <f ca="1">OFFSET(IND!AG$25,$E128,0)</f>
        <v>8.8245804264071595</v>
      </c>
      <c r="AE128" s="10">
        <f ca="1">OFFSET(IND!AH$25,$E128,0)</f>
        <v>8.8245804264071595</v>
      </c>
      <c r="AF128" s="10">
        <f ca="1">OFFSET(IND!AI$25,$E128,0)</f>
        <v>8.8245804264071595</v>
      </c>
      <c r="AG128" s="10">
        <f ca="1">OFFSET(IND!AJ$25,$E128,0)</f>
        <v>8.8245804264071595</v>
      </c>
      <c r="AH128" s="10">
        <f ca="1">OFFSET(IND!AK$25,$E128,0)</f>
        <v>8.8245804264071595</v>
      </c>
      <c r="AI128" s="10">
        <f ca="1">OFFSET(IND!AL$25,$E128,0)</f>
        <v>8.8245804264071595</v>
      </c>
      <c r="AJ128" s="10">
        <f ca="1">OFFSET(IND!AM$25,$E128,0)</f>
        <v>8.8245804264071595</v>
      </c>
      <c r="AK128" s="10">
        <f ca="1">OFFSET(IND!AN$25,$E128,0)</f>
        <v>8.8245804264071595</v>
      </c>
      <c r="AL128" s="10">
        <f ca="1">OFFSET(IND!AO$25,$E128,0)</f>
        <v>8.8245804264071595</v>
      </c>
      <c r="AM128" s="10">
        <f ca="1">OFFSET(IND!AP$25,$E128,0)</f>
        <v>8.8245804264071595</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14.933770057608433</v>
      </c>
      <c r="N129" s="10">
        <f ca="1">OFFSET(IND!Q$25,$E129,0)</f>
        <v>14.988281950165435</v>
      </c>
      <c r="O129" s="204">
        <f ca="1">OFFSET(IND!R$25,$E129,0)</f>
        <v>13.707891729457675</v>
      </c>
      <c r="P129" s="10">
        <f ca="1">OFFSET(IND!S$25,$E129,0)</f>
        <v>13.55197624647262</v>
      </c>
      <c r="Q129" s="10">
        <f ca="1">OFFSET(IND!T$25,$E129,0)</f>
        <v>13.55197624647262</v>
      </c>
      <c r="R129" s="10">
        <f ca="1">OFFSET(IND!U$25,$E129,0)</f>
        <v>13.55197624647262</v>
      </c>
      <c r="S129" s="10">
        <f ca="1">OFFSET(IND!V$25,$E129,0)</f>
        <v>13.55197624647262</v>
      </c>
      <c r="T129" s="204">
        <f ca="1">OFFSET(IND!W$25,$E129,0)</f>
        <v>13.55197624647262</v>
      </c>
      <c r="U129" s="10">
        <f ca="1">OFFSET(IND!X$25,$E129,0)</f>
        <v>13.55197624647262</v>
      </c>
      <c r="V129" s="10">
        <f ca="1">OFFSET(IND!Y$25,$E129,0)</f>
        <v>13.55197624647262</v>
      </c>
      <c r="W129" s="10">
        <f ca="1">OFFSET(IND!Z$25,$E129,0)</f>
        <v>13.55197624647262</v>
      </c>
      <c r="X129" s="10">
        <f ca="1">OFFSET(IND!AA$25,$E129,0)</f>
        <v>13.55197624647262</v>
      </c>
      <c r="Y129" s="207">
        <f ca="1">OFFSET(IND!AB$25,$E129,0)</f>
        <v>13.55197624647262</v>
      </c>
      <c r="Z129" s="10">
        <f ca="1">OFFSET(IND!AC$25,$E129,0)</f>
        <v>13.55197624647262</v>
      </c>
      <c r="AA129" s="10">
        <f ca="1">OFFSET(IND!AD$25,$E129,0)</f>
        <v>13.55197624647262</v>
      </c>
      <c r="AB129" s="10">
        <f ca="1">OFFSET(IND!AE$25,$E129,0)</f>
        <v>13.55197624647262</v>
      </c>
      <c r="AC129" s="10">
        <f ca="1">OFFSET(IND!AF$25,$E129,0)</f>
        <v>13.55197624647262</v>
      </c>
      <c r="AD129" s="10">
        <f ca="1">OFFSET(IND!AG$25,$E129,0)</f>
        <v>13.55197624647262</v>
      </c>
      <c r="AE129" s="10">
        <f ca="1">OFFSET(IND!AH$25,$E129,0)</f>
        <v>13.55197624647262</v>
      </c>
      <c r="AF129" s="10">
        <f ca="1">OFFSET(IND!AI$25,$E129,0)</f>
        <v>13.55197624647262</v>
      </c>
      <c r="AG129" s="10">
        <f ca="1">OFFSET(IND!AJ$25,$E129,0)</f>
        <v>13.55197624647262</v>
      </c>
      <c r="AH129" s="10">
        <f ca="1">OFFSET(IND!AK$25,$E129,0)</f>
        <v>13.55197624647262</v>
      </c>
      <c r="AI129" s="10">
        <f ca="1">OFFSET(IND!AL$25,$E129,0)</f>
        <v>13.55197624647262</v>
      </c>
      <c r="AJ129" s="10">
        <f ca="1">OFFSET(IND!AM$25,$E129,0)</f>
        <v>13.55197624647262</v>
      </c>
      <c r="AK129" s="10">
        <f ca="1">OFFSET(IND!AN$25,$E129,0)</f>
        <v>13.55197624647262</v>
      </c>
      <c r="AL129" s="10">
        <f ca="1">OFFSET(IND!AO$25,$E129,0)</f>
        <v>13.55197624647262</v>
      </c>
      <c r="AM129" s="10">
        <f ca="1">OFFSET(IND!AP$25,$E129,0)</f>
        <v>13.55197624647262</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1.1761241169918903</v>
      </c>
      <c r="N130" s="10">
        <f ca="1">OFFSET(IND!Q$25,$E130,0)</f>
        <v>1.1804172560486617</v>
      </c>
      <c r="O130" s="204">
        <f ca="1">OFFSET(IND!R$25,$E130,0)</f>
        <v>1.0795788333378646</v>
      </c>
      <c r="P130" s="10">
        <f ca="1">OFFSET(IND!S$25,$E130,0)</f>
        <v>1.0672995522826607</v>
      </c>
      <c r="Q130" s="10">
        <f ca="1">OFFSET(IND!T$25,$E130,0)</f>
        <v>1.0672995522826607</v>
      </c>
      <c r="R130" s="10">
        <f ca="1">OFFSET(IND!U$25,$E130,0)</f>
        <v>1.0672995522826607</v>
      </c>
      <c r="S130" s="10">
        <f ca="1">OFFSET(IND!V$25,$E130,0)</f>
        <v>1.0672995522826607</v>
      </c>
      <c r="T130" s="204">
        <f ca="1">OFFSET(IND!W$25,$E130,0)</f>
        <v>1.0672995522826607</v>
      </c>
      <c r="U130" s="10">
        <f ca="1">OFFSET(IND!X$25,$E130,0)</f>
        <v>1.0672995522826607</v>
      </c>
      <c r="V130" s="10">
        <f ca="1">OFFSET(IND!Y$25,$E130,0)</f>
        <v>1.0672995522826607</v>
      </c>
      <c r="W130" s="10">
        <f ca="1">OFFSET(IND!Z$25,$E130,0)</f>
        <v>1.0672995522826607</v>
      </c>
      <c r="X130" s="10">
        <f ca="1">OFFSET(IND!AA$25,$E130,0)</f>
        <v>1.0672995522826607</v>
      </c>
      <c r="Y130" s="207">
        <f ca="1">OFFSET(IND!AB$25,$E130,0)</f>
        <v>1.0672995522826607</v>
      </c>
      <c r="Z130" s="10">
        <f ca="1">OFFSET(IND!AC$25,$E130,0)</f>
        <v>1.0672995522826607</v>
      </c>
      <c r="AA130" s="10">
        <f ca="1">OFFSET(IND!AD$25,$E130,0)</f>
        <v>1.0672995522826607</v>
      </c>
      <c r="AB130" s="10">
        <f ca="1">OFFSET(IND!AE$25,$E130,0)</f>
        <v>1.0672995522826607</v>
      </c>
      <c r="AC130" s="10">
        <f ca="1">OFFSET(IND!AF$25,$E130,0)</f>
        <v>1.0672995522826607</v>
      </c>
      <c r="AD130" s="10">
        <f ca="1">OFFSET(IND!AG$25,$E130,0)</f>
        <v>1.0672995522826607</v>
      </c>
      <c r="AE130" s="10">
        <f ca="1">OFFSET(IND!AH$25,$E130,0)</f>
        <v>1.0672995522826607</v>
      </c>
      <c r="AF130" s="10">
        <f ca="1">OFFSET(IND!AI$25,$E130,0)</f>
        <v>1.0672995522826607</v>
      </c>
      <c r="AG130" s="10">
        <f ca="1">OFFSET(IND!AJ$25,$E130,0)</f>
        <v>1.0672995522826607</v>
      </c>
      <c r="AH130" s="10">
        <f ca="1">OFFSET(IND!AK$25,$E130,0)</f>
        <v>1.0672995522826607</v>
      </c>
      <c r="AI130" s="10">
        <f ca="1">OFFSET(IND!AL$25,$E130,0)</f>
        <v>1.0672995522826607</v>
      </c>
      <c r="AJ130" s="10">
        <f ca="1">OFFSET(IND!AM$25,$E130,0)</f>
        <v>1.0672995522826607</v>
      </c>
      <c r="AK130" s="10">
        <f ca="1">OFFSET(IND!AN$25,$E130,0)</f>
        <v>1.0672995522826607</v>
      </c>
      <c r="AL130" s="10">
        <f ca="1">OFFSET(IND!AO$25,$E130,0)</f>
        <v>1.0672995522826607</v>
      </c>
      <c r="AM130" s="10">
        <f ca="1">OFFSET(IND!AP$25,$E130,0)</f>
        <v>1.0672995522826607</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1.375176872944905</v>
      </c>
      <c r="N131" s="10">
        <f ca="1">OFFSET(IND!Q$25,$E131,0)</f>
        <v>1.38019660296992</v>
      </c>
      <c r="O131" s="204">
        <f ca="1">OFFSET(IND!R$25,$E131,0)</f>
        <v>1.2622918131499465</v>
      </c>
      <c r="P131" s="10">
        <f ca="1">OFFSET(IND!S$25,$E131,0)</f>
        <v>1.247934329037899</v>
      </c>
      <c r="Q131" s="10">
        <f ca="1">OFFSET(IND!T$25,$E131,0)</f>
        <v>1.247934329037899</v>
      </c>
      <c r="R131" s="10">
        <f ca="1">OFFSET(IND!U$25,$E131,0)</f>
        <v>1.247934329037899</v>
      </c>
      <c r="S131" s="10">
        <f ca="1">OFFSET(IND!V$25,$E131,0)</f>
        <v>1.247934329037899</v>
      </c>
      <c r="T131" s="204">
        <f ca="1">OFFSET(IND!W$25,$E131,0)</f>
        <v>1.247934329037899</v>
      </c>
      <c r="U131" s="10">
        <f ca="1">OFFSET(IND!X$25,$E131,0)</f>
        <v>1.247934329037899</v>
      </c>
      <c r="V131" s="10">
        <f ca="1">OFFSET(IND!Y$25,$E131,0)</f>
        <v>1.247934329037899</v>
      </c>
      <c r="W131" s="10">
        <f ca="1">OFFSET(IND!Z$25,$E131,0)</f>
        <v>1.247934329037899</v>
      </c>
      <c r="X131" s="10">
        <f ca="1">OFFSET(IND!AA$25,$E131,0)</f>
        <v>1.247934329037899</v>
      </c>
      <c r="Y131" s="207">
        <f ca="1">OFFSET(IND!AB$25,$E131,0)</f>
        <v>1.247934329037899</v>
      </c>
      <c r="Z131" s="10">
        <f ca="1">OFFSET(IND!AC$25,$E131,0)</f>
        <v>1.247934329037899</v>
      </c>
      <c r="AA131" s="10">
        <f ca="1">OFFSET(IND!AD$25,$E131,0)</f>
        <v>1.247934329037899</v>
      </c>
      <c r="AB131" s="10">
        <f ca="1">OFFSET(IND!AE$25,$E131,0)</f>
        <v>1.247934329037899</v>
      </c>
      <c r="AC131" s="10">
        <f ca="1">OFFSET(IND!AF$25,$E131,0)</f>
        <v>1.247934329037899</v>
      </c>
      <c r="AD131" s="10">
        <f ca="1">OFFSET(IND!AG$25,$E131,0)</f>
        <v>1.247934329037899</v>
      </c>
      <c r="AE131" s="10">
        <f ca="1">OFFSET(IND!AH$25,$E131,0)</f>
        <v>1.247934329037899</v>
      </c>
      <c r="AF131" s="10">
        <f ca="1">OFFSET(IND!AI$25,$E131,0)</f>
        <v>1.247934329037899</v>
      </c>
      <c r="AG131" s="10">
        <f ca="1">OFFSET(IND!AJ$25,$E131,0)</f>
        <v>1.247934329037899</v>
      </c>
      <c r="AH131" s="10">
        <f ca="1">OFFSET(IND!AK$25,$E131,0)</f>
        <v>1.247934329037899</v>
      </c>
      <c r="AI131" s="10">
        <f ca="1">OFFSET(IND!AL$25,$E131,0)</f>
        <v>1.247934329037899</v>
      </c>
      <c r="AJ131" s="10">
        <f ca="1">OFFSET(IND!AM$25,$E131,0)</f>
        <v>1.247934329037899</v>
      </c>
      <c r="AK131" s="10">
        <f ca="1">OFFSET(IND!AN$25,$E131,0)</f>
        <v>1.247934329037899</v>
      </c>
      <c r="AL131" s="10">
        <f ca="1">OFFSET(IND!AO$25,$E131,0)</f>
        <v>1.247934329037899</v>
      </c>
      <c r="AM131" s="10">
        <f ca="1">OFFSET(IND!AP$25,$E131,0)</f>
        <v>1.247934329037899</v>
      </c>
    </row>
    <row r="132" spans="1:39">
      <c r="A132" s="35" t="s">
        <v>385</v>
      </c>
      <c r="B132">
        <v>7.8658203618</v>
      </c>
      <c r="E132" s="129">
        <f ca="1">MATCH(F132,IND!$D$26:$D$255,0)</f>
        <v>228</v>
      </c>
      <c r="F132" s="4" t="str">
        <f>A132</f>
        <v>IOTR</v>
      </c>
      <c r="G132" s="10">
        <f ca="1">OFFSET(IND!J$25,$E132,0)</f>
        <v>9.4685659246785185</v>
      </c>
      <c r="H132" s="10">
        <f ca="1">OFFSET(IND!K$25,$E132,0)</f>
        <v>9.7353386984868262</v>
      </c>
      <c r="I132" s="10">
        <f ca="1">OFFSET(IND!L$25,$E132,0)</f>
        <v>9.9021790797239682</v>
      </c>
      <c r="J132" s="10">
        <f ca="1">OFFSET(IND!M$25,$E132,0)</f>
        <v>37.630000000000003</v>
      </c>
      <c r="K132" s="10">
        <f ca="1">OFFSET(IND!N$25,$E132,0)</f>
        <v>37.630000000000003</v>
      </c>
      <c r="L132" s="10">
        <f ca="1">OFFSET(IND!O$25,$E132,0)</f>
        <v>37.630000000000003</v>
      </c>
      <c r="M132" s="10">
        <f ca="1">OFFSET(IND!P$25,$E132,0)</f>
        <v>38.019390428999891</v>
      </c>
      <c r="N132" s="10">
        <f ca="1">OFFSET(IND!Q$25,$E132,0)</f>
        <v>38.089859706197025</v>
      </c>
      <c r="O132" s="204">
        <f ca="1">OFFSET(IND!R$25,$E132,0)</f>
        <v>34.42337376839577</v>
      </c>
      <c r="P132" s="10">
        <f ca="1">OFFSET(IND!S$25,$E132,0)</f>
        <v>35.061456201992002</v>
      </c>
      <c r="Q132" s="10">
        <f ca="1">OFFSET(IND!T$25,$E132,0)</f>
        <v>35.061456201992002</v>
      </c>
      <c r="R132" s="10">
        <f ca="1">OFFSET(IND!U$25,$E132,0)</f>
        <v>35.061456201992002</v>
      </c>
      <c r="S132" s="10">
        <f ca="1">OFFSET(IND!V$25,$E132,0)</f>
        <v>35.061456201992002</v>
      </c>
      <c r="T132" s="204">
        <f ca="1">OFFSET(IND!W$25,$E132,0)</f>
        <v>35.061456201992002</v>
      </c>
      <c r="U132" s="10">
        <f ca="1">OFFSET(IND!X$25,$E132,0)</f>
        <v>35.061456201992002</v>
      </c>
      <c r="V132" s="10">
        <f ca="1">OFFSET(IND!Y$25,$E132,0)</f>
        <v>35.061456201992002</v>
      </c>
      <c r="W132" s="10">
        <f ca="1">OFFSET(IND!Z$25,$E132,0)</f>
        <v>35.061456201992002</v>
      </c>
      <c r="X132" s="10">
        <f ca="1">OFFSET(IND!AA$25,$E132,0)</f>
        <v>35.061456201992002</v>
      </c>
      <c r="Y132" s="207">
        <f ca="1">OFFSET(IND!AB$25,$E132,0)</f>
        <v>35.061456201992002</v>
      </c>
      <c r="Z132" s="10">
        <f ca="1">OFFSET(IND!AC$25,$E132,0)</f>
        <v>35.061456201992002</v>
      </c>
      <c r="AA132" s="10">
        <f ca="1">OFFSET(IND!AD$25,$E132,0)</f>
        <v>35.061456201992002</v>
      </c>
      <c r="AB132" s="10">
        <f ca="1">OFFSET(IND!AE$25,$E132,0)</f>
        <v>35.061456201992002</v>
      </c>
      <c r="AC132" s="10">
        <f ca="1">OFFSET(IND!AF$25,$E132,0)</f>
        <v>35.061456201992002</v>
      </c>
      <c r="AD132" s="10">
        <f ca="1">OFFSET(IND!AG$25,$E132,0)</f>
        <v>35.061456201992002</v>
      </c>
      <c r="AE132" s="10">
        <f ca="1">OFFSET(IND!AH$25,$E132,0)</f>
        <v>35.061456201992002</v>
      </c>
      <c r="AF132" s="10">
        <f ca="1">OFFSET(IND!AI$25,$E132,0)</f>
        <v>35.061456201992002</v>
      </c>
      <c r="AG132" s="10">
        <f ca="1">OFFSET(IND!AJ$25,$E132,0)</f>
        <v>35.061456201992002</v>
      </c>
      <c r="AH132" s="10">
        <f ca="1">OFFSET(IND!AK$25,$E132,0)</f>
        <v>35.061456201992002</v>
      </c>
      <c r="AI132" s="10">
        <f ca="1">OFFSET(IND!AL$25,$E132,0)</f>
        <v>35.061456201992002</v>
      </c>
      <c r="AJ132" s="10">
        <f ca="1">OFFSET(IND!AM$25,$E132,0)</f>
        <v>35.061456201992002</v>
      </c>
      <c r="AK132" s="10">
        <f ca="1">OFFSET(IND!AN$25,$E132,0)</f>
        <v>35.061456201992002</v>
      </c>
      <c r="AL132" s="10">
        <f ca="1">OFFSET(IND!AO$25,$E132,0)</f>
        <v>35.061456201992002</v>
      </c>
      <c r="AM132" s="10">
        <f ca="1">OFFSET(IND!AP$25,$E132,0)</f>
        <v>35.061456201992002</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2.2199899144300876</v>
      </c>
      <c r="N133" s="10">
        <f ca="1">OFFSET(IND!Q$25,$E133,0)</f>
        <v>2.225501861888123</v>
      </c>
      <c r="O133" s="204">
        <f ca="1">OFFSET(IND!R$25,$E133,0)</f>
        <v>2.0547852606520958</v>
      </c>
      <c r="P133" s="10">
        <f ca="1">OFFSET(IND!S$25,$E133,0)</f>
        <v>2.032259220921889</v>
      </c>
      <c r="Q133" s="10">
        <f ca="1">OFFSET(IND!T$25,$E133,0)</f>
        <v>2.032259220921889</v>
      </c>
      <c r="R133" s="10">
        <f ca="1">OFFSET(IND!U$25,$E133,0)</f>
        <v>2.032259220921889</v>
      </c>
      <c r="S133" s="10">
        <f ca="1">OFFSET(IND!V$25,$E133,0)</f>
        <v>2.032259220921889</v>
      </c>
      <c r="T133" s="204">
        <f ca="1">OFFSET(IND!W$25,$E133,0)</f>
        <v>2.032259220921889</v>
      </c>
      <c r="U133" s="10">
        <f ca="1">OFFSET(IND!X$25,$E133,0)</f>
        <v>2.032259220921889</v>
      </c>
      <c r="V133" s="10">
        <f ca="1">OFFSET(IND!Y$25,$E133,0)</f>
        <v>2.032259220921889</v>
      </c>
      <c r="W133" s="10">
        <f ca="1">OFFSET(IND!Z$25,$E133,0)</f>
        <v>2.032259220921889</v>
      </c>
      <c r="X133" s="10">
        <f ca="1">OFFSET(IND!AA$25,$E133,0)</f>
        <v>2.032259220921889</v>
      </c>
      <c r="Y133" s="207">
        <f ca="1">OFFSET(IND!AB$25,$E133,0)</f>
        <v>2.032259220921889</v>
      </c>
      <c r="Z133" s="10">
        <f ca="1">OFFSET(IND!AC$25,$E133,0)</f>
        <v>2.032259220921889</v>
      </c>
      <c r="AA133" s="10">
        <f ca="1">OFFSET(IND!AD$25,$E133,0)</f>
        <v>2.032259220921889</v>
      </c>
      <c r="AB133" s="10">
        <f ca="1">OFFSET(IND!AE$25,$E133,0)</f>
        <v>2.032259220921889</v>
      </c>
      <c r="AC133" s="10">
        <f ca="1">OFFSET(IND!AF$25,$E133,0)</f>
        <v>2.032259220921889</v>
      </c>
      <c r="AD133" s="10">
        <f ca="1">OFFSET(IND!AG$25,$E133,0)</f>
        <v>2.032259220921889</v>
      </c>
      <c r="AE133" s="10">
        <f ca="1">OFFSET(IND!AH$25,$E133,0)</f>
        <v>2.032259220921889</v>
      </c>
      <c r="AF133" s="10">
        <f ca="1">OFFSET(IND!AI$25,$E133,0)</f>
        <v>2.032259220921889</v>
      </c>
      <c r="AG133" s="10">
        <f ca="1">OFFSET(IND!AJ$25,$E133,0)</f>
        <v>2.032259220921889</v>
      </c>
      <c r="AH133" s="10">
        <f ca="1">OFFSET(IND!AK$25,$E133,0)</f>
        <v>2.032259220921889</v>
      </c>
      <c r="AI133" s="10">
        <f ca="1">OFFSET(IND!AL$25,$E133,0)</f>
        <v>2.032259220921889</v>
      </c>
      <c r="AJ133" s="10">
        <f ca="1">OFFSET(IND!AM$25,$E133,0)</f>
        <v>2.032259220921889</v>
      </c>
      <c r="AK133" s="10">
        <f ca="1">OFFSET(IND!AN$25,$E133,0)</f>
        <v>2.032259220921889</v>
      </c>
      <c r="AL133" s="10">
        <f ca="1">OFFSET(IND!AO$25,$E133,0)</f>
        <v>2.032259220921889</v>
      </c>
      <c r="AM133" s="10">
        <f ca="1">OFFSET(IND!AP$25,$E133,0)</f>
        <v>2.032259220921889</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0.67117938599681348</v>
      </c>
      <c r="N134" s="10">
        <f ca="1">OFFSET(IND!Q$25,$E134,0)</f>
        <v>0.67284583749124771</v>
      </c>
      <c r="O134" s="204">
        <f ca="1">OFFSET(IND!R$25,$E134,0)</f>
        <v>0.6212323311179655</v>
      </c>
      <c r="P134" s="10">
        <f ca="1">OFFSET(IND!S$25,$E134,0)</f>
        <v>0.61442193372976772</v>
      </c>
      <c r="Q134" s="10">
        <f ca="1">OFFSET(IND!T$25,$E134,0)</f>
        <v>0.61442193372976772</v>
      </c>
      <c r="R134" s="10">
        <f ca="1">OFFSET(IND!U$25,$E134,0)</f>
        <v>0.61442193372976772</v>
      </c>
      <c r="S134" s="10">
        <f ca="1">OFFSET(IND!V$25,$E134,0)</f>
        <v>0.61442193372976772</v>
      </c>
      <c r="T134" s="204">
        <f ca="1">OFFSET(IND!W$25,$E134,0)</f>
        <v>0.61442193372976772</v>
      </c>
      <c r="U134" s="10">
        <f ca="1">OFFSET(IND!X$25,$E134,0)</f>
        <v>0.61442193372976772</v>
      </c>
      <c r="V134" s="10">
        <f ca="1">OFFSET(IND!Y$25,$E134,0)</f>
        <v>0.61442193372976772</v>
      </c>
      <c r="W134" s="10">
        <f ca="1">OFFSET(IND!Z$25,$E134,0)</f>
        <v>0.61442193372976772</v>
      </c>
      <c r="X134" s="10">
        <f ca="1">OFFSET(IND!AA$25,$E134,0)</f>
        <v>0.61442193372976772</v>
      </c>
      <c r="Y134" s="207">
        <f ca="1">OFFSET(IND!AB$25,$E134,0)</f>
        <v>0.61442193372976772</v>
      </c>
      <c r="Z134" s="10">
        <f ca="1">OFFSET(IND!AC$25,$E134,0)</f>
        <v>0.61442193372976772</v>
      </c>
      <c r="AA134" s="10">
        <f ca="1">OFFSET(IND!AD$25,$E134,0)</f>
        <v>0.61442193372976772</v>
      </c>
      <c r="AB134" s="10">
        <f ca="1">OFFSET(IND!AE$25,$E134,0)</f>
        <v>0.61442193372976772</v>
      </c>
      <c r="AC134" s="10">
        <f ca="1">OFFSET(IND!AF$25,$E134,0)</f>
        <v>0.61442193372976772</v>
      </c>
      <c r="AD134" s="10">
        <f ca="1">OFFSET(IND!AG$25,$E134,0)</f>
        <v>0.61442193372976772</v>
      </c>
      <c r="AE134" s="10">
        <f ca="1">OFFSET(IND!AH$25,$E134,0)</f>
        <v>0.61442193372976772</v>
      </c>
      <c r="AF134" s="10">
        <f ca="1">OFFSET(IND!AI$25,$E134,0)</f>
        <v>0.61442193372976772</v>
      </c>
      <c r="AG134" s="10">
        <f ca="1">OFFSET(IND!AJ$25,$E134,0)</f>
        <v>0.61442193372976772</v>
      </c>
      <c r="AH134" s="10">
        <f ca="1">OFFSET(IND!AK$25,$E134,0)</f>
        <v>0.61442193372976772</v>
      </c>
      <c r="AI134" s="10">
        <f ca="1">OFFSET(IND!AL$25,$E134,0)</f>
        <v>0.61442193372976772</v>
      </c>
      <c r="AJ134" s="10">
        <f ca="1">OFFSET(IND!AM$25,$E134,0)</f>
        <v>0.61442193372976772</v>
      </c>
      <c r="AK134" s="10">
        <f ca="1">OFFSET(IND!AN$25,$E134,0)</f>
        <v>0.61442193372976772</v>
      </c>
      <c r="AL134" s="10">
        <f ca="1">OFFSET(IND!AO$25,$E134,0)</f>
        <v>0.61442193372976772</v>
      </c>
      <c r="AM134" s="10">
        <f ca="1">OFFSET(IND!AP$25,$E134,0)</f>
        <v>0.61442193372976772</v>
      </c>
    </row>
    <row r="135" spans="1:39" s="4" customFormat="1">
      <c r="A135" s="35" t="s">
        <v>615</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4.3429412937368097</v>
      </c>
      <c r="N135" s="10">
        <f ca="1">OFFSET(IND!Q$25,$E135,0)</f>
        <v>4.2887678079715856</v>
      </c>
      <c r="O135" s="204">
        <f ca="1">OFFSET(IND!R$25,$E135,0)</f>
        <v>3.9319081434630072</v>
      </c>
      <c r="P135" s="10">
        <f ca="1">OFFSET(IND!S$25,$E135,0)</f>
        <v>4.0327063691936358</v>
      </c>
      <c r="Q135" s="10">
        <f ca="1">OFFSET(IND!T$25,$E135,0)</f>
        <v>4.0327063691936358</v>
      </c>
      <c r="R135" s="10">
        <f ca="1">OFFSET(IND!U$25,$E135,0)</f>
        <v>4.0327063691936358</v>
      </c>
      <c r="S135" s="10">
        <f ca="1">OFFSET(IND!V$25,$E135,0)</f>
        <v>4.0327063691936358</v>
      </c>
      <c r="T135" s="204">
        <f ca="1">OFFSET(IND!W$25,$E135,0)</f>
        <v>4.0327063691936358</v>
      </c>
      <c r="U135" s="10">
        <f ca="1">OFFSET(IND!X$25,$E135,0)</f>
        <v>4.0327063691936358</v>
      </c>
      <c r="V135" s="10">
        <f ca="1">OFFSET(IND!Y$25,$E135,0)</f>
        <v>4.0327063691936358</v>
      </c>
      <c r="W135" s="10">
        <f ca="1">OFFSET(IND!Z$25,$E135,0)</f>
        <v>4.0327063691936358</v>
      </c>
      <c r="X135" s="10">
        <f ca="1">OFFSET(IND!AA$25,$E135,0)</f>
        <v>4.0327063691936358</v>
      </c>
      <c r="Y135" s="207">
        <f ca="1">OFFSET(IND!AB$25,$E135,0)</f>
        <v>4.0327063691936358</v>
      </c>
      <c r="Z135" s="10">
        <f ca="1">OFFSET(IND!AC$25,$E135,0)</f>
        <v>4.0327063691936358</v>
      </c>
      <c r="AA135" s="10">
        <f ca="1">OFFSET(IND!AD$25,$E135,0)</f>
        <v>4.0327063691936358</v>
      </c>
      <c r="AB135" s="10">
        <f ca="1">OFFSET(IND!AE$25,$E135,0)</f>
        <v>4.0327063691936358</v>
      </c>
      <c r="AC135" s="10">
        <f ca="1">OFFSET(IND!AF$25,$E135,0)</f>
        <v>4.0327063691936358</v>
      </c>
      <c r="AD135" s="10">
        <f ca="1">OFFSET(IND!AG$25,$E135,0)</f>
        <v>4.0327063691936358</v>
      </c>
      <c r="AE135" s="10">
        <f ca="1">OFFSET(IND!AH$25,$E135,0)</f>
        <v>4.0327063691936358</v>
      </c>
      <c r="AF135" s="10">
        <f ca="1">OFFSET(IND!AI$25,$E135,0)</f>
        <v>4.0327063691936358</v>
      </c>
      <c r="AG135" s="10">
        <f ca="1">OFFSET(IND!AJ$25,$E135,0)</f>
        <v>4.0327063691936358</v>
      </c>
      <c r="AH135" s="10">
        <f ca="1">OFFSET(IND!AK$25,$E135,0)</f>
        <v>4.0327063691936358</v>
      </c>
      <c r="AI135" s="10">
        <f ca="1">OFFSET(IND!AL$25,$E135,0)</f>
        <v>4.0327063691936358</v>
      </c>
      <c r="AJ135" s="10">
        <f ca="1">OFFSET(IND!AM$25,$E135,0)</f>
        <v>4.0327063691936358</v>
      </c>
      <c r="AK135" s="10">
        <f ca="1">OFFSET(IND!AN$25,$E135,0)</f>
        <v>4.0327063691936358</v>
      </c>
      <c r="AL135" s="10">
        <f ca="1">OFFSET(IND!AO$25,$E135,0)</f>
        <v>4.0327063691936358</v>
      </c>
      <c r="AM135" s="10">
        <f ca="1">OFFSET(IND!AP$25,$E135,0)</f>
        <v>4.0327063691936358</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38" t="s">
        <v>197</v>
      </c>
      <c r="C2" s="338"/>
    </row>
    <row r="3" spans="1:48">
      <c r="A3" s="4" t="s">
        <v>16</v>
      </c>
    </row>
    <row r="4" spans="1:48" ht="15.75" thickBot="1">
      <c r="A4" s="4" t="s">
        <v>16</v>
      </c>
      <c r="B4" s="338" t="s">
        <v>11</v>
      </c>
      <c r="C4" s="338"/>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f>INDEX(Drivers!$C$7:$AG$22,$D$6,MATCH(K$4,Drivers!$C$5:$AG$5,0))</f>
        <v>69.817113338466598</v>
      </c>
      <c r="L6" s="126">
        <f>INDEX(Drivers!$C$7:$AG$22,$D$6,MATCH(L$4,Drivers!$C$5:$AG$5,0))</f>
        <v>72.819731017164969</v>
      </c>
      <c r="M6" s="126">
        <f>INDEX(Drivers!$C$7:$AG$22,$D$6,MATCH(M$4,Drivers!$C$5:$AG$5,0))</f>
        <v>75.472008813799022</v>
      </c>
      <c r="N6" s="126">
        <f>INDEX(Drivers!$C$7:$AG$22,$D$6,MATCH(N$4,Drivers!$C$5:$AG$5,0))</f>
        <v>74.274927600037842</v>
      </c>
      <c r="O6" s="126">
        <f>INDEX(Drivers!$C$7:$AG$22,$D$6,MATCH(O$4,Drivers!$C$5:$AG$5,0))</f>
        <v>73.26059197587216</v>
      </c>
      <c r="P6" s="126">
        <f>INDEX(Drivers!$C$7:$AG$22,$D$6,MATCH(P$4,Drivers!$C$5:$AG$5,0))</f>
        <v>75.493823257911487</v>
      </c>
      <c r="Q6" s="126">
        <f>INDEX(Drivers!$C$7:$AG$22,$D$6,MATCH(Q$4,Drivers!$C$5:$AG$5,0))</f>
        <v>74.303648694490207</v>
      </c>
      <c r="R6" s="126">
        <f>INDEX(Drivers!$C$7:$AG$22,$D$6,MATCH(R$4,Drivers!$C$5:$AG$5,0))</f>
        <v>73.1945218840509</v>
      </c>
      <c r="S6" s="126">
        <f>INDEX(Drivers!$C$7:$AG$22,$D$6,MATCH(S$4,Drivers!$C$5:$AG$5,0))</f>
        <v>70.325700988606158</v>
      </c>
      <c r="T6" s="126">
        <f>INDEX(Drivers!$C$7:$AG$22,$D$6,MATCH(T$4,Drivers!$C$5:$AG$5,0))</f>
        <v>69.817113338467948</v>
      </c>
      <c r="U6" s="126">
        <f>INDEX(Drivers!$C$7:$AG$22,$D$6,MATCH(U$4,Drivers!$C$5:$AG$5,0))</f>
        <v>69.817113338467948</v>
      </c>
      <c r="V6" s="126">
        <f>INDEX(Drivers!$C$7:$AG$22,$D$6,MATCH(V$4,Drivers!$C$5:$AG$5,0))</f>
        <v>69.817113338467948</v>
      </c>
      <c r="W6" s="126">
        <f>INDEX(Drivers!$C$7:$AG$22,$D$6,MATCH(W$4,Drivers!$C$5:$AG$5,0))</f>
        <v>69.817113338467948</v>
      </c>
      <c r="X6" s="126">
        <f>INDEX(Drivers!$C$7:$AG$22,$D$6,MATCH(X$4,Drivers!$C$5:$AG$5,0))</f>
        <v>69.817113338467948</v>
      </c>
      <c r="Y6" s="126">
        <f>INDEX(Drivers!$C$7:$AG$22,$D$6,MATCH(Y$4,Drivers!$C$5:$AG$5,0))</f>
        <v>69.817113338467948</v>
      </c>
      <c r="Z6" s="126">
        <f>INDEX(Drivers!$C$7:$AG$22,$D$6,MATCH(Z$4,Drivers!$C$5:$AG$5,0))</f>
        <v>69.817113338467948</v>
      </c>
      <c r="AA6" s="126">
        <f>INDEX(Drivers!$C$7:$AG$22,$D$6,MATCH(AA$4,Drivers!$C$5:$AG$5,0))</f>
        <v>69.817113338467948</v>
      </c>
      <c r="AB6" s="126">
        <f>INDEX(Drivers!$C$7:$AG$22,$D$6,MATCH(AB$4,Drivers!$C$5:$AG$5,0))</f>
        <v>69.817113338467948</v>
      </c>
      <c r="AC6" s="126">
        <f>INDEX(Drivers!$C$7:$AG$22,$D$6,MATCH(AC$4,Drivers!$C$5:$AG$5,0))</f>
        <v>69.817113338467948</v>
      </c>
      <c r="AD6" s="126">
        <f>INDEX(Drivers!$C$7:$AG$22,$D$6,MATCH(AD$4,Drivers!$C$5:$AG$5,0))</f>
        <v>69.817113338467948</v>
      </c>
      <c r="AE6" s="126">
        <f>INDEX(Drivers!$C$7:$AG$22,$D$6,MATCH(AE$4,Drivers!$C$5:$AG$5,0))</f>
        <v>69.817113338467948</v>
      </c>
      <c r="AF6" s="126">
        <f>INDEX(Drivers!$C$7:$AG$22,$D$6,MATCH(AF$4,Drivers!$C$5:$AG$5,0))</f>
        <v>69.817113338467948</v>
      </c>
      <c r="AG6" s="126">
        <f>INDEX(Drivers!$C$7:$AG$22,$D$6,MATCH(AG$4,Drivers!$C$5:$AG$5,0))</f>
        <v>69.817113338467948</v>
      </c>
      <c r="AH6" s="126">
        <f>INDEX(Drivers!$C$7:$AG$22,$D$6,MATCH(AH$4,Drivers!$C$5:$AG$5,0))</f>
        <v>69.817113338467948</v>
      </c>
      <c r="AI6" s="126">
        <f>INDEX(Drivers!$C$7:$AG$22,$D$6,MATCH(AI$4,Drivers!$C$5:$AG$5,0))</f>
        <v>69.817113338467948</v>
      </c>
      <c r="AJ6" s="126">
        <f>INDEX(Drivers!$C$7:$AG$22,$D$6,MATCH(AJ$4,Drivers!$C$5:$AG$5,0))</f>
        <v>69.817113338467948</v>
      </c>
      <c r="AK6" s="126">
        <f>INDEX(Drivers!$C$7:$AG$22,$D$6,MATCH(AK$4,Drivers!$C$5:$AG$5,0))</f>
        <v>69.817113338467948</v>
      </c>
      <c r="AL6" s="126">
        <f>INDEX(Drivers!$C$7:$AG$22,$D$6,MATCH(AL$4,Drivers!$C$5:$AG$5,0))</f>
        <v>69.817113338467948</v>
      </c>
      <c r="AM6" s="126">
        <f>INDEX(Drivers!$C$7:$AG$22,$D$6,MATCH(AM$4,Drivers!$C$5:$AG$5,0))</f>
        <v>69.817113338467948</v>
      </c>
      <c r="AN6" s="126">
        <f>INDEX(Drivers!$C$7:$AG$22,$D$6,MATCH(AN$4,Drivers!$C$5:$AG$5,0))</f>
        <v>69.817113338467948</v>
      </c>
      <c r="AO6" s="126">
        <f>INDEX(Drivers!$C$7:$AG$22,$D$6,MATCH(AO$4,Drivers!$C$5:$AG$5,0))</f>
        <v>69.817113338467948</v>
      </c>
      <c r="AP6" s="126">
        <f>AO6</f>
        <v>69.817113338467948</v>
      </c>
      <c r="AQ6" s="126"/>
      <c r="AR6" s="126"/>
      <c r="AS6" s="24"/>
      <c r="AT6" s="24"/>
      <c r="AU6" s="24"/>
      <c r="AV6" s="24"/>
    </row>
    <row r="7" spans="1:48">
      <c r="A7" s="4" t="s">
        <v>16</v>
      </c>
      <c r="B7" s="25"/>
    </row>
    <row r="8" spans="1:48" ht="15.75" thickBot="1">
      <c r="A8" s="4" t="s">
        <v>16</v>
      </c>
      <c r="B8" s="338" t="s">
        <v>285</v>
      </c>
      <c r="C8" s="338"/>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38" t="s">
        <v>12</v>
      </c>
      <c r="C16" s="338"/>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2.6121033710984038</v>
      </c>
      <c r="L22" s="6">
        <f t="shared" ref="L22:AP22" si="2">L$6/K$6*K22*L$17</f>
        <v>2.7244418420779311</v>
      </c>
      <c r="M22" s="6">
        <f t="shared" si="2"/>
        <v>2.8236728678594019</v>
      </c>
      <c r="N22" s="6">
        <f t="shared" si="2"/>
        <v>2.7788858561308416</v>
      </c>
      <c r="O22" s="6">
        <f t="shared" si="2"/>
        <v>2.7409359986157704</v>
      </c>
      <c r="P22" s="6">
        <f t="shared" si="2"/>
        <v>2.8244890228145429</v>
      </c>
      <c r="Q22" s="6">
        <f t="shared" si="2"/>
        <v>2.7799604131277338</v>
      </c>
      <c r="R22" s="6">
        <f t="shared" si="2"/>
        <v>2.7384640844772066</v>
      </c>
      <c r="S22" s="6">
        <f t="shared" si="2"/>
        <v>2.6311314209833689</v>
      </c>
      <c r="T22" s="6">
        <f t="shared" si="2"/>
        <v>2.6121033710984549</v>
      </c>
      <c r="U22" s="6">
        <f t="shared" si="2"/>
        <v>2.6121033710984549</v>
      </c>
      <c r="V22" s="6">
        <f t="shared" si="2"/>
        <v>2.6121033710984549</v>
      </c>
      <c r="W22" s="6">
        <f t="shared" si="2"/>
        <v>2.6121033710984549</v>
      </c>
      <c r="X22" s="6">
        <f t="shared" si="2"/>
        <v>2.6121033710984549</v>
      </c>
      <c r="Y22" s="6">
        <f t="shared" si="2"/>
        <v>2.6121033710984549</v>
      </c>
      <c r="Z22" s="6">
        <f t="shared" si="2"/>
        <v>2.6121033710984549</v>
      </c>
      <c r="AA22" s="6">
        <f t="shared" si="2"/>
        <v>2.6121033710984549</v>
      </c>
      <c r="AB22" s="6">
        <f t="shared" si="2"/>
        <v>2.6121033710984549</v>
      </c>
      <c r="AC22" s="6">
        <f t="shared" si="2"/>
        <v>2.6121033710984549</v>
      </c>
      <c r="AD22" s="6">
        <f t="shared" si="2"/>
        <v>2.6121033710984549</v>
      </c>
      <c r="AE22" s="6">
        <f t="shared" si="2"/>
        <v>2.6121033710984549</v>
      </c>
      <c r="AF22" s="6">
        <f t="shared" si="2"/>
        <v>2.6121033710984549</v>
      </c>
      <c r="AG22" s="6">
        <f t="shared" si="2"/>
        <v>2.6121033710984549</v>
      </c>
      <c r="AH22" s="6">
        <f t="shared" si="2"/>
        <v>2.6121033710984549</v>
      </c>
      <c r="AI22" s="6">
        <f t="shared" si="2"/>
        <v>2.6121033710984549</v>
      </c>
      <c r="AJ22" s="6">
        <f t="shared" si="2"/>
        <v>2.6121033710984549</v>
      </c>
      <c r="AK22" s="6">
        <f t="shared" si="2"/>
        <v>2.6121033710984549</v>
      </c>
      <c r="AL22" s="6">
        <f t="shared" si="2"/>
        <v>2.6121033710984549</v>
      </c>
      <c r="AM22" s="6">
        <f t="shared" si="2"/>
        <v>2.6121033710984549</v>
      </c>
      <c r="AN22" s="6">
        <f t="shared" si="2"/>
        <v>2.6121033710984549</v>
      </c>
      <c r="AO22" s="6">
        <f t="shared" si="2"/>
        <v>2.6121033710984549</v>
      </c>
      <c r="AP22" s="6">
        <f t="shared" si="2"/>
        <v>2.6121033710984549</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3.999898422870118</v>
      </c>
      <c r="L23" s="6">
        <f t="shared" ref="L23:AP23" si="3">L$6/K$6*K23*L$17</f>
        <v>4.1719216581947212</v>
      </c>
      <c r="M23" s="6">
        <f t="shared" si="3"/>
        <v>4.3238735403119231</v>
      </c>
      <c r="N23" s="6">
        <f t="shared" si="3"/>
        <v>4.2552914544878071</v>
      </c>
      <c r="O23" s="6">
        <f t="shared" si="3"/>
        <v>4.1971790624200889</v>
      </c>
      <c r="P23" s="6">
        <f t="shared" si="3"/>
        <v>4.3251233135613303</v>
      </c>
      <c r="Q23" s="6">
        <f t="shared" si="3"/>
        <v>4.2569369172534497</v>
      </c>
      <c r="R23" s="6">
        <f t="shared" si="3"/>
        <v>4.1933938349387754</v>
      </c>
      <c r="S23" s="6">
        <f t="shared" si="3"/>
        <v>4.0290359629718182</v>
      </c>
      <c r="T23" s="6">
        <f t="shared" si="3"/>
        <v>3.9998984228701961</v>
      </c>
      <c r="U23" s="6">
        <f t="shared" si="3"/>
        <v>3.9998984228701961</v>
      </c>
      <c r="V23" s="6">
        <f t="shared" si="3"/>
        <v>3.9998984228701961</v>
      </c>
      <c r="W23" s="6">
        <f t="shared" si="3"/>
        <v>3.9998984228701961</v>
      </c>
      <c r="X23" s="6">
        <f t="shared" si="3"/>
        <v>3.9998984228701961</v>
      </c>
      <c r="Y23" s="6">
        <f t="shared" si="3"/>
        <v>3.9998984228701961</v>
      </c>
      <c r="Z23" s="6">
        <f t="shared" si="3"/>
        <v>3.9998984228701961</v>
      </c>
      <c r="AA23" s="6">
        <f t="shared" si="3"/>
        <v>3.9998984228701961</v>
      </c>
      <c r="AB23" s="6">
        <f t="shared" si="3"/>
        <v>3.9998984228701961</v>
      </c>
      <c r="AC23" s="6">
        <f t="shared" si="3"/>
        <v>3.9998984228701961</v>
      </c>
      <c r="AD23" s="6">
        <f t="shared" si="3"/>
        <v>3.9998984228701961</v>
      </c>
      <c r="AE23" s="6">
        <f t="shared" si="3"/>
        <v>3.9998984228701961</v>
      </c>
      <c r="AF23" s="6">
        <f t="shared" si="3"/>
        <v>3.9998984228701961</v>
      </c>
      <c r="AG23" s="6">
        <f t="shared" si="3"/>
        <v>3.9998984228701961</v>
      </c>
      <c r="AH23" s="6">
        <f t="shared" si="3"/>
        <v>3.9998984228701961</v>
      </c>
      <c r="AI23" s="6">
        <f t="shared" si="3"/>
        <v>3.9998984228701961</v>
      </c>
      <c r="AJ23" s="6">
        <f t="shared" si="3"/>
        <v>3.9998984228701961</v>
      </c>
      <c r="AK23" s="6">
        <f t="shared" si="3"/>
        <v>3.9998984228701961</v>
      </c>
      <c r="AL23" s="6">
        <f t="shared" si="3"/>
        <v>3.9998984228701961</v>
      </c>
      <c r="AM23" s="6">
        <f t="shared" si="3"/>
        <v>3.9998984228701961</v>
      </c>
      <c r="AN23" s="6">
        <f t="shared" si="3"/>
        <v>3.9998984228701961</v>
      </c>
      <c r="AO23" s="6">
        <f t="shared" si="3"/>
        <v>3.9998984228701961</v>
      </c>
      <c r="AP23" s="6">
        <f t="shared" si="3"/>
        <v>3.9998984228701961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15.19701768574153</v>
      </c>
      <c r="L24" s="6">
        <f t="shared" ref="L24:AP24" si="4">L$6/K$6*K24*L$17</f>
        <v>15.850594320247822</v>
      </c>
      <c r="M24" s="6">
        <f t="shared" si="4"/>
        <v>16.427912840816614</v>
      </c>
      <c r="N24" s="6">
        <f t="shared" si="4"/>
        <v>16.167345431095672</v>
      </c>
      <c r="O24" s="6">
        <f t="shared" si="4"/>
        <v>15.946556061804596</v>
      </c>
      <c r="P24" s="6">
        <f t="shared" si="4"/>
        <v>16.432661167940573</v>
      </c>
      <c r="Q24" s="6">
        <f t="shared" si="4"/>
        <v>16.173597121540539</v>
      </c>
      <c r="R24" s="6">
        <f t="shared" si="4"/>
        <v>15.932174654354553</v>
      </c>
      <c r="S24" s="6">
        <f t="shared" si="4"/>
        <v>15.307721425044685</v>
      </c>
      <c r="T24" s="6">
        <f t="shared" si="4"/>
        <v>15.19701768574182</v>
      </c>
      <c r="U24" s="6">
        <f t="shared" si="4"/>
        <v>15.19701768574182</v>
      </c>
      <c r="V24" s="6">
        <f t="shared" si="4"/>
        <v>15.19701768574182</v>
      </c>
      <c r="W24" s="6">
        <f t="shared" si="4"/>
        <v>15.19701768574182</v>
      </c>
      <c r="X24" s="6">
        <f t="shared" si="4"/>
        <v>15.19701768574182</v>
      </c>
      <c r="Y24" s="6">
        <f t="shared" si="4"/>
        <v>15.19701768574182</v>
      </c>
      <c r="Z24" s="6">
        <f t="shared" si="4"/>
        <v>15.19701768574182</v>
      </c>
      <c r="AA24" s="6">
        <f t="shared" si="4"/>
        <v>15.19701768574182</v>
      </c>
      <c r="AB24" s="6">
        <f t="shared" si="4"/>
        <v>15.19701768574182</v>
      </c>
      <c r="AC24" s="6">
        <f t="shared" si="4"/>
        <v>15.19701768574182</v>
      </c>
      <c r="AD24" s="6">
        <f t="shared" si="4"/>
        <v>15.19701768574182</v>
      </c>
      <c r="AE24" s="6">
        <f t="shared" si="4"/>
        <v>15.19701768574182</v>
      </c>
      <c r="AF24" s="6">
        <f t="shared" si="4"/>
        <v>15.19701768574182</v>
      </c>
      <c r="AG24" s="6">
        <f t="shared" si="4"/>
        <v>15.19701768574182</v>
      </c>
      <c r="AH24" s="6">
        <f t="shared" si="4"/>
        <v>15.19701768574182</v>
      </c>
      <c r="AI24" s="6">
        <f t="shared" si="4"/>
        <v>15.19701768574182</v>
      </c>
      <c r="AJ24" s="6">
        <f t="shared" si="4"/>
        <v>15.19701768574182</v>
      </c>
      <c r="AK24" s="6">
        <f t="shared" si="4"/>
        <v>15.19701768574182</v>
      </c>
      <c r="AL24" s="6">
        <f t="shared" si="4"/>
        <v>15.19701768574182</v>
      </c>
      <c r="AM24" s="6">
        <f t="shared" si="4"/>
        <v>15.19701768574182</v>
      </c>
      <c r="AN24" s="6">
        <f t="shared" si="4"/>
        <v>15.19701768574182</v>
      </c>
      <c r="AO24" s="6">
        <f t="shared" si="4"/>
        <v>15.19701768574182</v>
      </c>
      <c r="AP24" s="6">
        <f t="shared" si="4"/>
        <v>15.19701768574182</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5.2362159844115599</v>
      </c>
      <c r="L25" s="6">
        <f t="shared" ref="L25:AP25" si="5">L$6/K$6*K25*L$17</f>
        <v>5.4614094066611552</v>
      </c>
      <c r="M25" s="6">
        <f t="shared" si="5"/>
        <v>5.6603276765487669</v>
      </c>
      <c r="N25" s="6">
        <f t="shared" si="5"/>
        <v>5.5705477431426473</v>
      </c>
      <c r="O25" s="6">
        <f t="shared" si="5"/>
        <v>5.49447355223381</v>
      </c>
      <c r="P25" s="6">
        <f t="shared" si="5"/>
        <v>5.6619637387617523</v>
      </c>
      <c r="Q25" s="6">
        <f t="shared" si="5"/>
        <v>5.5727017974521145</v>
      </c>
      <c r="R25" s="6">
        <f t="shared" si="5"/>
        <v>5.4895183592396677</v>
      </c>
      <c r="S25" s="6">
        <f t="shared" si="5"/>
        <v>5.2743595663471918</v>
      </c>
      <c r="T25" s="6">
        <f t="shared" si="5"/>
        <v>5.2362159844116611</v>
      </c>
      <c r="U25" s="6">
        <f t="shared" si="5"/>
        <v>5.2362159844116611</v>
      </c>
      <c r="V25" s="6">
        <f t="shared" si="5"/>
        <v>5.2362159844116611</v>
      </c>
      <c r="W25" s="6">
        <f t="shared" si="5"/>
        <v>5.2362159844116611</v>
      </c>
      <c r="X25" s="6">
        <f t="shared" si="5"/>
        <v>5.2362159844116611</v>
      </c>
      <c r="Y25" s="6">
        <f t="shared" si="5"/>
        <v>5.2362159844116611</v>
      </c>
      <c r="Z25" s="6">
        <f t="shared" si="5"/>
        <v>5.2362159844116611</v>
      </c>
      <c r="AA25" s="6">
        <f t="shared" si="5"/>
        <v>5.2362159844116611</v>
      </c>
      <c r="AB25" s="6">
        <f t="shared" si="5"/>
        <v>5.2362159844116611</v>
      </c>
      <c r="AC25" s="6">
        <f t="shared" si="5"/>
        <v>5.2362159844116611</v>
      </c>
      <c r="AD25" s="6">
        <f t="shared" si="5"/>
        <v>5.2362159844116611</v>
      </c>
      <c r="AE25" s="6">
        <f t="shared" si="5"/>
        <v>5.2362159844116611</v>
      </c>
      <c r="AF25" s="6">
        <f t="shared" si="5"/>
        <v>5.2362159844116611</v>
      </c>
      <c r="AG25" s="6">
        <f t="shared" si="5"/>
        <v>5.2362159844116611</v>
      </c>
      <c r="AH25" s="6">
        <f t="shared" si="5"/>
        <v>5.2362159844116611</v>
      </c>
      <c r="AI25" s="6">
        <f t="shared" si="5"/>
        <v>5.2362159844116611</v>
      </c>
      <c r="AJ25" s="6">
        <f t="shared" si="5"/>
        <v>5.2362159844116611</v>
      </c>
      <c r="AK25" s="6">
        <f t="shared" si="5"/>
        <v>5.2362159844116611</v>
      </c>
      <c r="AL25" s="6">
        <f t="shared" si="5"/>
        <v>5.2362159844116611</v>
      </c>
      <c r="AM25" s="6">
        <f t="shared" si="5"/>
        <v>5.2362159844116611</v>
      </c>
      <c r="AN25" s="6">
        <f t="shared" si="5"/>
        <v>5.2362159844116611</v>
      </c>
      <c r="AO25" s="6">
        <f t="shared" si="5"/>
        <v>5.2362159844116611</v>
      </c>
      <c r="AP25" s="6">
        <f t="shared" si="5"/>
        <v>5.2362159844116611</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8.7936522940223458</v>
      </c>
      <c r="L26" s="6">
        <f t="shared" ref="L26:AP26" si="6">L$6/K$6*K26*L$17</f>
        <v>9.1718400273128076</v>
      </c>
      <c r="M26" s="6">
        <f t="shared" si="6"/>
        <v>9.505901514754818</v>
      </c>
      <c r="N26" s="6">
        <f t="shared" si="6"/>
        <v>9.3551259318330562</v>
      </c>
      <c r="O26" s="6">
        <f t="shared" si="6"/>
        <v>9.2273676450486786</v>
      </c>
      <c r="P26" s="6">
        <f t="shared" si="6"/>
        <v>9.5086491023782482</v>
      </c>
      <c r="Q26" s="6">
        <f t="shared" si="6"/>
        <v>9.3587434305527957</v>
      </c>
      <c r="R26" s="6">
        <f t="shared" si="6"/>
        <v>9.2190459401438414</v>
      </c>
      <c r="S26" s="6">
        <f t="shared" si="6"/>
        <v>8.8577102698180461</v>
      </c>
      <c r="T26" s="6">
        <f t="shared" si="6"/>
        <v>8.7936522940225146</v>
      </c>
      <c r="U26" s="6">
        <f t="shared" si="6"/>
        <v>8.7936522940225146</v>
      </c>
      <c r="V26" s="6">
        <f t="shared" si="6"/>
        <v>8.7936522940225146</v>
      </c>
      <c r="W26" s="6">
        <f t="shared" si="6"/>
        <v>8.7936522940225146</v>
      </c>
      <c r="X26" s="6">
        <f t="shared" si="6"/>
        <v>8.7936522940225146</v>
      </c>
      <c r="Y26" s="6">
        <f t="shared" si="6"/>
        <v>8.7936522940225146</v>
      </c>
      <c r="Z26" s="6">
        <f t="shared" si="6"/>
        <v>8.7936522940225146</v>
      </c>
      <c r="AA26" s="6">
        <f t="shared" si="6"/>
        <v>8.7936522940225146</v>
      </c>
      <c r="AB26" s="6">
        <f t="shared" si="6"/>
        <v>8.7936522940225146</v>
      </c>
      <c r="AC26" s="6">
        <f t="shared" si="6"/>
        <v>8.7936522940225146</v>
      </c>
      <c r="AD26" s="6">
        <f t="shared" si="6"/>
        <v>8.7936522940225146</v>
      </c>
      <c r="AE26" s="6">
        <f t="shared" si="6"/>
        <v>8.7936522940225146</v>
      </c>
      <c r="AF26" s="6">
        <f t="shared" si="6"/>
        <v>8.7936522940225146</v>
      </c>
      <c r="AG26" s="6">
        <f t="shared" si="6"/>
        <v>8.7936522940225146</v>
      </c>
      <c r="AH26" s="6">
        <f t="shared" si="6"/>
        <v>8.7936522940225146</v>
      </c>
      <c r="AI26" s="6">
        <f t="shared" si="6"/>
        <v>8.7936522940225146</v>
      </c>
      <c r="AJ26" s="6">
        <f t="shared" si="6"/>
        <v>8.7936522940225146</v>
      </c>
      <c r="AK26" s="6">
        <f t="shared" si="6"/>
        <v>8.7936522940225146</v>
      </c>
      <c r="AL26" s="6">
        <f t="shared" si="6"/>
        <v>8.7936522940225146</v>
      </c>
      <c r="AM26" s="6">
        <f t="shared" si="6"/>
        <v>8.7936522940225146</v>
      </c>
      <c r="AN26" s="6">
        <f t="shared" si="6"/>
        <v>8.7936522940225146</v>
      </c>
      <c r="AO26" s="6">
        <f t="shared" si="6"/>
        <v>8.7936522940225146</v>
      </c>
      <c r="AP26" s="6">
        <f t="shared" si="6"/>
        <v>8.7936522940225146</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610</v>
      </c>
      <c r="B1" s="185" t="s">
        <v>17</v>
      </c>
      <c r="G1" s="185" t="s">
        <v>283</v>
      </c>
    </row>
    <row r="2" spans="1:48" ht="15.75" thickBot="1">
      <c r="A2" s="185" t="s">
        <v>16</v>
      </c>
      <c r="B2" s="338" t="s">
        <v>197</v>
      </c>
      <c r="C2" s="338"/>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f>INDEX($D4:$G4,0,COUNT($D4:$G4)-D6)</f>
        <v>2050</v>
      </c>
      <c r="E5" s="185">
        <f>INDEX($D4:$G4,0,COUNT($D4:$G4)-E6)</f>
        <v>2030</v>
      </c>
      <c r="F5" s="185">
        <f>INDEX($D4:$G4,0,COUNT($D4:$G4)-F6)</f>
        <v>2020</v>
      </c>
      <c r="G5" s="185">
        <f>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f>INDEX(Drivers!$C$7:$AG$22,$G10,J$9)</f>
        <v>205.448728044604</v>
      </c>
      <c r="K10" s="185">
        <f>INDEX(Drivers!$C$7:$AG$22,$G10,K$9)</f>
        <v>211.2700110992823</v>
      </c>
      <c r="L10" s="185">
        <f>INDEX(Drivers!$C$7:$AG$22,$G10,L$9)</f>
        <v>212.6655009618502</v>
      </c>
      <c r="M10" s="185">
        <f>INDEX(Drivers!$C$7:$AG$22,$G10,M$9)</f>
        <v>219.65714422943788</v>
      </c>
      <c r="N10" s="185">
        <f>INDEX(Drivers!$C$7:$AG$22,$G10,N$9)</f>
        <v>216.49078103790811</v>
      </c>
      <c r="O10" s="185">
        <f>INDEX(Drivers!$C$7:$AG$22,$G10,O$9)</f>
        <v>222.77267087886864</v>
      </c>
      <c r="P10" s="185">
        <f>INDEX(Drivers!$C$7:$AG$22,$G10,P$9)</f>
        <v>221.2538387586481</v>
      </c>
      <c r="Q10" s="185">
        <f>INDEX(Drivers!$C$7:$AG$22,$G10,Q$9)</f>
        <v>218.49393691475751</v>
      </c>
      <c r="R10" s="185">
        <f>INDEX(Drivers!$C$7:$AG$22,$G10,R$9)</f>
        <v>200.31349989514737</v>
      </c>
      <c r="S10" s="185">
        <f>INDEX(Drivers!$C$7:$AG$22,$G10,S$9)</f>
        <v>205.44872804458728</v>
      </c>
      <c r="T10" s="185">
        <f>INDEX(Drivers!$C$7:$AG$22,$G10,T$9)</f>
        <v>205.44872804458728</v>
      </c>
      <c r="U10" s="185">
        <f>INDEX(Drivers!$C$7:$AG$22,$G10,U$9)</f>
        <v>205.44872804458728</v>
      </c>
      <c r="V10" s="185">
        <f>INDEX(Drivers!$C$7:$AG$22,$G10,V$9)</f>
        <v>205.44872804458728</v>
      </c>
      <c r="W10" s="185">
        <f>INDEX(Drivers!$C$7:$AG$22,$G10,W$9)</f>
        <v>205.44872804458728</v>
      </c>
      <c r="X10" s="185">
        <f>INDEX(Drivers!$C$7:$AG$22,$G10,X$9)</f>
        <v>205.44872804458728</v>
      </c>
      <c r="Y10" s="185">
        <f>INDEX(Drivers!$C$7:$AG$22,$G10,Y$9)</f>
        <v>205.44872804458728</v>
      </c>
      <c r="Z10" s="185">
        <f>INDEX(Drivers!$C$7:$AG$22,$G10,Z$9)</f>
        <v>205.44872804458728</v>
      </c>
      <c r="AA10" s="185">
        <f>INDEX(Drivers!$C$7:$AG$22,$G10,AA$9)</f>
        <v>205.44872804458728</v>
      </c>
      <c r="AB10" s="185">
        <f>INDEX(Drivers!$C$7:$AG$22,$G10,AB$9)</f>
        <v>205.44872804458728</v>
      </c>
      <c r="AC10" s="185">
        <f>INDEX(Drivers!$C$7:$AG$22,$G10,AC$9)</f>
        <v>205.44872804458728</v>
      </c>
      <c r="AD10" s="185">
        <f>INDEX(Drivers!$C$7:$AG$22,$G10,AD$9)</f>
        <v>205.44872804458728</v>
      </c>
      <c r="AE10" s="185">
        <f>INDEX(Drivers!$C$7:$AG$22,$G10,AE$9)</f>
        <v>205.44872804458728</v>
      </c>
      <c r="AF10" s="185">
        <f>INDEX(Drivers!$C$7:$AG$22,$G10,AF$9)</f>
        <v>205.44872804458728</v>
      </c>
      <c r="AG10" s="185">
        <f>INDEX(Drivers!$C$7:$AG$22,$G10,AG$9)</f>
        <v>205.44872804458728</v>
      </c>
      <c r="AH10" s="185">
        <f>INDEX(Drivers!$C$7:$AG$22,$G10,AH$9)</f>
        <v>205.44872804458728</v>
      </c>
      <c r="AI10" s="185">
        <f>INDEX(Drivers!$C$7:$AG$22,$G10,AI$9)</f>
        <v>205.44872804458728</v>
      </c>
      <c r="AJ10" s="185">
        <f>INDEX(Drivers!$C$7:$AG$22,$G10,AJ$9)</f>
        <v>205.44872804458728</v>
      </c>
      <c r="AK10" s="185">
        <f>INDEX(Drivers!$C$7:$AG$22,$G10,AK$9)</f>
        <v>205.44872804458728</v>
      </c>
      <c r="AL10" s="185">
        <f>INDEX(Drivers!$C$7:$AG$22,$G10,AL$9)</f>
        <v>205.44872804458728</v>
      </c>
      <c r="AM10" s="185">
        <f>INDEX(Drivers!$C$7:$AG$22,$G10,AM$9)</f>
        <v>205.44872804458728</v>
      </c>
      <c r="AN10" s="185">
        <f>INDEX(Drivers!$C$7:$AG$22,$G10,AN$9)</f>
        <v>205.44872804458728</v>
      </c>
      <c r="AO10" s="185">
        <f>FORECAST(AO$3,$AL10:$AN10,$AL$3:$AN$3)</f>
        <v>205.44872804458728</v>
      </c>
      <c r="AP10" s="185">
        <f>FORECAST(AP$3,$AL10:$AN10,$AL$3:$AN$3)</f>
        <v>205.44872804458728</v>
      </c>
    </row>
    <row r="11" spans="1:48">
      <c r="A11" s="185" t="s">
        <v>16</v>
      </c>
      <c r="B11" s="186" t="str">
        <f>[4]IND!B11</f>
        <v>FA</v>
      </c>
      <c r="C11" s="186" t="str">
        <f>[4]IND!A11</f>
        <v>Ferro Alloys</v>
      </c>
      <c r="D11" s="185">
        <f>[4]IND!M11</f>
        <v>0</v>
      </c>
      <c r="F11" s="186" t="s">
        <v>615</v>
      </c>
      <c r="G11" s="185">
        <f>G10</f>
        <v>7</v>
      </c>
      <c r="H11" s="186"/>
      <c r="I11" s="186"/>
      <c r="J11" s="185">
        <f>INDEX(Drivers!$C$7:$AG$22,$G11,J$9)</f>
        <v>205.448728044604</v>
      </c>
      <c r="K11" s="185">
        <f>INDEX(Drivers!$C$7:$AG$22,$G11,K$9)</f>
        <v>211.2700110992823</v>
      </c>
      <c r="L11" s="185">
        <f>INDEX(Drivers!$C$7:$AG$22,$G11,L$9)</f>
        <v>212.6655009618502</v>
      </c>
      <c r="M11" s="185">
        <f>INDEX(Drivers!$C$7:$AG$22,$G11,M$9)</f>
        <v>219.65714422943788</v>
      </c>
      <c r="N11" s="185">
        <f>INDEX(Drivers!$C$7:$AG$22,$G11,N$9)</f>
        <v>216.49078103790811</v>
      </c>
      <c r="O11" s="185">
        <f>INDEX(Drivers!$C$7:$AG$22,$G11,O$9)</f>
        <v>222.77267087886864</v>
      </c>
      <c r="P11" s="185">
        <f>INDEX(Drivers!$C$7:$AG$22,$G11,P$9)</f>
        <v>221.2538387586481</v>
      </c>
      <c r="Q11" s="185">
        <f>INDEX(Drivers!$C$7:$AG$22,$G11,Q$9)</f>
        <v>218.49393691475751</v>
      </c>
      <c r="R11" s="185">
        <f>INDEX(Drivers!$C$7:$AG$22,$G11,R$9)</f>
        <v>200.31349989514737</v>
      </c>
      <c r="S11" s="185">
        <f>INDEX(Drivers!$C$7:$AG$22,$G11,S$9)</f>
        <v>205.44872804458728</v>
      </c>
      <c r="T11" s="185">
        <f>INDEX(Drivers!$C$7:$AG$22,$G11,T$9)</f>
        <v>205.44872804458728</v>
      </c>
      <c r="U11" s="185">
        <f>INDEX(Drivers!$C$7:$AG$22,$G11,U$9)</f>
        <v>205.44872804458728</v>
      </c>
      <c r="V11" s="185">
        <f>INDEX(Drivers!$C$7:$AG$22,$G11,V$9)</f>
        <v>205.44872804458728</v>
      </c>
      <c r="W11" s="185">
        <f>INDEX(Drivers!$C$7:$AG$22,$G11,W$9)</f>
        <v>205.44872804458728</v>
      </c>
      <c r="X11" s="185">
        <f>INDEX(Drivers!$C$7:$AG$22,$G11,X$9)</f>
        <v>205.44872804458728</v>
      </c>
      <c r="Y11" s="185">
        <f>INDEX(Drivers!$C$7:$AG$22,$G11,Y$9)</f>
        <v>205.44872804458728</v>
      </c>
      <c r="Z11" s="185">
        <f>INDEX(Drivers!$C$7:$AG$22,$G11,Z$9)</f>
        <v>205.44872804458728</v>
      </c>
      <c r="AA11" s="185">
        <f>INDEX(Drivers!$C$7:$AG$22,$G11,AA$9)</f>
        <v>205.44872804458728</v>
      </c>
      <c r="AB11" s="185">
        <f>INDEX(Drivers!$C$7:$AG$22,$G11,AB$9)</f>
        <v>205.44872804458728</v>
      </c>
      <c r="AC11" s="185">
        <f>INDEX(Drivers!$C$7:$AG$22,$G11,AC$9)</f>
        <v>205.44872804458728</v>
      </c>
      <c r="AD11" s="185">
        <f>INDEX(Drivers!$C$7:$AG$22,$G11,AD$9)</f>
        <v>205.44872804458728</v>
      </c>
      <c r="AE11" s="185">
        <f>INDEX(Drivers!$C$7:$AG$22,$G11,AE$9)</f>
        <v>205.44872804458728</v>
      </c>
      <c r="AF11" s="185">
        <f>INDEX(Drivers!$C$7:$AG$22,$G11,AF$9)</f>
        <v>205.44872804458728</v>
      </c>
      <c r="AG11" s="185">
        <f>INDEX(Drivers!$C$7:$AG$22,$G11,AG$9)</f>
        <v>205.44872804458728</v>
      </c>
      <c r="AH11" s="185">
        <f>INDEX(Drivers!$C$7:$AG$22,$G11,AH$9)</f>
        <v>205.44872804458728</v>
      </c>
      <c r="AI11" s="185">
        <f>INDEX(Drivers!$C$7:$AG$22,$G11,AI$9)</f>
        <v>205.44872804458728</v>
      </c>
      <c r="AJ11" s="185">
        <f>INDEX(Drivers!$C$7:$AG$22,$G11,AJ$9)</f>
        <v>205.44872804458728</v>
      </c>
      <c r="AK11" s="185">
        <f>INDEX(Drivers!$C$7:$AG$22,$G11,AK$9)</f>
        <v>205.44872804458728</v>
      </c>
      <c r="AL11" s="185">
        <f>INDEX(Drivers!$C$7:$AG$22,$G11,AL$9)</f>
        <v>205.44872804458728</v>
      </c>
      <c r="AM11" s="185">
        <f>INDEX(Drivers!$C$7:$AG$22,$G11,AM$9)</f>
        <v>205.44872804458728</v>
      </c>
      <c r="AN11" s="185">
        <f>INDEX(Drivers!$C$7:$AG$22,$G11,AN$9)</f>
        <v>205.44872804458728</v>
      </c>
      <c r="AO11" s="185">
        <f t="shared" ref="AO11:AP22" si="4">FORECAST(AO$3,$AL11:$AN11,$AL$3:$AN$3)</f>
        <v>205.44872804458728</v>
      </c>
      <c r="AP11" s="185">
        <f t="shared" si="4"/>
        <v>205.44872804458728</v>
      </c>
    </row>
    <row r="12" spans="1:48">
      <c r="A12" s="185" t="s">
        <v>16</v>
      </c>
      <c r="B12" s="186" t="str">
        <f>[4]IND!B12</f>
        <v>IS</v>
      </c>
      <c r="C12" s="186" t="str">
        <f>[4]IND!A12</f>
        <v>Iron &amp; Steel</v>
      </c>
      <c r="D12" s="185">
        <f>[4]IND!M12</f>
        <v>0</v>
      </c>
      <c r="F12" s="186" t="s">
        <v>292</v>
      </c>
      <c r="G12" s="185">
        <f>MATCH(B12,Drivers!$A$7:$A$22,0)</f>
        <v>6</v>
      </c>
      <c r="H12" s="186"/>
      <c r="I12" s="186"/>
      <c r="J12" s="185">
        <f>INDEX(Drivers!$C$7:$AG$22,$G12,J$9)</f>
        <v>13.345629432701433</v>
      </c>
      <c r="K12" s="185">
        <f>INDEX(Drivers!$C$7:$AG$22,$G12,K$9)</f>
        <v>13.899973861744526</v>
      </c>
      <c r="L12" s="185">
        <f>INDEX(Drivers!$C$7:$AG$22,$G12,L$9)</f>
        <v>14.241400522629307</v>
      </c>
      <c r="M12" s="185">
        <f>INDEX(Drivers!$C$7:$AG$22,$G12,M$9)</f>
        <v>14.660228740858253</v>
      </c>
      <c r="N12" s="185">
        <f>INDEX(Drivers!$C$7:$AG$22,$G12,N$9)</f>
        <v>14.734307821369407</v>
      </c>
      <c r="O12" s="185">
        <f>INDEX(Drivers!$C$7:$AG$22,$G12,O$9)</f>
        <v>14.820136538356026</v>
      </c>
      <c r="P12" s="185">
        <f>INDEX(Drivers!$C$7:$AG$22,$G12,P$9)</f>
        <v>14.834474809054743</v>
      </c>
      <c r="Q12" s="185">
        <f>INDEX(Drivers!$C$7:$AG$22,$G12,Q$9)</f>
        <v>14.739267553174583</v>
      </c>
      <c r="R12" s="185">
        <f>INDEX(Drivers!$C$7:$AG$22,$G12,R$9)</f>
        <v>12.850963128301911</v>
      </c>
      <c r="S12" s="185">
        <f>INDEX(Drivers!$C$7:$AG$22,$G12,S$9)</f>
        <v>13.345629432699663</v>
      </c>
      <c r="T12" s="185">
        <f>INDEX(Drivers!$C$7:$AG$22,$G12,T$9)</f>
        <v>13.345629432699663</v>
      </c>
      <c r="U12" s="185">
        <f>INDEX(Drivers!$C$7:$AG$22,$G12,U$9)</f>
        <v>13.345629432699663</v>
      </c>
      <c r="V12" s="185">
        <f>INDEX(Drivers!$C$7:$AG$22,$G12,V$9)</f>
        <v>13.345629432699663</v>
      </c>
      <c r="W12" s="185">
        <f>INDEX(Drivers!$C$7:$AG$22,$G12,W$9)</f>
        <v>13.345629432699663</v>
      </c>
      <c r="X12" s="185">
        <f>INDEX(Drivers!$C$7:$AG$22,$G12,X$9)</f>
        <v>13.345629432699663</v>
      </c>
      <c r="Y12" s="185">
        <f>INDEX(Drivers!$C$7:$AG$22,$G12,Y$9)</f>
        <v>13.345629432699663</v>
      </c>
      <c r="Z12" s="185">
        <f>INDEX(Drivers!$C$7:$AG$22,$G12,Z$9)</f>
        <v>13.345629432699663</v>
      </c>
      <c r="AA12" s="185">
        <f>INDEX(Drivers!$C$7:$AG$22,$G12,AA$9)</f>
        <v>13.345629432699663</v>
      </c>
      <c r="AB12" s="185">
        <f>INDEX(Drivers!$C$7:$AG$22,$G12,AB$9)</f>
        <v>13.345629432699663</v>
      </c>
      <c r="AC12" s="185">
        <f>INDEX(Drivers!$C$7:$AG$22,$G12,AC$9)</f>
        <v>13.345629432699663</v>
      </c>
      <c r="AD12" s="185">
        <f>INDEX(Drivers!$C$7:$AG$22,$G12,AD$9)</f>
        <v>13.345629432699663</v>
      </c>
      <c r="AE12" s="185">
        <f>INDEX(Drivers!$C$7:$AG$22,$G12,AE$9)</f>
        <v>13.345629432699663</v>
      </c>
      <c r="AF12" s="185">
        <f>INDEX(Drivers!$C$7:$AG$22,$G12,AF$9)</f>
        <v>13.345629432699663</v>
      </c>
      <c r="AG12" s="185">
        <f>INDEX(Drivers!$C$7:$AG$22,$G12,AG$9)</f>
        <v>13.345629432699663</v>
      </c>
      <c r="AH12" s="185">
        <f>INDEX(Drivers!$C$7:$AG$22,$G12,AH$9)</f>
        <v>13.345629432699663</v>
      </c>
      <c r="AI12" s="185">
        <f>INDEX(Drivers!$C$7:$AG$22,$G12,AI$9)</f>
        <v>13.345629432699663</v>
      </c>
      <c r="AJ12" s="185">
        <f>INDEX(Drivers!$C$7:$AG$22,$G12,AJ$9)</f>
        <v>13.345629432699663</v>
      </c>
      <c r="AK12" s="185">
        <f>INDEX(Drivers!$C$7:$AG$22,$G12,AK$9)</f>
        <v>13.345629432699663</v>
      </c>
      <c r="AL12" s="185">
        <f>INDEX(Drivers!$C$7:$AG$22,$G12,AL$9)</f>
        <v>13.345629432699663</v>
      </c>
      <c r="AM12" s="185">
        <f>INDEX(Drivers!$C$7:$AG$22,$G12,AM$9)</f>
        <v>13.345629432699663</v>
      </c>
      <c r="AN12" s="185">
        <f>INDEX(Drivers!$C$7:$AG$22,$G12,AN$9)</f>
        <v>13.345629432699663</v>
      </c>
      <c r="AO12" s="185">
        <f t="shared" si="4"/>
        <v>13.345629432699662</v>
      </c>
      <c r="AP12" s="185">
        <f t="shared" si="4"/>
        <v>13.345629432699662</v>
      </c>
    </row>
    <row r="13" spans="1:48">
      <c r="A13" s="185" t="s">
        <v>16</v>
      </c>
      <c r="B13" s="186" t="str">
        <f>[4]IND!B14</f>
        <v>CP</v>
      </c>
      <c r="C13" s="186" t="str">
        <f>[4]IND!A14</f>
        <v>Chemicals</v>
      </c>
      <c r="D13" s="185">
        <f>[4]IND!M14</f>
        <v>1</v>
      </c>
      <c r="F13" s="186"/>
      <c r="G13" s="185">
        <f>MATCH(B13,Drivers!$A$7:$A$22,0)</f>
        <v>3</v>
      </c>
      <c r="H13" s="186"/>
      <c r="I13" s="186"/>
      <c r="J13" s="185">
        <f>INDEX(Drivers!$C$7:$AG$22,$G13,J$9)</f>
        <v>52.810230956688748</v>
      </c>
      <c r="K13" s="185">
        <f>INDEX(Drivers!$C$7:$AG$22,$G13,K$9)</f>
        <v>54.282362311943913</v>
      </c>
      <c r="L13" s="185">
        <f>INDEX(Drivers!$C$7:$AG$22,$G13,L$9)</f>
        <v>55.219691955007207</v>
      </c>
      <c r="M13" s="185">
        <f>INDEX(Drivers!$C$7:$AG$22,$G13,M$9)</f>
        <v>55.71177904843772</v>
      </c>
      <c r="N13" s="185">
        <f>INDEX(Drivers!$C$7:$AG$22,$G13,N$9)</f>
        <v>56.147972175388119</v>
      </c>
      <c r="O13" s="185">
        <f>INDEX(Drivers!$C$7:$AG$22,$G13,O$9)</f>
        <v>56.388632981353197</v>
      </c>
      <c r="P13" s="185">
        <f>INDEX(Drivers!$C$7:$AG$22,$G13,P$9)</f>
        <v>56.935742268541119</v>
      </c>
      <c r="Q13" s="185">
        <f>INDEX(Drivers!$C$7:$AG$22,$G13,Q$9)</f>
        <v>56.915851520215952</v>
      </c>
      <c r="R13" s="185">
        <f>INDEX(Drivers!$C$7:$AG$22,$G13,R$9)</f>
        <v>52.222577111314017</v>
      </c>
      <c r="S13" s="185">
        <f>INDEX(Drivers!$C$7:$AG$22,$G13,S$9)</f>
        <v>52.810230956688578</v>
      </c>
      <c r="T13" s="185">
        <f>INDEX(Drivers!$C$7:$AG$22,$G13,T$9)</f>
        <v>52.810230956688578</v>
      </c>
      <c r="U13" s="185">
        <f>INDEX(Drivers!$C$7:$AG$22,$G13,U$9)</f>
        <v>52.810230956688578</v>
      </c>
      <c r="V13" s="185">
        <f>INDEX(Drivers!$C$7:$AG$22,$G13,V$9)</f>
        <v>52.810230956688578</v>
      </c>
      <c r="W13" s="185">
        <f>INDEX(Drivers!$C$7:$AG$22,$G13,W$9)</f>
        <v>52.810230956688578</v>
      </c>
      <c r="X13" s="185">
        <f>INDEX(Drivers!$C$7:$AG$22,$G13,X$9)</f>
        <v>52.810230956688578</v>
      </c>
      <c r="Y13" s="185">
        <f>INDEX(Drivers!$C$7:$AG$22,$G13,Y$9)</f>
        <v>52.810230956688578</v>
      </c>
      <c r="Z13" s="185">
        <f>INDEX(Drivers!$C$7:$AG$22,$G13,Z$9)</f>
        <v>52.810230956688578</v>
      </c>
      <c r="AA13" s="185">
        <f>INDEX(Drivers!$C$7:$AG$22,$G13,AA$9)</f>
        <v>52.810230956688578</v>
      </c>
      <c r="AB13" s="185">
        <f>INDEX(Drivers!$C$7:$AG$22,$G13,AB$9)</f>
        <v>52.810230956688578</v>
      </c>
      <c r="AC13" s="185">
        <f>INDEX(Drivers!$C$7:$AG$22,$G13,AC$9)</f>
        <v>52.810230956688578</v>
      </c>
      <c r="AD13" s="185">
        <f>INDEX(Drivers!$C$7:$AG$22,$G13,AD$9)</f>
        <v>52.810230956688578</v>
      </c>
      <c r="AE13" s="185">
        <f>INDEX(Drivers!$C$7:$AG$22,$G13,AE$9)</f>
        <v>52.810230956688578</v>
      </c>
      <c r="AF13" s="185">
        <f>INDEX(Drivers!$C$7:$AG$22,$G13,AF$9)</f>
        <v>52.810230956688578</v>
      </c>
      <c r="AG13" s="185">
        <f>INDEX(Drivers!$C$7:$AG$22,$G13,AG$9)</f>
        <v>52.810230956688578</v>
      </c>
      <c r="AH13" s="185">
        <f>INDEX(Drivers!$C$7:$AG$22,$G13,AH$9)</f>
        <v>52.810230956688578</v>
      </c>
      <c r="AI13" s="185">
        <f>INDEX(Drivers!$C$7:$AG$22,$G13,AI$9)</f>
        <v>52.810230956688578</v>
      </c>
      <c r="AJ13" s="185">
        <f>INDEX(Drivers!$C$7:$AG$22,$G13,AJ$9)</f>
        <v>52.810230956688578</v>
      </c>
      <c r="AK13" s="185">
        <f>INDEX(Drivers!$C$7:$AG$22,$G13,AK$9)</f>
        <v>52.810230956688578</v>
      </c>
      <c r="AL13" s="185">
        <f>INDEX(Drivers!$C$7:$AG$22,$G13,AL$9)</f>
        <v>52.810230956688578</v>
      </c>
      <c r="AM13" s="185">
        <f>INDEX(Drivers!$C$7:$AG$22,$G13,AM$9)</f>
        <v>52.810230956688578</v>
      </c>
      <c r="AN13" s="185">
        <f>INDEX(Drivers!$C$7:$AG$22,$G13,AN$9)</f>
        <v>52.810230956688578</v>
      </c>
      <c r="AO13" s="185">
        <f t="shared" si="4"/>
        <v>52.810230956688578</v>
      </c>
      <c r="AP13" s="185">
        <f t="shared" si="4"/>
        <v>52.810230956688578</v>
      </c>
    </row>
    <row r="14" spans="1:48">
      <c r="A14" s="185" t="s">
        <v>16</v>
      </c>
      <c r="B14" s="186" t="str">
        <f>[4]IND!B15</f>
        <v>NF</v>
      </c>
      <c r="C14" s="186" t="str">
        <f>[4]IND!A15</f>
        <v>Precious &amp; Non-Ferrous metals</v>
      </c>
      <c r="D14" s="185">
        <f>[4]IND!M15</f>
        <v>1</v>
      </c>
      <c r="F14" s="186"/>
      <c r="G14" s="185">
        <f>MATCH(B14,Drivers!$A$7:$A$22,0)</f>
        <v>8</v>
      </c>
      <c r="H14" s="186"/>
      <c r="I14" s="186"/>
      <c r="J14" s="185">
        <f>INDEX(Drivers!$C$7:$AG$22,$G14,J$9)</f>
        <v>10.112362730183554</v>
      </c>
      <c r="K14" s="185">
        <f>INDEX(Drivers!$C$7:$AG$22,$G14,K$9)</f>
        <v>8.5007203734218884</v>
      </c>
      <c r="L14" s="185">
        <f>INDEX(Drivers!$C$7:$AG$22,$G14,L$9)</f>
        <v>7.7653014266725382</v>
      </c>
      <c r="M14" s="185">
        <f>INDEX(Drivers!$C$7:$AG$22,$G14,M$9)</f>
        <v>7.8585582183696561</v>
      </c>
      <c r="N14" s="185">
        <f>INDEX(Drivers!$C$7:$AG$22,$G14,N$9)</f>
        <v>7.6166575811777113</v>
      </c>
      <c r="O14" s="185">
        <f>INDEX(Drivers!$C$7:$AG$22,$G14,O$9)</f>
        <v>7.2676899905857173</v>
      </c>
      <c r="P14" s="185">
        <f>INDEX(Drivers!$C$7:$AG$22,$G14,P$9)</f>
        <v>7.0928076077901956</v>
      </c>
      <c r="Q14" s="185">
        <f>INDEX(Drivers!$C$7:$AG$22,$G14,Q$9)</f>
        <v>6.7895805384473107</v>
      </c>
      <c r="R14" s="185">
        <f>INDEX(Drivers!$C$7:$AG$22,$G14,R$9)</f>
        <v>5.5395441341179819</v>
      </c>
      <c r="S14" s="185">
        <f>INDEX(Drivers!$C$7:$AG$22,$G14,S$9)</f>
        <v>10.112362730181367</v>
      </c>
      <c r="T14" s="185">
        <f>INDEX(Drivers!$C$7:$AG$22,$G14,T$9)</f>
        <v>10.112362730181367</v>
      </c>
      <c r="U14" s="185">
        <f>INDEX(Drivers!$C$7:$AG$22,$G14,U$9)</f>
        <v>10.112362730181367</v>
      </c>
      <c r="V14" s="185">
        <f>INDEX(Drivers!$C$7:$AG$22,$G14,V$9)</f>
        <v>10.112362730181367</v>
      </c>
      <c r="W14" s="185">
        <f>INDEX(Drivers!$C$7:$AG$22,$G14,W$9)</f>
        <v>10.112362730181367</v>
      </c>
      <c r="X14" s="185">
        <f>INDEX(Drivers!$C$7:$AG$22,$G14,X$9)</f>
        <v>10.112362730181367</v>
      </c>
      <c r="Y14" s="185">
        <f>INDEX(Drivers!$C$7:$AG$22,$G14,Y$9)</f>
        <v>10.112362730181367</v>
      </c>
      <c r="Z14" s="185">
        <f>INDEX(Drivers!$C$7:$AG$22,$G14,Z$9)</f>
        <v>10.112362730181367</v>
      </c>
      <c r="AA14" s="185">
        <f>INDEX(Drivers!$C$7:$AG$22,$G14,AA$9)</f>
        <v>10.112362730181367</v>
      </c>
      <c r="AB14" s="185">
        <f>INDEX(Drivers!$C$7:$AG$22,$G14,AB$9)</f>
        <v>10.112362730181367</v>
      </c>
      <c r="AC14" s="185">
        <f>INDEX(Drivers!$C$7:$AG$22,$G14,AC$9)</f>
        <v>10.112362730181367</v>
      </c>
      <c r="AD14" s="185">
        <f>INDEX(Drivers!$C$7:$AG$22,$G14,AD$9)</f>
        <v>10.112362730181367</v>
      </c>
      <c r="AE14" s="185">
        <f>INDEX(Drivers!$C$7:$AG$22,$G14,AE$9)</f>
        <v>10.112362730181367</v>
      </c>
      <c r="AF14" s="185">
        <f>INDEX(Drivers!$C$7:$AG$22,$G14,AF$9)</f>
        <v>10.112362730181367</v>
      </c>
      <c r="AG14" s="185">
        <f>INDEX(Drivers!$C$7:$AG$22,$G14,AG$9)</f>
        <v>10.112362730181367</v>
      </c>
      <c r="AH14" s="185">
        <f>INDEX(Drivers!$C$7:$AG$22,$G14,AH$9)</f>
        <v>10.112362730181367</v>
      </c>
      <c r="AI14" s="185">
        <f>INDEX(Drivers!$C$7:$AG$22,$G14,AI$9)</f>
        <v>10.112362730181367</v>
      </c>
      <c r="AJ14" s="185">
        <f>INDEX(Drivers!$C$7:$AG$22,$G14,AJ$9)</f>
        <v>10.112362730181367</v>
      </c>
      <c r="AK14" s="185">
        <f>INDEX(Drivers!$C$7:$AG$22,$G14,AK$9)</f>
        <v>10.112362730181367</v>
      </c>
      <c r="AL14" s="185">
        <f>INDEX(Drivers!$C$7:$AG$22,$G14,AL$9)</f>
        <v>10.112362730181367</v>
      </c>
      <c r="AM14" s="185">
        <f>INDEX(Drivers!$C$7:$AG$22,$G14,AM$9)</f>
        <v>10.112362730181367</v>
      </c>
      <c r="AN14" s="185">
        <f>INDEX(Drivers!$C$7:$AG$22,$G14,AN$9)</f>
        <v>10.112362730181367</v>
      </c>
      <c r="AO14" s="185">
        <f t="shared" si="4"/>
        <v>10.112362730181367</v>
      </c>
      <c r="AP14" s="185">
        <f t="shared" si="4"/>
        <v>10.112362730181367</v>
      </c>
    </row>
    <row r="15" spans="1:48">
      <c r="A15" s="185" t="s">
        <v>16</v>
      </c>
      <c r="B15" s="186" t="str">
        <f>[4]IND!B16</f>
        <v>NM</v>
      </c>
      <c r="C15" s="186" t="str">
        <f>[4]IND!A16</f>
        <v>N.M.M Products</v>
      </c>
      <c r="D15" s="185">
        <f>[4]IND!M16</f>
        <v>0</v>
      </c>
      <c r="F15" s="186" t="s">
        <v>293</v>
      </c>
      <c r="G15" s="185">
        <f>MATCH(B15,Drivers!$A$7:$A$22,0)</f>
        <v>9</v>
      </c>
      <c r="H15" s="186"/>
      <c r="I15" s="186"/>
      <c r="J15" s="185">
        <f>INDEX(Drivers!$C$7:$AG$22,$G15,J$9)</f>
        <v>14.113350558119752</v>
      </c>
      <c r="K15" s="185">
        <f>INDEX(Drivers!$C$7:$AG$22,$G15,K$9)</f>
        <v>14.548721789119966</v>
      </c>
      <c r="L15" s="185">
        <f>INDEX(Drivers!$C$7:$AG$22,$G15,L$9)</f>
        <v>14.815418697580203</v>
      </c>
      <c r="M15" s="185">
        <f>INDEX(Drivers!$C$7:$AG$22,$G15,M$9)</f>
        <v>15.061372702819703</v>
      </c>
      <c r="N15" s="185">
        <f>INDEX(Drivers!$C$7:$AG$22,$G15,N$9)</f>
        <v>15.235873493159337</v>
      </c>
      <c r="O15" s="185">
        <f>INDEX(Drivers!$C$7:$AG$22,$G15,O$9)</f>
        <v>15.371374502079824</v>
      </c>
      <c r="P15" s="185">
        <f>INDEX(Drivers!$C$7:$AG$22,$G15,P$9)</f>
        <v>15.552383515448332</v>
      </c>
      <c r="Q15" s="185">
        <f>INDEX(Drivers!$C$7:$AG$22,$G15,Q$9)</f>
        <v>15.609153497571331</v>
      </c>
      <c r="R15" s="185">
        <f>INDEX(Drivers!$C$7:$AG$22,$G15,R$9)</f>
        <v>14.275724652406321</v>
      </c>
      <c r="S15" s="185">
        <f>INDEX(Drivers!$C$7:$AG$22,$G15,S$9)</f>
        <v>14.113350558120295</v>
      </c>
      <c r="T15" s="185">
        <f>INDEX(Drivers!$C$7:$AG$22,$G15,T$9)</f>
        <v>14.113350558120295</v>
      </c>
      <c r="U15" s="185">
        <f>INDEX(Drivers!$C$7:$AG$22,$G15,U$9)</f>
        <v>14.113350558120295</v>
      </c>
      <c r="V15" s="185">
        <f>INDEX(Drivers!$C$7:$AG$22,$G15,V$9)</f>
        <v>14.113350558120295</v>
      </c>
      <c r="W15" s="185">
        <f>INDEX(Drivers!$C$7:$AG$22,$G15,W$9)</f>
        <v>14.113350558120295</v>
      </c>
      <c r="X15" s="185">
        <f>INDEX(Drivers!$C$7:$AG$22,$G15,X$9)</f>
        <v>14.113350558120295</v>
      </c>
      <c r="Y15" s="185">
        <f>INDEX(Drivers!$C$7:$AG$22,$G15,Y$9)</f>
        <v>14.113350558120295</v>
      </c>
      <c r="Z15" s="185">
        <f>INDEX(Drivers!$C$7:$AG$22,$G15,Z$9)</f>
        <v>14.113350558120295</v>
      </c>
      <c r="AA15" s="185">
        <f>INDEX(Drivers!$C$7:$AG$22,$G15,AA$9)</f>
        <v>14.113350558120295</v>
      </c>
      <c r="AB15" s="185">
        <f>INDEX(Drivers!$C$7:$AG$22,$G15,AB$9)</f>
        <v>14.113350558120295</v>
      </c>
      <c r="AC15" s="185">
        <f>INDEX(Drivers!$C$7:$AG$22,$G15,AC$9)</f>
        <v>14.113350558120295</v>
      </c>
      <c r="AD15" s="185">
        <f>INDEX(Drivers!$C$7:$AG$22,$G15,AD$9)</f>
        <v>14.113350558120295</v>
      </c>
      <c r="AE15" s="185">
        <f>INDEX(Drivers!$C$7:$AG$22,$G15,AE$9)</f>
        <v>14.113350558120295</v>
      </c>
      <c r="AF15" s="185">
        <f>INDEX(Drivers!$C$7:$AG$22,$G15,AF$9)</f>
        <v>14.113350558120295</v>
      </c>
      <c r="AG15" s="185">
        <f>INDEX(Drivers!$C$7:$AG$22,$G15,AG$9)</f>
        <v>14.113350558120295</v>
      </c>
      <c r="AH15" s="185">
        <f>INDEX(Drivers!$C$7:$AG$22,$G15,AH$9)</f>
        <v>14.113350558120295</v>
      </c>
      <c r="AI15" s="185">
        <f>INDEX(Drivers!$C$7:$AG$22,$G15,AI$9)</f>
        <v>14.113350558120295</v>
      </c>
      <c r="AJ15" s="185">
        <f>INDEX(Drivers!$C$7:$AG$22,$G15,AJ$9)</f>
        <v>14.113350558120295</v>
      </c>
      <c r="AK15" s="185">
        <f>INDEX(Drivers!$C$7:$AG$22,$G15,AK$9)</f>
        <v>14.113350558120295</v>
      </c>
      <c r="AL15" s="185">
        <f>INDEX(Drivers!$C$7:$AG$22,$G15,AL$9)</f>
        <v>14.113350558120295</v>
      </c>
      <c r="AM15" s="185">
        <f>INDEX(Drivers!$C$7:$AG$22,$G15,AM$9)</f>
        <v>14.113350558120295</v>
      </c>
      <c r="AN15" s="185">
        <f>INDEX(Drivers!$C$7:$AG$22,$G15,AN$9)</f>
        <v>14.113350558120295</v>
      </c>
      <c r="AO15" s="185">
        <f t="shared" si="4"/>
        <v>14.113350558120295</v>
      </c>
      <c r="AP15" s="185">
        <f t="shared" si="4"/>
        <v>14.113350558120295</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f>INDEX(Drivers!$C$7:$AG$22,$G16,J$9)</f>
        <v>14.113350558119752</v>
      </c>
      <c r="K16" s="185">
        <f>INDEX(Drivers!$C$7:$AG$22,$G16,K$9)</f>
        <v>14.548721789119966</v>
      </c>
      <c r="L16" s="185">
        <f>INDEX(Drivers!$C$7:$AG$22,$G16,L$9)</f>
        <v>14.815418697580203</v>
      </c>
      <c r="M16" s="185">
        <f>INDEX(Drivers!$C$7:$AG$22,$G16,M$9)</f>
        <v>15.061372702819703</v>
      </c>
      <c r="N16" s="185">
        <f>INDEX(Drivers!$C$7:$AG$22,$G16,N$9)</f>
        <v>15.235873493159337</v>
      </c>
      <c r="O16" s="185">
        <f>INDEX(Drivers!$C$7:$AG$22,$G16,O$9)</f>
        <v>15.371374502079824</v>
      </c>
      <c r="P16" s="185">
        <f>INDEX(Drivers!$C$7:$AG$22,$G16,P$9)</f>
        <v>15.552383515448332</v>
      </c>
      <c r="Q16" s="185">
        <f>INDEX(Drivers!$C$7:$AG$22,$G16,Q$9)</f>
        <v>15.609153497571331</v>
      </c>
      <c r="R16" s="185">
        <f>INDEX(Drivers!$C$7:$AG$22,$G16,R$9)</f>
        <v>14.275724652406321</v>
      </c>
      <c r="S16" s="185">
        <f>INDEX(Drivers!$C$7:$AG$22,$G16,S$9)</f>
        <v>14.113350558120295</v>
      </c>
      <c r="T16" s="185">
        <f>INDEX(Drivers!$C$7:$AG$22,$G16,T$9)</f>
        <v>14.113350558120295</v>
      </c>
      <c r="U16" s="185">
        <f>INDEX(Drivers!$C$7:$AG$22,$G16,U$9)</f>
        <v>14.113350558120295</v>
      </c>
      <c r="V16" s="185">
        <f>INDEX(Drivers!$C$7:$AG$22,$G16,V$9)</f>
        <v>14.113350558120295</v>
      </c>
      <c r="W16" s="185">
        <f>INDEX(Drivers!$C$7:$AG$22,$G16,W$9)</f>
        <v>14.113350558120295</v>
      </c>
      <c r="X16" s="185">
        <f>INDEX(Drivers!$C$7:$AG$22,$G16,X$9)</f>
        <v>14.113350558120295</v>
      </c>
      <c r="Y16" s="185">
        <f>INDEX(Drivers!$C$7:$AG$22,$G16,Y$9)</f>
        <v>14.113350558120295</v>
      </c>
      <c r="Z16" s="185">
        <f>INDEX(Drivers!$C$7:$AG$22,$G16,Z$9)</f>
        <v>14.113350558120295</v>
      </c>
      <c r="AA16" s="185">
        <f>INDEX(Drivers!$C$7:$AG$22,$G16,AA$9)</f>
        <v>14.113350558120295</v>
      </c>
      <c r="AB16" s="185">
        <f>INDEX(Drivers!$C$7:$AG$22,$G16,AB$9)</f>
        <v>14.113350558120295</v>
      </c>
      <c r="AC16" s="185">
        <f>INDEX(Drivers!$C$7:$AG$22,$G16,AC$9)</f>
        <v>14.113350558120295</v>
      </c>
      <c r="AD16" s="185">
        <f>INDEX(Drivers!$C$7:$AG$22,$G16,AD$9)</f>
        <v>14.113350558120295</v>
      </c>
      <c r="AE16" s="185">
        <f>INDEX(Drivers!$C$7:$AG$22,$G16,AE$9)</f>
        <v>14.113350558120295</v>
      </c>
      <c r="AF16" s="185">
        <f>INDEX(Drivers!$C$7:$AG$22,$G16,AF$9)</f>
        <v>14.113350558120295</v>
      </c>
      <c r="AG16" s="185">
        <f>INDEX(Drivers!$C$7:$AG$22,$G16,AG$9)</f>
        <v>14.113350558120295</v>
      </c>
      <c r="AH16" s="185">
        <f>INDEX(Drivers!$C$7:$AG$22,$G16,AH$9)</f>
        <v>14.113350558120295</v>
      </c>
      <c r="AI16" s="185">
        <f>INDEX(Drivers!$C$7:$AG$22,$G16,AI$9)</f>
        <v>14.113350558120295</v>
      </c>
      <c r="AJ16" s="185">
        <f>INDEX(Drivers!$C$7:$AG$22,$G16,AJ$9)</f>
        <v>14.113350558120295</v>
      </c>
      <c r="AK16" s="185">
        <f>INDEX(Drivers!$C$7:$AG$22,$G16,AK$9)</f>
        <v>14.113350558120295</v>
      </c>
      <c r="AL16" s="185">
        <f>INDEX(Drivers!$C$7:$AG$22,$G16,AL$9)</f>
        <v>14.113350558120295</v>
      </c>
      <c r="AM16" s="185">
        <f>INDEX(Drivers!$C$7:$AG$22,$G16,AM$9)</f>
        <v>14.113350558120295</v>
      </c>
      <c r="AN16" s="185">
        <f>INDEX(Drivers!$C$7:$AG$22,$G16,AN$9)</f>
        <v>14.113350558120295</v>
      </c>
      <c r="AO16" s="185">
        <f t="shared" si="4"/>
        <v>14.113350558120295</v>
      </c>
      <c r="AP16" s="185">
        <f t="shared" si="4"/>
        <v>14.113350558120295</v>
      </c>
    </row>
    <row r="17" spans="1:42">
      <c r="A17" s="185" t="s">
        <v>16</v>
      </c>
      <c r="B17" s="186" t="str">
        <f t="shared" si="5"/>
        <v>NM</v>
      </c>
      <c r="C17" s="186" t="str">
        <f t="shared" si="5"/>
        <v>N.M.M Products</v>
      </c>
      <c r="D17" s="185">
        <f t="shared" si="5"/>
        <v>0</v>
      </c>
      <c r="F17" s="186" t="s">
        <v>298</v>
      </c>
      <c r="G17" s="185">
        <f>MATCH(B17,Drivers!$A$7:$A$22,0)</f>
        <v>9</v>
      </c>
      <c r="H17" s="186"/>
      <c r="I17" s="186"/>
      <c r="J17" s="185">
        <f>INDEX(Drivers!$C$7:$AG$22,$G17,J$9)</f>
        <v>14.113350558119752</v>
      </c>
      <c r="K17" s="185">
        <f>INDEX(Drivers!$C$7:$AG$22,$G17,K$9)</f>
        <v>14.548721789119966</v>
      </c>
      <c r="L17" s="185">
        <f>INDEX(Drivers!$C$7:$AG$22,$G17,L$9)</f>
        <v>14.815418697580203</v>
      </c>
      <c r="M17" s="185">
        <f>INDEX(Drivers!$C$7:$AG$22,$G17,M$9)</f>
        <v>15.061372702819703</v>
      </c>
      <c r="N17" s="185">
        <f>INDEX(Drivers!$C$7:$AG$22,$G17,N$9)</f>
        <v>15.235873493159337</v>
      </c>
      <c r="O17" s="185">
        <f>INDEX(Drivers!$C$7:$AG$22,$G17,O$9)</f>
        <v>15.371374502079824</v>
      </c>
      <c r="P17" s="185">
        <f>INDEX(Drivers!$C$7:$AG$22,$G17,P$9)</f>
        <v>15.552383515448332</v>
      </c>
      <c r="Q17" s="185">
        <f>INDEX(Drivers!$C$7:$AG$22,$G17,Q$9)</f>
        <v>15.609153497571331</v>
      </c>
      <c r="R17" s="185">
        <f>INDEX(Drivers!$C$7:$AG$22,$G17,R$9)</f>
        <v>14.275724652406321</v>
      </c>
      <c r="S17" s="185">
        <f>INDEX(Drivers!$C$7:$AG$22,$G17,S$9)</f>
        <v>14.113350558120295</v>
      </c>
      <c r="T17" s="185">
        <f>INDEX(Drivers!$C$7:$AG$22,$G17,T$9)</f>
        <v>14.113350558120295</v>
      </c>
      <c r="U17" s="185">
        <f>INDEX(Drivers!$C$7:$AG$22,$G17,U$9)</f>
        <v>14.113350558120295</v>
      </c>
      <c r="V17" s="185">
        <f>INDEX(Drivers!$C$7:$AG$22,$G17,V$9)</f>
        <v>14.113350558120295</v>
      </c>
      <c r="W17" s="185">
        <f>INDEX(Drivers!$C$7:$AG$22,$G17,W$9)</f>
        <v>14.113350558120295</v>
      </c>
      <c r="X17" s="185">
        <f>INDEX(Drivers!$C$7:$AG$22,$G17,X$9)</f>
        <v>14.113350558120295</v>
      </c>
      <c r="Y17" s="185">
        <f>INDEX(Drivers!$C$7:$AG$22,$G17,Y$9)</f>
        <v>14.113350558120295</v>
      </c>
      <c r="Z17" s="185">
        <f>INDEX(Drivers!$C$7:$AG$22,$G17,Z$9)</f>
        <v>14.113350558120295</v>
      </c>
      <c r="AA17" s="185">
        <f>INDEX(Drivers!$C$7:$AG$22,$G17,AA$9)</f>
        <v>14.113350558120295</v>
      </c>
      <c r="AB17" s="185">
        <f>INDEX(Drivers!$C$7:$AG$22,$G17,AB$9)</f>
        <v>14.113350558120295</v>
      </c>
      <c r="AC17" s="185">
        <f>INDEX(Drivers!$C$7:$AG$22,$G17,AC$9)</f>
        <v>14.113350558120295</v>
      </c>
      <c r="AD17" s="185">
        <f>INDEX(Drivers!$C$7:$AG$22,$G17,AD$9)</f>
        <v>14.113350558120295</v>
      </c>
      <c r="AE17" s="185">
        <f>INDEX(Drivers!$C$7:$AG$22,$G17,AE$9)</f>
        <v>14.113350558120295</v>
      </c>
      <c r="AF17" s="185">
        <f>INDEX(Drivers!$C$7:$AG$22,$G17,AF$9)</f>
        <v>14.113350558120295</v>
      </c>
      <c r="AG17" s="185">
        <f>INDEX(Drivers!$C$7:$AG$22,$G17,AG$9)</f>
        <v>14.113350558120295</v>
      </c>
      <c r="AH17" s="185">
        <f>INDEX(Drivers!$C$7:$AG$22,$G17,AH$9)</f>
        <v>14.113350558120295</v>
      </c>
      <c r="AI17" s="185">
        <f>INDEX(Drivers!$C$7:$AG$22,$G17,AI$9)</f>
        <v>14.113350558120295</v>
      </c>
      <c r="AJ17" s="185">
        <f>INDEX(Drivers!$C$7:$AG$22,$G17,AJ$9)</f>
        <v>14.113350558120295</v>
      </c>
      <c r="AK17" s="185">
        <f>INDEX(Drivers!$C$7:$AG$22,$G17,AK$9)</f>
        <v>14.113350558120295</v>
      </c>
      <c r="AL17" s="185">
        <f>INDEX(Drivers!$C$7:$AG$22,$G17,AL$9)</f>
        <v>14.113350558120295</v>
      </c>
      <c r="AM17" s="185">
        <f>INDEX(Drivers!$C$7:$AG$22,$G17,AM$9)</f>
        <v>14.113350558120295</v>
      </c>
      <c r="AN17" s="185">
        <f>INDEX(Drivers!$C$7:$AG$22,$G17,AN$9)</f>
        <v>14.113350558120295</v>
      </c>
      <c r="AO17" s="185">
        <f t="shared" si="4"/>
        <v>14.113350558120295</v>
      </c>
      <c r="AP17" s="185">
        <f t="shared" si="4"/>
        <v>14.113350558120295</v>
      </c>
    </row>
    <row r="18" spans="1:42">
      <c r="A18" s="185" t="s">
        <v>16</v>
      </c>
      <c r="B18" s="186" t="str">
        <f t="shared" si="5"/>
        <v>NM</v>
      </c>
      <c r="C18" s="186" t="str">
        <f t="shared" si="5"/>
        <v>N.M.M Products</v>
      </c>
      <c r="D18" s="185">
        <f t="shared" si="5"/>
        <v>0</v>
      </c>
      <c r="F18" s="186" t="s">
        <v>299</v>
      </c>
      <c r="G18" s="185">
        <f>MATCH(B18,Drivers!$A$7:$A$22,0)</f>
        <v>9</v>
      </c>
      <c r="H18" s="186"/>
      <c r="I18" s="186"/>
      <c r="J18" s="185">
        <f>INDEX(Drivers!$C$7:$AG$22,$G18,J$9)</f>
        <v>14.113350558119752</v>
      </c>
      <c r="K18" s="185">
        <f>INDEX(Drivers!$C$7:$AG$22,$G18,K$9)</f>
        <v>14.548721789119966</v>
      </c>
      <c r="L18" s="185">
        <f>INDEX(Drivers!$C$7:$AG$22,$G18,L$9)</f>
        <v>14.815418697580203</v>
      </c>
      <c r="M18" s="185">
        <f>INDEX(Drivers!$C$7:$AG$22,$G18,M$9)</f>
        <v>15.061372702819703</v>
      </c>
      <c r="N18" s="185">
        <f>INDEX(Drivers!$C$7:$AG$22,$G18,N$9)</f>
        <v>15.235873493159337</v>
      </c>
      <c r="O18" s="185">
        <f>INDEX(Drivers!$C$7:$AG$22,$G18,O$9)</f>
        <v>15.371374502079824</v>
      </c>
      <c r="P18" s="185">
        <f>INDEX(Drivers!$C$7:$AG$22,$G18,P$9)</f>
        <v>15.552383515448332</v>
      </c>
      <c r="Q18" s="185">
        <f>INDEX(Drivers!$C$7:$AG$22,$G18,Q$9)</f>
        <v>15.609153497571331</v>
      </c>
      <c r="R18" s="185">
        <f>INDEX(Drivers!$C$7:$AG$22,$G18,R$9)</f>
        <v>14.275724652406321</v>
      </c>
      <c r="S18" s="185">
        <f>INDEX(Drivers!$C$7:$AG$22,$G18,S$9)</f>
        <v>14.113350558120295</v>
      </c>
      <c r="T18" s="185">
        <f>INDEX(Drivers!$C$7:$AG$22,$G18,T$9)</f>
        <v>14.113350558120295</v>
      </c>
      <c r="U18" s="185">
        <f>INDEX(Drivers!$C$7:$AG$22,$G18,U$9)</f>
        <v>14.113350558120295</v>
      </c>
      <c r="V18" s="185">
        <f>INDEX(Drivers!$C$7:$AG$22,$G18,V$9)</f>
        <v>14.113350558120295</v>
      </c>
      <c r="W18" s="185">
        <f>INDEX(Drivers!$C$7:$AG$22,$G18,W$9)</f>
        <v>14.113350558120295</v>
      </c>
      <c r="X18" s="185">
        <f>INDEX(Drivers!$C$7:$AG$22,$G18,X$9)</f>
        <v>14.113350558120295</v>
      </c>
      <c r="Y18" s="185">
        <f>INDEX(Drivers!$C$7:$AG$22,$G18,Y$9)</f>
        <v>14.113350558120295</v>
      </c>
      <c r="Z18" s="185">
        <f>INDEX(Drivers!$C$7:$AG$22,$G18,Z$9)</f>
        <v>14.113350558120295</v>
      </c>
      <c r="AA18" s="185">
        <f>INDEX(Drivers!$C$7:$AG$22,$G18,AA$9)</f>
        <v>14.113350558120295</v>
      </c>
      <c r="AB18" s="185">
        <f>INDEX(Drivers!$C$7:$AG$22,$G18,AB$9)</f>
        <v>14.113350558120295</v>
      </c>
      <c r="AC18" s="185">
        <f>INDEX(Drivers!$C$7:$AG$22,$G18,AC$9)</f>
        <v>14.113350558120295</v>
      </c>
      <c r="AD18" s="185">
        <f>INDEX(Drivers!$C$7:$AG$22,$G18,AD$9)</f>
        <v>14.113350558120295</v>
      </c>
      <c r="AE18" s="185">
        <f>INDEX(Drivers!$C$7:$AG$22,$G18,AE$9)</f>
        <v>14.113350558120295</v>
      </c>
      <c r="AF18" s="185">
        <f>INDEX(Drivers!$C$7:$AG$22,$G18,AF$9)</f>
        <v>14.113350558120295</v>
      </c>
      <c r="AG18" s="185">
        <f>INDEX(Drivers!$C$7:$AG$22,$G18,AG$9)</f>
        <v>14.113350558120295</v>
      </c>
      <c r="AH18" s="185">
        <f>INDEX(Drivers!$C$7:$AG$22,$G18,AH$9)</f>
        <v>14.113350558120295</v>
      </c>
      <c r="AI18" s="185">
        <f>INDEX(Drivers!$C$7:$AG$22,$G18,AI$9)</f>
        <v>14.113350558120295</v>
      </c>
      <c r="AJ18" s="185">
        <f>INDEX(Drivers!$C$7:$AG$22,$G18,AJ$9)</f>
        <v>14.113350558120295</v>
      </c>
      <c r="AK18" s="185">
        <f>INDEX(Drivers!$C$7:$AG$22,$G18,AK$9)</f>
        <v>14.113350558120295</v>
      </c>
      <c r="AL18" s="185">
        <f>INDEX(Drivers!$C$7:$AG$22,$G18,AL$9)</f>
        <v>14.113350558120295</v>
      </c>
      <c r="AM18" s="185">
        <f>INDEX(Drivers!$C$7:$AG$22,$G18,AM$9)</f>
        <v>14.113350558120295</v>
      </c>
      <c r="AN18" s="185">
        <f>INDEX(Drivers!$C$7:$AG$22,$G18,AN$9)</f>
        <v>14.113350558120295</v>
      </c>
      <c r="AO18" s="185">
        <f t="shared" si="4"/>
        <v>14.113350558120295</v>
      </c>
      <c r="AP18" s="185">
        <f t="shared" si="4"/>
        <v>14.113350558120295</v>
      </c>
    </row>
    <row r="19" spans="1:42">
      <c r="A19" s="185" t="s">
        <v>16</v>
      </c>
      <c r="B19" s="186" t="str">
        <f>[4]IND!B17</f>
        <v>FB</v>
      </c>
      <c r="C19" s="186" t="str">
        <f>[4]IND!A17</f>
        <v>Food, Beverage &amp; Tabacco</v>
      </c>
      <c r="D19" s="185">
        <f>[4]IND!M17</f>
        <v>1</v>
      </c>
      <c r="F19" s="186"/>
      <c r="G19" s="185">
        <f>MATCH(B19,Drivers!$A$7:$A$22,0)</f>
        <v>4</v>
      </c>
      <c r="H19" s="186"/>
      <c r="I19" s="186"/>
      <c r="J19" s="185">
        <f>INDEX(Drivers!$C$7:$AG$22,$G19,J$9)</f>
        <v>93.09690942833015</v>
      </c>
      <c r="K19" s="185">
        <f>INDEX(Drivers!$C$7:$AG$22,$G19,K$9)</f>
        <v>95.064855171375669</v>
      </c>
      <c r="L19" s="185">
        <f>INDEX(Drivers!$C$7:$AG$22,$G19,L$9)</f>
        <v>96.400077661477354</v>
      </c>
      <c r="M19" s="185">
        <f>INDEX(Drivers!$C$7:$AG$22,$G19,M$9)</f>
        <v>96.617861286112102</v>
      </c>
      <c r="N19" s="185">
        <f>INDEX(Drivers!$C$7:$AG$22,$G19,N$9)</f>
        <v>97.654818305582012</v>
      </c>
      <c r="O19" s="185">
        <f>INDEX(Drivers!$C$7:$AG$22,$G19,O$9)</f>
        <v>97.862455274201025</v>
      </c>
      <c r="P19" s="185">
        <f>INDEX(Drivers!$C$7:$AG$22,$G19,P$9)</f>
        <v>98.609954424293107</v>
      </c>
      <c r="Q19" s="185">
        <f>INDEX(Drivers!$C$7:$AG$22,$G19,Q$9)</f>
        <v>97.964584789862243</v>
      </c>
      <c r="R19" s="185">
        <f>INDEX(Drivers!$C$7:$AG$22,$G19,R$9)</f>
        <v>92.646489203328827</v>
      </c>
      <c r="S19" s="185">
        <f>INDEX(Drivers!$C$7:$AG$22,$G19,S$9)</f>
        <v>93.096909428335962</v>
      </c>
      <c r="T19" s="185">
        <f>INDEX(Drivers!$C$7:$AG$22,$G19,T$9)</f>
        <v>93.096909428335962</v>
      </c>
      <c r="U19" s="185">
        <f>INDEX(Drivers!$C$7:$AG$22,$G19,U$9)</f>
        <v>93.096909428335962</v>
      </c>
      <c r="V19" s="185">
        <f>INDEX(Drivers!$C$7:$AG$22,$G19,V$9)</f>
        <v>93.096909428335962</v>
      </c>
      <c r="W19" s="185">
        <f>INDEX(Drivers!$C$7:$AG$22,$G19,W$9)</f>
        <v>93.096909428335962</v>
      </c>
      <c r="X19" s="185">
        <f>INDEX(Drivers!$C$7:$AG$22,$G19,X$9)</f>
        <v>93.096909428335962</v>
      </c>
      <c r="Y19" s="185">
        <f>INDEX(Drivers!$C$7:$AG$22,$G19,Y$9)</f>
        <v>93.096909428335962</v>
      </c>
      <c r="Z19" s="185">
        <f>INDEX(Drivers!$C$7:$AG$22,$G19,Z$9)</f>
        <v>93.096909428335962</v>
      </c>
      <c r="AA19" s="185">
        <f>INDEX(Drivers!$C$7:$AG$22,$G19,AA$9)</f>
        <v>93.096909428335962</v>
      </c>
      <c r="AB19" s="185">
        <f>INDEX(Drivers!$C$7:$AG$22,$G19,AB$9)</f>
        <v>93.096909428335962</v>
      </c>
      <c r="AC19" s="185">
        <f>INDEX(Drivers!$C$7:$AG$22,$G19,AC$9)</f>
        <v>93.096909428335962</v>
      </c>
      <c r="AD19" s="185">
        <f>INDEX(Drivers!$C$7:$AG$22,$G19,AD$9)</f>
        <v>93.096909428335962</v>
      </c>
      <c r="AE19" s="185">
        <f>INDEX(Drivers!$C$7:$AG$22,$G19,AE$9)</f>
        <v>93.096909428335962</v>
      </c>
      <c r="AF19" s="185">
        <f>INDEX(Drivers!$C$7:$AG$22,$G19,AF$9)</f>
        <v>93.096909428335962</v>
      </c>
      <c r="AG19" s="185">
        <f>INDEX(Drivers!$C$7:$AG$22,$G19,AG$9)</f>
        <v>93.096909428335962</v>
      </c>
      <c r="AH19" s="185">
        <f>INDEX(Drivers!$C$7:$AG$22,$G19,AH$9)</f>
        <v>93.096909428335962</v>
      </c>
      <c r="AI19" s="185">
        <f>INDEX(Drivers!$C$7:$AG$22,$G19,AI$9)</f>
        <v>93.096909428335962</v>
      </c>
      <c r="AJ19" s="185">
        <f>INDEX(Drivers!$C$7:$AG$22,$G19,AJ$9)</f>
        <v>93.096909428335962</v>
      </c>
      <c r="AK19" s="185">
        <f>INDEX(Drivers!$C$7:$AG$22,$G19,AK$9)</f>
        <v>93.096909428335962</v>
      </c>
      <c r="AL19" s="185">
        <f>INDEX(Drivers!$C$7:$AG$22,$G19,AL$9)</f>
        <v>93.096909428335962</v>
      </c>
      <c r="AM19" s="185">
        <f>INDEX(Drivers!$C$7:$AG$22,$G19,AM$9)</f>
        <v>93.096909428335962</v>
      </c>
      <c r="AN19" s="185">
        <f>INDEX(Drivers!$C$7:$AG$22,$G19,AN$9)</f>
        <v>93.096909428335962</v>
      </c>
      <c r="AO19" s="185">
        <f t="shared" si="4"/>
        <v>93.096909428335962</v>
      </c>
      <c r="AP19" s="185">
        <f t="shared" si="4"/>
        <v>93.096909428335962</v>
      </c>
    </row>
    <row r="20" spans="1:42">
      <c r="A20" s="185" t="s">
        <v>16</v>
      </c>
      <c r="B20" s="186" t="str">
        <f>[4]IND!B18</f>
        <v>PP</v>
      </c>
      <c r="C20" s="186" t="str">
        <f>[4]IND!A18</f>
        <v>Pulp &amp; Paper Products</v>
      </c>
      <c r="D20" s="185">
        <f>[4]IND!M18</f>
        <v>0</v>
      </c>
      <c r="F20" s="186" t="s">
        <v>300</v>
      </c>
      <c r="G20" s="185">
        <f>MATCH(B20,Drivers!$A$7:$A$22,0)</f>
        <v>12</v>
      </c>
      <c r="H20" s="186"/>
      <c r="I20" s="186"/>
      <c r="J20" s="185">
        <f>INDEX(Drivers!$C$7:$AG$22,$G20,J$9)</f>
        <v>17.781500762507015</v>
      </c>
      <c r="K20" s="185">
        <f>INDEX(Drivers!$C$7:$AG$22,$G20,K$9)</f>
        <v>18.21809145789609</v>
      </c>
      <c r="L20" s="185">
        <f>INDEX(Drivers!$C$7:$AG$22,$G20,L$9)</f>
        <v>18.567420658015568</v>
      </c>
      <c r="M20" s="185">
        <f>INDEX(Drivers!$C$7:$AG$22,$G20,M$9)</f>
        <v>18.762769995550013</v>
      </c>
      <c r="N20" s="185">
        <f>INDEX(Drivers!$C$7:$AG$22,$G20,N$9)</f>
        <v>19.037714230270431</v>
      </c>
      <c r="O20" s="185">
        <f>INDEX(Drivers!$C$7:$AG$22,$G20,O$9)</f>
        <v>19.074701766994909</v>
      </c>
      <c r="P20" s="185">
        <f>INDEX(Drivers!$C$7:$AG$22,$G20,P$9)</f>
        <v>19.42407343994682</v>
      </c>
      <c r="Q20" s="185">
        <f>INDEX(Drivers!$C$7:$AG$22,$G20,Q$9)</f>
        <v>19.472300898786198</v>
      </c>
      <c r="R20" s="185">
        <f>INDEX(Drivers!$C$7:$AG$22,$G20,R$9)</f>
        <v>17.978595103875868</v>
      </c>
      <c r="S20" s="185">
        <f>INDEX(Drivers!$C$7:$AG$22,$G20,S$9)</f>
        <v>17.781500762506745</v>
      </c>
      <c r="T20" s="185">
        <f>INDEX(Drivers!$C$7:$AG$22,$G20,T$9)</f>
        <v>17.781500762506745</v>
      </c>
      <c r="U20" s="185">
        <f>INDEX(Drivers!$C$7:$AG$22,$G20,U$9)</f>
        <v>17.781500762506745</v>
      </c>
      <c r="V20" s="185">
        <f>INDEX(Drivers!$C$7:$AG$22,$G20,V$9)</f>
        <v>17.781500762506745</v>
      </c>
      <c r="W20" s="185">
        <f>INDEX(Drivers!$C$7:$AG$22,$G20,W$9)</f>
        <v>17.781500762506745</v>
      </c>
      <c r="X20" s="185">
        <f>INDEX(Drivers!$C$7:$AG$22,$G20,X$9)</f>
        <v>17.781500762506745</v>
      </c>
      <c r="Y20" s="185">
        <f>INDEX(Drivers!$C$7:$AG$22,$G20,Y$9)</f>
        <v>17.781500762506745</v>
      </c>
      <c r="Z20" s="185">
        <f>INDEX(Drivers!$C$7:$AG$22,$G20,Z$9)</f>
        <v>17.781500762506745</v>
      </c>
      <c r="AA20" s="185">
        <f>INDEX(Drivers!$C$7:$AG$22,$G20,AA$9)</f>
        <v>17.781500762506745</v>
      </c>
      <c r="AB20" s="185">
        <f>INDEX(Drivers!$C$7:$AG$22,$G20,AB$9)</f>
        <v>17.781500762506745</v>
      </c>
      <c r="AC20" s="185">
        <f>INDEX(Drivers!$C$7:$AG$22,$G20,AC$9)</f>
        <v>17.781500762506745</v>
      </c>
      <c r="AD20" s="185">
        <f>INDEX(Drivers!$C$7:$AG$22,$G20,AD$9)</f>
        <v>17.781500762506745</v>
      </c>
      <c r="AE20" s="185">
        <f>INDEX(Drivers!$C$7:$AG$22,$G20,AE$9)</f>
        <v>17.781500762506745</v>
      </c>
      <c r="AF20" s="185">
        <f>INDEX(Drivers!$C$7:$AG$22,$G20,AF$9)</f>
        <v>17.781500762506745</v>
      </c>
      <c r="AG20" s="185">
        <f>INDEX(Drivers!$C$7:$AG$22,$G20,AG$9)</f>
        <v>17.781500762506745</v>
      </c>
      <c r="AH20" s="185">
        <f>INDEX(Drivers!$C$7:$AG$22,$G20,AH$9)</f>
        <v>17.781500762506745</v>
      </c>
      <c r="AI20" s="185">
        <f>INDEX(Drivers!$C$7:$AG$22,$G20,AI$9)</f>
        <v>17.781500762506745</v>
      </c>
      <c r="AJ20" s="185">
        <f>INDEX(Drivers!$C$7:$AG$22,$G20,AJ$9)</f>
        <v>17.781500762506745</v>
      </c>
      <c r="AK20" s="185">
        <f>INDEX(Drivers!$C$7:$AG$22,$G20,AK$9)</f>
        <v>17.781500762506745</v>
      </c>
      <c r="AL20" s="185">
        <f>INDEX(Drivers!$C$7:$AG$22,$G20,AL$9)</f>
        <v>17.781500762506745</v>
      </c>
      <c r="AM20" s="185">
        <f>INDEX(Drivers!$C$7:$AG$22,$G20,AM$9)</f>
        <v>17.781500762506745</v>
      </c>
      <c r="AN20" s="185">
        <f>INDEX(Drivers!$C$7:$AG$22,$G20,AN$9)</f>
        <v>17.781500762506745</v>
      </c>
      <c r="AO20" s="185">
        <f t="shared" si="4"/>
        <v>17.781500762506745</v>
      </c>
      <c r="AP20" s="185">
        <f t="shared" si="4"/>
        <v>17.781500762506745</v>
      </c>
    </row>
    <row r="21" spans="1:42">
      <c r="A21" s="185" t="s">
        <v>16</v>
      </c>
      <c r="B21" s="186" t="str">
        <f>B20</f>
        <v>PP</v>
      </c>
      <c r="C21" s="186" t="str">
        <f>C20</f>
        <v>Pulp &amp; Paper Products</v>
      </c>
      <c r="D21" s="185">
        <f>D20</f>
        <v>0</v>
      </c>
      <c r="F21" s="186" t="s">
        <v>301</v>
      </c>
      <c r="G21" s="185">
        <f>MATCH(B21,Drivers!$A$7:$A$22,0)</f>
        <v>12</v>
      </c>
      <c r="H21" s="186"/>
      <c r="I21" s="186"/>
      <c r="J21" s="185">
        <f>INDEX(Drivers!$C$7:$AG$22,$G21,J$9)</f>
        <v>17.781500762507015</v>
      </c>
      <c r="K21" s="185">
        <f>INDEX(Drivers!$C$7:$AG$22,$G21,K$9)</f>
        <v>18.21809145789609</v>
      </c>
      <c r="L21" s="185">
        <f>INDEX(Drivers!$C$7:$AG$22,$G21,L$9)</f>
        <v>18.567420658015568</v>
      </c>
      <c r="M21" s="185">
        <f>INDEX(Drivers!$C$7:$AG$22,$G21,M$9)</f>
        <v>18.762769995550013</v>
      </c>
      <c r="N21" s="185">
        <f>INDEX(Drivers!$C$7:$AG$22,$G21,N$9)</f>
        <v>19.037714230270431</v>
      </c>
      <c r="O21" s="185">
        <f>INDEX(Drivers!$C$7:$AG$22,$G21,O$9)</f>
        <v>19.074701766994909</v>
      </c>
      <c r="P21" s="185">
        <f>INDEX(Drivers!$C$7:$AG$22,$G21,P$9)</f>
        <v>19.42407343994682</v>
      </c>
      <c r="Q21" s="185">
        <f>INDEX(Drivers!$C$7:$AG$22,$G21,Q$9)</f>
        <v>19.472300898786198</v>
      </c>
      <c r="R21" s="185">
        <f>INDEX(Drivers!$C$7:$AG$22,$G21,R$9)</f>
        <v>17.978595103875868</v>
      </c>
      <c r="S21" s="185">
        <f>INDEX(Drivers!$C$7:$AG$22,$G21,S$9)</f>
        <v>17.781500762506745</v>
      </c>
      <c r="T21" s="185">
        <f>INDEX(Drivers!$C$7:$AG$22,$G21,T$9)</f>
        <v>17.781500762506745</v>
      </c>
      <c r="U21" s="185">
        <f>INDEX(Drivers!$C$7:$AG$22,$G21,U$9)</f>
        <v>17.781500762506745</v>
      </c>
      <c r="V21" s="185">
        <f>INDEX(Drivers!$C$7:$AG$22,$G21,V$9)</f>
        <v>17.781500762506745</v>
      </c>
      <c r="W21" s="185">
        <f>INDEX(Drivers!$C$7:$AG$22,$G21,W$9)</f>
        <v>17.781500762506745</v>
      </c>
      <c r="X21" s="185">
        <f>INDEX(Drivers!$C$7:$AG$22,$G21,X$9)</f>
        <v>17.781500762506745</v>
      </c>
      <c r="Y21" s="185">
        <f>INDEX(Drivers!$C$7:$AG$22,$G21,Y$9)</f>
        <v>17.781500762506745</v>
      </c>
      <c r="Z21" s="185">
        <f>INDEX(Drivers!$C$7:$AG$22,$G21,Z$9)</f>
        <v>17.781500762506745</v>
      </c>
      <c r="AA21" s="185">
        <f>INDEX(Drivers!$C$7:$AG$22,$G21,AA$9)</f>
        <v>17.781500762506745</v>
      </c>
      <c r="AB21" s="185">
        <f>INDEX(Drivers!$C$7:$AG$22,$G21,AB$9)</f>
        <v>17.781500762506745</v>
      </c>
      <c r="AC21" s="185">
        <f>INDEX(Drivers!$C$7:$AG$22,$G21,AC$9)</f>
        <v>17.781500762506745</v>
      </c>
      <c r="AD21" s="185">
        <f>INDEX(Drivers!$C$7:$AG$22,$G21,AD$9)</f>
        <v>17.781500762506745</v>
      </c>
      <c r="AE21" s="185">
        <f>INDEX(Drivers!$C$7:$AG$22,$G21,AE$9)</f>
        <v>17.781500762506745</v>
      </c>
      <c r="AF21" s="185">
        <f>INDEX(Drivers!$C$7:$AG$22,$G21,AF$9)</f>
        <v>17.781500762506745</v>
      </c>
      <c r="AG21" s="185">
        <f>INDEX(Drivers!$C$7:$AG$22,$G21,AG$9)</f>
        <v>17.781500762506745</v>
      </c>
      <c r="AH21" s="185">
        <f>INDEX(Drivers!$C$7:$AG$22,$G21,AH$9)</f>
        <v>17.781500762506745</v>
      </c>
      <c r="AI21" s="185">
        <f>INDEX(Drivers!$C$7:$AG$22,$G21,AI$9)</f>
        <v>17.781500762506745</v>
      </c>
      <c r="AJ21" s="185">
        <f>INDEX(Drivers!$C$7:$AG$22,$G21,AJ$9)</f>
        <v>17.781500762506745</v>
      </c>
      <c r="AK21" s="185">
        <f>INDEX(Drivers!$C$7:$AG$22,$G21,AK$9)</f>
        <v>17.781500762506745</v>
      </c>
      <c r="AL21" s="185">
        <f>INDEX(Drivers!$C$7:$AG$22,$G21,AL$9)</f>
        <v>17.781500762506745</v>
      </c>
      <c r="AM21" s="185">
        <f>INDEX(Drivers!$C$7:$AG$22,$G21,AM$9)</f>
        <v>17.781500762506745</v>
      </c>
      <c r="AN21" s="185">
        <f>INDEX(Drivers!$C$7:$AG$22,$G21,AN$9)</f>
        <v>17.781500762506745</v>
      </c>
      <c r="AO21" s="185">
        <f t="shared" si="4"/>
        <v>17.781500762506745</v>
      </c>
      <c r="AP21" s="185">
        <f t="shared" si="4"/>
        <v>17.781500762506745</v>
      </c>
    </row>
    <row r="22" spans="1:42">
      <c r="A22" s="185" t="s">
        <v>16</v>
      </c>
      <c r="B22" s="186" t="str">
        <f>[4]IND!B19</f>
        <v>OT</v>
      </c>
      <c r="C22" s="186" t="str">
        <f>[4]IND!A19</f>
        <v>Other</v>
      </c>
      <c r="D22" s="185">
        <f>[4]IND!M19</f>
        <v>1</v>
      </c>
      <c r="F22" s="186"/>
      <c r="G22" s="185">
        <f>MATCH(B22,Drivers!$A$7:$A$22,0)</f>
        <v>10</v>
      </c>
      <c r="H22" s="186"/>
      <c r="I22" s="186"/>
      <c r="J22" s="185">
        <f>INDEX(Drivers!$C$7:$AG$22,$G22,J$9)</f>
        <v>235.49802282756352</v>
      </c>
      <c r="K22" s="185">
        <f>INDEX(Drivers!$C$7:$AG$22,$G22,K$9)</f>
        <v>242.13307836562956</v>
      </c>
      <c r="L22" s="185">
        <f>INDEX(Drivers!$C$7:$AG$22,$G22,L$9)</f>
        <v>246.28265922314233</v>
      </c>
      <c r="M22" s="185">
        <f>INDEX(Drivers!$C$7:$AG$22,$G22,M$9)</f>
        <v>249.43440425835786</v>
      </c>
      <c r="N22" s="185">
        <f>INDEX(Drivers!$C$7:$AG$22,$G22,N$9)</f>
        <v>251.65581640876391</v>
      </c>
      <c r="O22" s="185">
        <f>INDEX(Drivers!$C$7:$AG$22,$G22,O$9)</f>
        <v>252.75021516356861</v>
      </c>
      <c r="P22" s="185">
        <f>INDEX(Drivers!$C$7:$AG$22,$G22,P$9)</f>
        <v>255.36564207593528</v>
      </c>
      <c r="Q22" s="185">
        <f>INDEX(Drivers!$C$7:$AG$22,$G22,Q$9)</f>
        <v>255.83896455730644</v>
      </c>
      <c r="R22" s="185">
        <f>INDEX(Drivers!$C$7:$AG$22,$G22,R$9)</f>
        <v>231.21220107940408</v>
      </c>
      <c r="S22" s="185">
        <f>INDEX(Drivers!$C$7:$AG$22,$G22,S$9)</f>
        <v>235.4980228275715</v>
      </c>
      <c r="T22" s="185">
        <f>INDEX(Drivers!$C$7:$AG$22,$G22,T$9)</f>
        <v>235.4980228275715</v>
      </c>
      <c r="U22" s="185">
        <f>INDEX(Drivers!$C$7:$AG$22,$G22,U$9)</f>
        <v>235.4980228275715</v>
      </c>
      <c r="V22" s="185">
        <f>INDEX(Drivers!$C$7:$AG$22,$G22,V$9)</f>
        <v>235.4980228275715</v>
      </c>
      <c r="W22" s="185">
        <f>INDEX(Drivers!$C$7:$AG$22,$G22,W$9)</f>
        <v>235.4980228275715</v>
      </c>
      <c r="X22" s="185">
        <f>INDEX(Drivers!$C$7:$AG$22,$G22,X$9)</f>
        <v>235.4980228275715</v>
      </c>
      <c r="Y22" s="185">
        <f>INDEX(Drivers!$C$7:$AG$22,$G22,Y$9)</f>
        <v>235.4980228275715</v>
      </c>
      <c r="Z22" s="185">
        <f>INDEX(Drivers!$C$7:$AG$22,$G22,Z$9)</f>
        <v>235.4980228275715</v>
      </c>
      <c r="AA22" s="185">
        <f>INDEX(Drivers!$C$7:$AG$22,$G22,AA$9)</f>
        <v>235.4980228275715</v>
      </c>
      <c r="AB22" s="185">
        <f>INDEX(Drivers!$C$7:$AG$22,$G22,AB$9)</f>
        <v>235.4980228275715</v>
      </c>
      <c r="AC22" s="185">
        <f>INDEX(Drivers!$C$7:$AG$22,$G22,AC$9)</f>
        <v>235.4980228275715</v>
      </c>
      <c r="AD22" s="185">
        <f>INDEX(Drivers!$C$7:$AG$22,$G22,AD$9)</f>
        <v>235.4980228275715</v>
      </c>
      <c r="AE22" s="185">
        <f>INDEX(Drivers!$C$7:$AG$22,$G22,AE$9)</f>
        <v>235.4980228275715</v>
      </c>
      <c r="AF22" s="185">
        <f>INDEX(Drivers!$C$7:$AG$22,$G22,AF$9)</f>
        <v>235.4980228275715</v>
      </c>
      <c r="AG22" s="185">
        <f>INDEX(Drivers!$C$7:$AG$22,$G22,AG$9)</f>
        <v>235.4980228275715</v>
      </c>
      <c r="AH22" s="185">
        <f>INDEX(Drivers!$C$7:$AG$22,$G22,AH$9)</f>
        <v>235.4980228275715</v>
      </c>
      <c r="AI22" s="185">
        <f>INDEX(Drivers!$C$7:$AG$22,$G22,AI$9)</f>
        <v>235.4980228275715</v>
      </c>
      <c r="AJ22" s="185">
        <f>INDEX(Drivers!$C$7:$AG$22,$G22,AJ$9)</f>
        <v>235.4980228275715</v>
      </c>
      <c r="AK22" s="185">
        <f>INDEX(Drivers!$C$7:$AG$22,$G22,AK$9)</f>
        <v>235.4980228275715</v>
      </c>
      <c r="AL22" s="185">
        <f>INDEX(Drivers!$C$7:$AG$22,$G22,AL$9)</f>
        <v>235.4980228275715</v>
      </c>
      <c r="AM22" s="185">
        <f>INDEX(Drivers!$C$7:$AG$22,$G22,AM$9)</f>
        <v>235.4980228275715</v>
      </c>
      <c r="AN22" s="185">
        <f>INDEX(Drivers!$C$7:$AG$22,$G22,AN$9)</f>
        <v>235.4980228275715</v>
      </c>
      <c r="AO22" s="185">
        <f t="shared" si="4"/>
        <v>235.4980228275715</v>
      </c>
      <c r="AP22" s="185">
        <f t="shared" si="4"/>
        <v>235.4980228275715</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4.3429412937368097</v>
      </c>
      <c r="Q27" s="185">
        <f t="shared" si="7"/>
        <v>4.2887678079715856</v>
      </c>
      <c r="R27" s="185">
        <f t="shared" si="7"/>
        <v>3.9319081434630072</v>
      </c>
      <c r="S27" s="185">
        <f t="shared" si="7"/>
        <v>4.0327063691936358</v>
      </c>
      <c r="T27" s="185">
        <f t="shared" si="7"/>
        <v>4.0327063691936358</v>
      </c>
      <c r="U27" s="185">
        <f t="shared" si="7"/>
        <v>4.0327063691936358</v>
      </c>
      <c r="V27" s="185">
        <f t="shared" si="7"/>
        <v>4.0327063691936358</v>
      </c>
      <c r="W27" s="185">
        <f t="shared" si="7"/>
        <v>4.0327063691936358</v>
      </c>
      <c r="X27" s="185">
        <f t="shared" si="7"/>
        <v>4.0327063691936358</v>
      </c>
      <c r="Y27" s="185">
        <f t="shared" si="7"/>
        <v>4.0327063691936358</v>
      </c>
      <c r="Z27" s="185">
        <f t="shared" si="7"/>
        <v>4.0327063691936358</v>
      </c>
      <c r="AA27" s="185">
        <f t="shared" si="7"/>
        <v>4.0327063691936358</v>
      </c>
      <c r="AB27" s="185">
        <f t="shared" si="7"/>
        <v>4.0327063691936358</v>
      </c>
      <c r="AC27" s="185">
        <f t="shared" si="7"/>
        <v>4.0327063691936358</v>
      </c>
      <c r="AD27" s="185">
        <f t="shared" si="7"/>
        <v>4.0327063691936358</v>
      </c>
      <c r="AE27" s="185">
        <f t="shared" si="7"/>
        <v>4.0327063691936358</v>
      </c>
      <c r="AF27" s="185">
        <f t="shared" si="7"/>
        <v>4.0327063691936358</v>
      </c>
      <c r="AG27" s="185">
        <f t="shared" si="7"/>
        <v>4.0327063691936358</v>
      </c>
      <c r="AH27" s="185">
        <f t="shared" si="7"/>
        <v>4.0327063691936358</v>
      </c>
      <c r="AI27" s="185">
        <f t="shared" si="7"/>
        <v>4.0327063691936358</v>
      </c>
      <c r="AJ27" s="185">
        <f t="shared" si="7"/>
        <v>4.0327063691936358</v>
      </c>
      <c r="AK27" s="185">
        <f t="shared" si="7"/>
        <v>4.0327063691936358</v>
      </c>
      <c r="AL27" s="185">
        <f t="shared" si="7"/>
        <v>4.0327063691936358</v>
      </c>
      <c r="AM27" s="185">
        <f t="shared" si="7"/>
        <v>4.0327063691936358</v>
      </c>
      <c r="AN27" s="185">
        <f t="shared" si="7"/>
        <v>4.0327063691936358</v>
      </c>
      <c r="AO27" s="185">
        <f t="shared" si="7"/>
        <v>4.0327063691936358</v>
      </c>
      <c r="AP27" s="185">
        <f t="shared" si="7"/>
        <v>4.0327063691936358</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5.1956023469427786</v>
      </c>
      <c r="T28" s="185">
        <f t="shared" si="7"/>
        <v>5.1956023469427786</v>
      </c>
      <c r="U28" s="185">
        <f t="shared" si="7"/>
        <v>5.1956023469427786</v>
      </c>
      <c r="V28" s="185">
        <f t="shared" si="7"/>
        <v>5.1956023469427786</v>
      </c>
      <c r="W28" s="185">
        <f t="shared" si="7"/>
        <v>5.1956023469427786</v>
      </c>
      <c r="X28" s="185">
        <f t="shared" si="7"/>
        <v>5.1956023469427786</v>
      </c>
      <c r="Y28" s="185">
        <f t="shared" si="7"/>
        <v>5.1956023469427786</v>
      </c>
      <c r="Z28" s="185">
        <f t="shared" si="7"/>
        <v>5.1956023469427786</v>
      </c>
      <c r="AA28" s="185">
        <f t="shared" si="7"/>
        <v>5.1956023469427786</v>
      </c>
      <c r="AB28" s="185">
        <f t="shared" si="7"/>
        <v>5.1956023469427786</v>
      </c>
      <c r="AC28" s="185">
        <f t="shared" si="7"/>
        <v>5.1956023469427786</v>
      </c>
      <c r="AD28" s="185">
        <f t="shared" si="7"/>
        <v>5.1956023469427786</v>
      </c>
      <c r="AE28" s="185">
        <f t="shared" si="7"/>
        <v>5.1956023469427786</v>
      </c>
      <c r="AF28" s="185">
        <f t="shared" si="7"/>
        <v>5.1956023469427786</v>
      </c>
      <c r="AG28" s="185">
        <f t="shared" si="7"/>
        <v>5.1956023469427786</v>
      </c>
      <c r="AH28" s="185">
        <f t="shared" si="7"/>
        <v>5.1956023469427786</v>
      </c>
      <c r="AI28" s="185">
        <f t="shared" si="7"/>
        <v>5.1956023469427786</v>
      </c>
      <c r="AJ28" s="185">
        <f t="shared" si="7"/>
        <v>5.1956023469427786</v>
      </c>
      <c r="AK28" s="185">
        <f t="shared" si="7"/>
        <v>5.1956023469427786</v>
      </c>
      <c r="AL28" s="185">
        <f t="shared" si="7"/>
        <v>5.1956023469427786</v>
      </c>
      <c r="AM28" s="185">
        <f t="shared" si="7"/>
        <v>5.1956023469427786</v>
      </c>
      <c r="AN28" s="185">
        <f t="shared" si="7"/>
        <v>5.1956023469427786</v>
      </c>
      <c r="AO28" s="185">
        <f t="shared" si="7"/>
        <v>5.1956023469427777</v>
      </c>
      <c r="AP28" s="185">
        <f t="shared" si="7"/>
        <v>5.1956023469427768</v>
      </c>
    </row>
    <row r="29" spans="1:42">
      <c r="A29" s="57" t="str">
        <f t="shared" ref="A29:A38" si="8">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8"/>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8"/>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14.933770057608433</v>
      </c>
      <c r="Q31" s="185">
        <f t="shared" si="7"/>
        <v>14.988281950165435</v>
      </c>
      <c r="R31" s="185">
        <f t="shared" si="7"/>
        <v>13.707891729457675</v>
      </c>
      <c r="S31" s="185">
        <f t="shared" si="7"/>
        <v>13.55197624647262</v>
      </c>
      <c r="T31" s="185">
        <f t="shared" si="7"/>
        <v>13.55197624647262</v>
      </c>
      <c r="U31" s="185">
        <f t="shared" si="7"/>
        <v>13.55197624647262</v>
      </c>
      <c r="V31" s="185">
        <f t="shared" si="7"/>
        <v>13.55197624647262</v>
      </c>
      <c r="W31" s="185">
        <f t="shared" si="7"/>
        <v>13.55197624647262</v>
      </c>
      <c r="X31" s="185">
        <f t="shared" si="7"/>
        <v>13.55197624647262</v>
      </c>
      <c r="Y31" s="185">
        <f t="shared" si="7"/>
        <v>13.55197624647262</v>
      </c>
      <c r="Z31" s="185">
        <f t="shared" si="7"/>
        <v>13.55197624647262</v>
      </c>
      <c r="AA31" s="185">
        <f t="shared" si="7"/>
        <v>13.55197624647262</v>
      </c>
      <c r="AB31" s="185">
        <f t="shared" si="7"/>
        <v>13.55197624647262</v>
      </c>
      <c r="AC31" s="185">
        <f t="shared" si="7"/>
        <v>13.55197624647262</v>
      </c>
      <c r="AD31" s="185">
        <f t="shared" si="7"/>
        <v>13.55197624647262</v>
      </c>
      <c r="AE31" s="185">
        <f t="shared" si="7"/>
        <v>13.55197624647262</v>
      </c>
      <c r="AF31" s="185">
        <f t="shared" si="7"/>
        <v>13.55197624647262</v>
      </c>
      <c r="AG31" s="185">
        <f t="shared" si="7"/>
        <v>13.55197624647262</v>
      </c>
      <c r="AH31" s="185">
        <f t="shared" si="7"/>
        <v>13.55197624647262</v>
      </c>
      <c r="AI31" s="185">
        <f t="shared" si="7"/>
        <v>13.55197624647262</v>
      </c>
      <c r="AJ31" s="185">
        <f t="shared" si="7"/>
        <v>13.55197624647262</v>
      </c>
      <c r="AK31" s="185">
        <f t="shared" si="7"/>
        <v>13.55197624647262</v>
      </c>
      <c r="AL31" s="185">
        <f t="shared" si="7"/>
        <v>13.55197624647262</v>
      </c>
      <c r="AM31" s="185">
        <f t="shared" si="7"/>
        <v>13.55197624647262</v>
      </c>
      <c r="AN31" s="185">
        <f t="shared" si="7"/>
        <v>13.55197624647262</v>
      </c>
      <c r="AO31" s="185">
        <f t="shared" si="7"/>
        <v>13.55197624647262</v>
      </c>
      <c r="AP31" s="185">
        <f t="shared" si="7"/>
        <v>13.55197624647262</v>
      </c>
    </row>
    <row r="32" spans="1:42">
      <c r="A32" s="57" t="str">
        <f t="shared" si="8"/>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1.375176872944905</v>
      </c>
      <c r="Q32" s="185">
        <f t="shared" si="7"/>
        <v>1.38019660296992</v>
      </c>
      <c r="R32" s="185">
        <f t="shared" si="7"/>
        <v>1.2622918131499465</v>
      </c>
      <c r="S32" s="185">
        <f t="shared" si="7"/>
        <v>1.247934329037899</v>
      </c>
      <c r="T32" s="185">
        <f t="shared" si="7"/>
        <v>1.247934329037899</v>
      </c>
      <c r="U32" s="185">
        <f t="shared" si="7"/>
        <v>1.247934329037899</v>
      </c>
      <c r="V32" s="185">
        <f t="shared" si="7"/>
        <v>1.247934329037899</v>
      </c>
      <c r="W32" s="185">
        <f t="shared" si="7"/>
        <v>1.247934329037899</v>
      </c>
      <c r="X32" s="185">
        <f t="shared" si="7"/>
        <v>1.247934329037899</v>
      </c>
      <c r="Y32" s="185">
        <f t="shared" si="7"/>
        <v>1.247934329037899</v>
      </c>
      <c r="Z32" s="185">
        <f t="shared" si="7"/>
        <v>1.247934329037899</v>
      </c>
      <c r="AA32" s="185">
        <f t="shared" si="7"/>
        <v>1.247934329037899</v>
      </c>
      <c r="AB32" s="185">
        <f t="shared" si="7"/>
        <v>1.247934329037899</v>
      </c>
      <c r="AC32" s="185">
        <f t="shared" si="7"/>
        <v>1.247934329037899</v>
      </c>
      <c r="AD32" s="185">
        <f t="shared" si="7"/>
        <v>1.247934329037899</v>
      </c>
      <c r="AE32" s="185">
        <f t="shared" si="7"/>
        <v>1.247934329037899</v>
      </c>
      <c r="AF32" s="185">
        <f t="shared" si="7"/>
        <v>1.247934329037899</v>
      </c>
      <c r="AG32" s="185">
        <f t="shared" si="7"/>
        <v>1.247934329037899</v>
      </c>
      <c r="AH32" s="185">
        <f t="shared" si="7"/>
        <v>1.247934329037899</v>
      </c>
      <c r="AI32" s="185">
        <f t="shared" si="7"/>
        <v>1.247934329037899</v>
      </c>
      <c r="AJ32" s="185">
        <f t="shared" si="7"/>
        <v>1.247934329037899</v>
      </c>
      <c r="AK32" s="185">
        <f t="shared" si="7"/>
        <v>1.247934329037899</v>
      </c>
      <c r="AL32" s="185">
        <f t="shared" si="7"/>
        <v>1.247934329037899</v>
      </c>
      <c r="AM32" s="185">
        <f t="shared" si="7"/>
        <v>1.247934329037899</v>
      </c>
      <c r="AN32" s="185">
        <f t="shared" si="7"/>
        <v>1.247934329037899</v>
      </c>
      <c r="AO32" s="185">
        <f t="shared" si="7"/>
        <v>1.247934329037899</v>
      </c>
      <c r="AP32" s="185">
        <f t="shared" si="7"/>
        <v>1.247934329037899</v>
      </c>
    </row>
    <row r="33" spans="1:42">
      <c r="A33" s="57" t="str">
        <f t="shared" si="8"/>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1.1761241169918903</v>
      </c>
      <c r="Q33" s="185">
        <f t="shared" si="7"/>
        <v>1.1804172560486617</v>
      </c>
      <c r="R33" s="185">
        <f t="shared" si="7"/>
        <v>1.0795788333378646</v>
      </c>
      <c r="S33" s="185">
        <f t="shared" si="7"/>
        <v>1.0672995522826607</v>
      </c>
      <c r="T33" s="185">
        <f t="shared" si="7"/>
        <v>1.0672995522826607</v>
      </c>
      <c r="U33" s="185">
        <f t="shared" si="7"/>
        <v>1.0672995522826607</v>
      </c>
      <c r="V33" s="185">
        <f t="shared" si="7"/>
        <v>1.0672995522826607</v>
      </c>
      <c r="W33" s="185">
        <f t="shared" si="7"/>
        <v>1.0672995522826607</v>
      </c>
      <c r="X33" s="185">
        <f t="shared" si="7"/>
        <v>1.0672995522826607</v>
      </c>
      <c r="Y33" s="185">
        <f t="shared" si="7"/>
        <v>1.0672995522826607</v>
      </c>
      <c r="Z33" s="185">
        <f t="shared" si="7"/>
        <v>1.0672995522826607</v>
      </c>
      <c r="AA33" s="185">
        <f t="shared" si="7"/>
        <v>1.0672995522826607</v>
      </c>
      <c r="AB33" s="185">
        <f t="shared" si="7"/>
        <v>1.0672995522826607</v>
      </c>
      <c r="AC33" s="185">
        <f t="shared" si="7"/>
        <v>1.0672995522826607</v>
      </c>
      <c r="AD33" s="185">
        <f t="shared" si="7"/>
        <v>1.0672995522826607</v>
      </c>
      <c r="AE33" s="185">
        <f t="shared" si="7"/>
        <v>1.0672995522826607</v>
      </c>
      <c r="AF33" s="185">
        <f t="shared" si="7"/>
        <v>1.0672995522826607</v>
      </c>
      <c r="AG33" s="185">
        <f t="shared" si="7"/>
        <v>1.0672995522826607</v>
      </c>
      <c r="AH33" s="185">
        <f t="shared" si="7"/>
        <v>1.0672995522826607</v>
      </c>
      <c r="AI33" s="185">
        <f t="shared" si="7"/>
        <v>1.0672995522826607</v>
      </c>
      <c r="AJ33" s="185">
        <f t="shared" si="7"/>
        <v>1.0672995522826607</v>
      </c>
      <c r="AK33" s="185">
        <f t="shared" si="7"/>
        <v>1.0672995522826607</v>
      </c>
      <c r="AL33" s="185">
        <f t="shared" si="7"/>
        <v>1.0672995522826607</v>
      </c>
      <c r="AM33" s="185">
        <f t="shared" si="7"/>
        <v>1.0672995522826607</v>
      </c>
      <c r="AN33" s="185">
        <f t="shared" si="7"/>
        <v>1.0672995522826607</v>
      </c>
      <c r="AO33" s="185">
        <f t="shared" si="7"/>
        <v>1.0672995522826607</v>
      </c>
      <c r="AP33" s="185">
        <f t="shared" si="7"/>
        <v>1.0672995522826607</v>
      </c>
    </row>
    <row r="34" spans="1:42">
      <c r="A34" s="57" t="str">
        <f t="shared" si="8"/>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9.7243569901576681</v>
      </c>
      <c r="Q34" s="185">
        <f t="shared" si="7"/>
        <v>9.7598532581053146</v>
      </c>
      <c r="R34" s="185">
        <f t="shared" si="7"/>
        <v>8.9261072217837274</v>
      </c>
      <c r="S34" s="185">
        <f t="shared" si="7"/>
        <v>8.8245804264071595</v>
      </c>
      <c r="T34" s="185">
        <f t="shared" si="7"/>
        <v>8.8245804264071595</v>
      </c>
      <c r="U34" s="185">
        <f t="shared" si="7"/>
        <v>8.8245804264071595</v>
      </c>
      <c r="V34" s="185">
        <f t="shared" si="7"/>
        <v>8.8245804264071595</v>
      </c>
      <c r="W34" s="185">
        <f t="shared" si="7"/>
        <v>8.8245804264071595</v>
      </c>
      <c r="X34" s="185">
        <f t="shared" si="7"/>
        <v>8.8245804264071595</v>
      </c>
      <c r="Y34" s="185">
        <f t="shared" si="7"/>
        <v>8.8245804264071595</v>
      </c>
      <c r="Z34" s="185">
        <f t="shared" si="7"/>
        <v>8.8245804264071595</v>
      </c>
      <c r="AA34" s="185">
        <f t="shared" si="7"/>
        <v>8.8245804264071595</v>
      </c>
      <c r="AB34" s="185">
        <f t="shared" si="7"/>
        <v>8.8245804264071595</v>
      </c>
      <c r="AC34" s="185">
        <f t="shared" si="7"/>
        <v>8.8245804264071595</v>
      </c>
      <c r="AD34" s="185">
        <f t="shared" si="7"/>
        <v>8.8245804264071595</v>
      </c>
      <c r="AE34" s="185">
        <f t="shared" si="7"/>
        <v>8.8245804264071595</v>
      </c>
      <c r="AF34" s="185">
        <f t="shared" si="7"/>
        <v>8.8245804264071595</v>
      </c>
      <c r="AG34" s="185">
        <f t="shared" si="7"/>
        <v>8.8245804264071595</v>
      </c>
      <c r="AH34" s="185">
        <f t="shared" si="7"/>
        <v>8.8245804264071595</v>
      </c>
      <c r="AI34" s="185">
        <f t="shared" si="7"/>
        <v>8.8245804264071595</v>
      </c>
      <c r="AJ34" s="185">
        <f t="shared" si="7"/>
        <v>8.8245804264071595</v>
      </c>
      <c r="AK34" s="185">
        <f t="shared" si="7"/>
        <v>8.8245804264071595</v>
      </c>
      <c r="AL34" s="185">
        <f t="shared" si="7"/>
        <v>8.8245804264071595</v>
      </c>
      <c r="AM34" s="185">
        <f t="shared" si="7"/>
        <v>8.8245804264071595</v>
      </c>
      <c r="AN34" s="185">
        <f t="shared" si="7"/>
        <v>8.8245804264071595</v>
      </c>
      <c r="AO34" s="185">
        <f t="shared" si="7"/>
        <v>8.8245804264071595</v>
      </c>
      <c r="AP34" s="185">
        <f t="shared" ref="AP34" si="9">AO34*AP18/AO18</f>
        <v>8.8245804264071595</v>
      </c>
    </row>
    <row r="35" spans="1:42">
      <c r="A35" s="57" t="str">
        <f t="shared" si="8"/>
        <v>*</v>
      </c>
      <c r="B35" s="22" t="s">
        <v>288</v>
      </c>
      <c r="C35" s="23" t="s">
        <v>137</v>
      </c>
      <c r="D35" s="57">
        <f t="shared" si="6"/>
        <v>0</v>
      </c>
      <c r="E35" s="23" t="s">
        <v>137</v>
      </c>
      <c r="F35" s="23" t="s">
        <v>137</v>
      </c>
      <c r="G35" s="23" t="s">
        <v>137</v>
      </c>
      <c r="H35" s="23" t="s">
        <v>137</v>
      </c>
      <c r="I35" s="22">
        <v>0</v>
      </c>
      <c r="J35" s="110">
        <v>0</v>
      </c>
      <c r="K35" s="185">
        <f t="shared" ref="K35:AP37" si="10">J35*K19/J19</f>
        <v>0</v>
      </c>
      <c r="L35" s="185">
        <f t="shared" si="10"/>
        <v>0</v>
      </c>
      <c r="M35" s="185">
        <f t="shared" si="10"/>
        <v>0</v>
      </c>
      <c r="N35" s="185">
        <f t="shared" si="10"/>
        <v>0</v>
      </c>
      <c r="O35" s="185">
        <f t="shared" si="10"/>
        <v>0</v>
      </c>
      <c r="P35" s="185">
        <f t="shared" si="10"/>
        <v>0</v>
      </c>
      <c r="Q35" s="185">
        <f t="shared" si="10"/>
        <v>0</v>
      </c>
      <c r="R35" s="185">
        <f t="shared" si="10"/>
        <v>0</v>
      </c>
      <c r="S35" s="185">
        <f t="shared" si="10"/>
        <v>0</v>
      </c>
      <c r="T35" s="185">
        <f t="shared" si="10"/>
        <v>0</v>
      </c>
      <c r="U35" s="185">
        <f t="shared" si="10"/>
        <v>0</v>
      </c>
      <c r="V35" s="185">
        <f t="shared" si="10"/>
        <v>0</v>
      </c>
      <c r="W35" s="185">
        <f t="shared" si="10"/>
        <v>0</v>
      </c>
      <c r="X35" s="185">
        <f t="shared" si="10"/>
        <v>0</v>
      </c>
      <c r="Y35" s="185">
        <f t="shared" si="10"/>
        <v>0</v>
      </c>
      <c r="Z35" s="185">
        <f t="shared" si="10"/>
        <v>0</v>
      </c>
      <c r="AA35" s="185">
        <f t="shared" si="10"/>
        <v>0</v>
      </c>
      <c r="AB35" s="185">
        <f t="shared" si="10"/>
        <v>0</v>
      </c>
      <c r="AC35" s="185">
        <f t="shared" si="10"/>
        <v>0</v>
      </c>
      <c r="AD35" s="185">
        <f t="shared" si="10"/>
        <v>0</v>
      </c>
      <c r="AE35" s="185">
        <f t="shared" si="10"/>
        <v>0</v>
      </c>
      <c r="AF35" s="185">
        <f t="shared" si="10"/>
        <v>0</v>
      </c>
      <c r="AG35" s="185">
        <f t="shared" si="10"/>
        <v>0</v>
      </c>
      <c r="AH35" s="185">
        <f t="shared" si="10"/>
        <v>0</v>
      </c>
      <c r="AI35" s="185">
        <f t="shared" si="10"/>
        <v>0</v>
      </c>
      <c r="AJ35" s="185">
        <f t="shared" si="10"/>
        <v>0</v>
      </c>
      <c r="AK35" s="185">
        <f t="shared" si="10"/>
        <v>0</v>
      </c>
      <c r="AL35" s="185">
        <f t="shared" si="10"/>
        <v>0</v>
      </c>
      <c r="AM35" s="185">
        <f t="shared" si="10"/>
        <v>0</v>
      </c>
      <c r="AN35" s="185">
        <f t="shared" si="10"/>
        <v>0</v>
      </c>
      <c r="AO35" s="185">
        <f t="shared" si="10"/>
        <v>0</v>
      </c>
      <c r="AP35" s="185">
        <f t="shared" si="10"/>
        <v>0</v>
      </c>
    </row>
    <row r="36" spans="1:42">
      <c r="A36" s="57" t="str">
        <f t="shared" si="8"/>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0"/>
        <v>2.2199899144300876</v>
      </c>
      <c r="Q36" s="185">
        <f t="shared" si="10"/>
        <v>2.225501861888123</v>
      </c>
      <c r="R36" s="185">
        <f t="shared" si="10"/>
        <v>2.0547852606520958</v>
      </c>
      <c r="S36" s="185">
        <f t="shared" si="10"/>
        <v>2.032259220921889</v>
      </c>
      <c r="T36" s="185">
        <f t="shared" si="10"/>
        <v>2.032259220921889</v>
      </c>
      <c r="U36" s="185">
        <f t="shared" si="10"/>
        <v>2.032259220921889</v>
      </c>
      <c r="V36" s="185">
        <f t="shared" si="10"/>
        <v>2.032259220921889</v>
      </c>
      <c r="W36" s="185">
        <f t="shared" si="10"/>
        <v>2.032259220921889</v>
      </c>
      <c r="X36" s="185">
        <f t="shared" si="10"/>
        <v>2.032259220921889</v>
      </c>
      <c r="Y36" s="185">
        <f t="shared" si="10"/>
        <v>2.032259220921889</v>
      </c>
      <c r="Z36" s="185">
        <f t="shared" si="10"/>
        <v>2.032259220921889</v>
      </c>
      <c r="AA36" s="185">
        <f t="shared" si="10"/>
        <v>2.032259220921889</v>
      </c>
      <c r="AB36" s="185">
        <f t="shared" si="10"/>
        <v>2.032259220921889</v>
      </c>
      <c r="AC36" s="185">
        <f t="shared" si="10"/>
        <v>2.032259220921889</v>
      </c>
      <c r="AD36" s="185">
        <f t="shared" si="10"/>
        <v>2.032259220921889</v>
      </c>
      <c r="AE36" s="185">
        <f t="shared" si="10"/>
        <v>2.032259220921889</v>
      </c>
      <c r="AF36" s="185">
        <f t="shared" si="10"/>
        <v>2.032259220921889</v>
      </c>
      <c r="AG36" s="185">
        <f t="shared" si="10"/>
        <v>2.032259220921889</v>
      </c>
      <c r="AH36" s="185">
        <f t="shared" si="10"/>
        <v>2.032259220921889</v>
      </c>
      <c r="AI36" s="185">
        <f t="shared" si="10"/>
        <v>2.032259220921889</v>
      </c>
      <c r="AJ36" s="185">
        <f t="shared" si="10"/>
        <v>2.032259220921889</v>
      </c>
      <c r="AK36" s="185">
        <f t="shared" si="10"/>
        <v>2.032259220921889</v>
      </c>
      <c r="AL36" s="185">
        <f t="shared" si="10"/>
        <v>2.032259220921889</v>
      </c>
      <c r="AM36" s="185">
        <f t="shared" si="10"/>
        <v>2.032259220921889</v>
      </c>
      <c r="AN36" s="185">
        <f t="shared" si="10"/>
        <v>2.032259220921889</v>
      </c>
      <c r="AO36" s="185">
        <f t="shared" si="10"/>
        <v>2.032259220921889</v>
      </c>
      <c r="AP36" s="185">
        <f t="shared" si="10"/>
        <v>2.032259220921889</v>
      </c>
    </row>
    <row r="37" spans="1:42">
      <c r="A37" s="57" t="str">
        <f t="shared" si="8"/>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0"/>
        <v>0.67117938599681348</v>
      </c>
      <c r="Q37" s="185">
        <f t="shared" si="10"/>
        <v>0.67284583749124771</v>
      </c>
      <c r="R37" s="185">
        <f t="shared" si="10"/>
        <v>0.6212323311179655</v>
      </c>
      <c r="S37" s="185">
        <f t="shared" si="10"/>
        <v>0.61442193372976772</v>
      </c>
      <c r="T37" s="185">
        <f t="shared" si="10"/>
        <v>0.61442193372976772</v>
      </c>
      <c r="U37" s="185">
        <f t="shared" si="10"/>
        <v>0.61442193372976772</v>
      </c>
      <c r="V37" s="185">
        <f t="shared" si="10"/>
        <v>0.61442193372976772</v>
      </c>
      <c r="W37" s="185">
        <f t="shared" si="10"/>
        <v>0.61442193372976772</v>
      </c>
      <c r="X37" s="185">
        <f t="shared" si="10"/>
        <v>0.61442193372976772</v>
      </c>
      <c r="Y37" s="185">
        <f t="shared" si="10"/>
        <v>0.61442193372976772</v>
      </c>
      <c r="Z37" s="185">
        <f t="shared" si="10"/>
        <v>0.61442193372976772</v>
      </c>
      <c r="AA37" s="185">
        <f t="shared" si="10"/>
        <v>0.61442193372976772</v>
      </c>
      <c r="AB37" s="185">
        <f t="shared" si="10"/>
        <v>0.61442193372976772</v>
      </c>
      <c r="AC37" s="185">
        <f t="shared" si="10"/>
        <v>0.61442193372976772</v>
      </c>
      <c r="AD37" s="185">
        <f t="shared" si="10"/>
        <v>0.61442193372976772</v>
      </c>
      <c r="AE37" s="185">
        <f t="shared" si="10"/>
        <v>0.61442193372976772</v>
      </c>
      <c r="AF37" s="185">
        <f t="shared" si="10"/>
        <v>0.61442193372976772</v>
      </c>
      <c r="AG37" s="185">
        <f t="shared" si="10"/>
        <v>0.61442193372976772</v>
      </c>
      <c r="AH37" s="185">
        <f t="shared" si="10"/>
        <v>0.61442193372976772</v>
      </c>
      <c r="AI37" s="185">
        <f t="shared" si="10"/>
        <v>0.61442193372976772</v>
      </c>
      <c r="AJ37" s="185">
        <f t="shared" si="10"/>
        <v>0.61442193372976772</v>
      </c>
      <c r="AK37" s="185">
        <f t="shared" si="10"/>
        <v>0.61442193372976772</v>
      </c>
      <c r="AL37" s="185">
        <f t="shared" si="10"/>
        <v>0.61442193372976772</v>
      </c>
      <c r="AM37" s="185">
        <f t="shared" si="10"/>
        <v>0.61442193372976772</v>
      </c>
      <c r="AN37" s="185">
        <f t="shared" si="10"/>
        <v>0.61442193372976772</v>
      </c>
      <c r="AO37" s="185">
        <f t="shared" si="10"/>
        <v>0.61442193372976772</v>
      </c>
      <c r="AP37" s="185">
        <f t="shared" si="10"/>
        <v>0.61442193372976772</v>
      </c>
    </row>
    <row r="38" spans="1:42">
      <c r="A38" s="57" t="str">
        <f t="shared" si="8"/>
        <v>*</v>
      </c>
      <c r="B38" s="22" t="s">
        <v>288</v>
      </c>
      <c r="C38" s="23" t="s">
        <v>137</v>
      </c>
      <c r="D38" s="57">
        <f t="shared" si="6"/>
        <v>0</v>
      </c>
      <c r="E38" s="23" t="s">
        <v>137</v>
      </c>
      <c r="F38" s="23" t="s">
        <v>137</v>
      </c>
      <c r="G38" s="23" t="s">
        <v>137</v>
      </c>
      <c r="H38" s="23" t="s">
        <v>137</v>
      </c>
      <c r="I38" s="22">
        <v>0</v>
      </c>
      <c r="J38" s="110">
        <v>0</v>
      </c>
      <c r="K38" s="185">
        <f t="shared" ref="K38:AP38" si="11">J38*K22/J22</f>
        <v>0</v>
      </c>
      <c r="L38" s="185">
        <f t="shared" si="11"/>
        <v>0</v>
      </c>
      <c r="M38" s="185">
        <f t="shared" si="11"/>
        <v>0</v>
      </c>
      <c r="N38" s="185">
        <f t="shared" si="11"/>
        <v>0</v>
      </c>
      <c r="O38" s="185">
        <f t="shared" si="11"/>
        <v>0</v>
      </c>
      <c r="P38" s="185">
        <f t="shared" si="11"/>
        <v>0</v>
      </c>
      <c r="Q38" s="185">
        <f t="shared" si="11"/>
        <v>0</v>
      </c>
      <c r="R38" s="185">
        <f t="shared" si="11"/>
        <v>0</v>
      </c>
      <c r="S38" s="185">
        <f t="shared" si="11"/>
        <v>0</v>
      </c>
      <c r="T38" s="185">
        <f t="shared" si="11"/>
        <v>0</v>
      </c>
      <c r="U38" s="185">
        <f t="shared" si="11"/>
        <v>0</v>
      </c>
      <c r="V38" s="185">
        <f t="shared" si="11"/>
        <v>0</v>
      </c>
      <c r="W38" s="185">
        <f t="shared" si="11"/>
        <v>0</v>
      </c>
      <c r="X38" s="185">
        <f t="shared" si="11"/>
        <v>0</v>
      </c>
      <c r="Y38" s="185">
        <f t="shared" si="11"/>
        <v>0</v>
      </c>
      <c r="Z38" s="185">
        <f t="shared" si="11"/>
        <v>0</v>
      </c>
      <c r="AA38" s="185">
        <f t="shared" si="11"/>
        <v>0</v>
      </c>
      <c r="AB38" s="185">
        <f t="shared" si="11"/>
        <v>0</v>
      </c>
      <c r="AC38" s="185">
        <f t="shared" si="11"/>
        <v>0</v>
      </c>
      <c r="AD38" s="185">
        <f t="shared" si="11"/>
        <v>0</v>
      </c>
      <c r="AE38" s="185">
        <f t="shared" si="11"/>
        <v>0</v>
      </c>
      <c r="AF38" s="185">
        <f t="shared" si="11"/>
        <v>0</v>
      </c>
      <c r="AG38" s="185">
        <f t="shared" si="11"/>
        <v>0</v>
      </c>
      <c r="AH38" s="185">
        <f t="shared" si="11"/>
        <v>0</v>
      </c>
      <c r="AI38" s="185">
        <f t="shared" si="11"/>
        <v>0</v>
      </c>
      <c r="AJ38" s="185">
        <f t="shared" si="11"/>
        <v>0</v>
      </c>
      <c r="AK38" s="185">
        <f t="shared" si="11"/>
        <v>0</v>
      </c>
      <c r="AL38" s="185">
        <f t="shared" si="11"/>
        <v>0</v>
      </c>
      <c r="AM38" s="185">
        <f t="shared" si="11"/>
        <v>0</v>
      </c>
      <c r="AN38" s="185">
        <f t="shared" si="11"/>
        <v>0</v>
      </c>
      <c r="AO38" s="185">
        <f t="shared" si="11"/>
        <v>0</v>
      </c>
      <c r="AP38" s="185">
        <f t="shared" si="11"/>
        <v>0</v>
      </c>
    </row>
    <row r="39" spans="1:42">
      <c r="A39" s="185" t="s">
        <v>16</v>
      </c>
      <c r="B39" s="186"/>
    </row>
    <row r="40" spans="1:42" ht="15.75" thickBot="1">
      <c r="A40" s="185" t="s">
        <v>16</v>
      </c>
      <c r="B40" s="14" t="s">
        <v>290</v>
      </c>
      <c r="C40" s="14"/>
      <c r="D40" s="185">
        <v>2010</v>
      </c>
      <c r="E40" s="185">
        <v>2020</v>
      </c>
      <c r="F40" s="185">
        <v>2030</v>
      </c>
      <c r="G40" s="185">
        <v>2050</v>
      </c>
    </row>
    <row r="41" spans="1:42">
      <c r="A41" s="185" t="s">
        <v>16</v>
      </c>
      <c r="B41" s="186" t="str">
        <f t="shared" ref="B41:C52" si="12">B10</f>
        <v>MI</v>
      </c>
      <c r="C41" s="186" t="str">
        <f t="shared" si="12"/>
        <v>Mining</v>
      </c>
      <c r="D41" s="185">
        <v>1</v>
      </c>
      <c r="E41" s="185">
        <v>1.0220604419830652</v>
      </c>
      <c r="F41" s="185">
        <v>1.0684529596700734</v>
      </c>
      <c r="G41" s="185">
        <f>F41</f>
        <v>1.0684529596700734</v>
      </c>
      <c r="J41" s="185">
        <f>IF(J$7=-1,K41,IF(J$7=99,I41,IF(J$7=0,INDEX($D41:$G41,0,J$5),(INDEX($D41:$G41,0,J$7+1)-INDEX($D41:$G41,0,J$7))/(INDEX($D$4:$G$4,0,J$7+1)-INDEX($D$4:$G$4,0,J$7))+I41)))</f>
        <v>1</v>
      </c>
      <c r="K41" s="185">
        <f t="shared" ref="K41:Z42" si="13">IF(K$7=-1,L41,IF(K$7=99,J41,IF(K$7=0,INDEX($D41:$G41,0,K$5),(INDEX($D41:$G41,0,K$7+1)-INDEX($D41:$G41,0,K$7))/(INDEX($D$4:$G$4,0,K$7+1)-INDEX($D$4:$G$4,0,K$7))+J41)))</f>
        <v>1.0027575552478831</v>
      </c>
      <c r="L41" s="185">
        <f t="shared" si="13"/>
        <v>1.0055151104957663</v>
      </c>
      <c r="M41" s="185">
        <f t="shared" si="13"/>
        <v>1.0082726657436494</v>
      </c>
      <c r="N41" s="185">
        <f t="shared" si="13"/>
        <v>1.0110302209915325</v>
      </c>
      <c r="O41" s="185">
        <f t="shared" si="13"/>
        <v>1.0137877762394156</v>
      </c>
      <c r="P41" s="185">
        <f t="shared" si="13"/>
        <v>1.0165453314872988</v>
      </c>
      <c r="Q41" s="185">
        <f t="shared" si="13"/>
        <v>1.0193028867351819</v>
      </c>
      <c r="R41" s="185">
        <f t="shared" si="13"/>
        <v>1.0220604419830652</v>
      </c>
      <c r="S41" s="185">
        <f t="shared" si="13"/>
        <v>1.0266996937517661</v>
      </c>
      <c r="T41" s="185">
        <f t="shared" si="13"/>
        <v>1.0313389455204669</v>
      </c>
      <c r="U41" s="185">
        <f t="shared" si="13"/>
        <v>1.0359781972891677</v>
      </c>
      <c r="V41" s="185">
        <f t="shared" si="13"/>
        <v>1.0406174490578686</v>
      </c>
      <c r="W41" s="185">
        <f t="shared" si="13"/>
        <v>1.0452567008265694</v>
      </c>
      <c r="X41" s="185">
        <f t="shared" si="13"/>
        <v>1.0498959525952702</v>
      </c>
      <c r="Y41" s="185">
        <f t="shared" si="13"/>
        <v>1.0545352043639711</v>
      </c>
      <c r="Z41" s="185">
        <f t="shared" si="13"/>
        <v>1.0591744561326719</v>
      </c>
      <c r="AA41" s="185">
        <f t="shared" ref="AA41:AP42" si="14">IF(AA$7=-1,AB41,IF(AA$7=99,Z41,IF(AA$7=0,INDEX($D41:$G41,0,AA$5),(INDEX($D41:$G41,0,AA$7+1)-INDEX($D41:$G41,0,AA$7))/(INDEX($D$4:$G$4,0,AA$7+1)-INDEX($D$4:$G$4,0,AA$7))+Z41)))</f>
        <v>1.0638137079013728</v>
      </c>
      <c r="AB41" s="185">
        <f t="shared" si="14"/>
        <v>1.0684529596700734</v>
      </c>
      <c r="AC41" s="185">
        <f t="shared" si="14"/>
        <v>1.0684529596700734</v>
      </c>
      <c r="AD41" s="185">
        <f t="shared" si="14"/>
        <v>1.0684529596700734</v>
      </c>
      <c r="AE41" s="185">
        <f t="shared" si="14"/>
        <v>1.0684529596700734</v>
      </c>
      <c r="AF41" s="185">
        <f t="shared" si="14"/>
        <v>1.0684529596700734</v>
      </c>
      <c r="AG41" s="185">
        <f t="shared" si="14"/>
        <v>1.0684529596700734</v>
      </c>
      <c r="AH41" s="185">
        <f t="shared" si="14"/>
        <v>1.0684529596700734</v>
      </c>
      <c r="AI41" s="185">
        <f t="shared" si="14"/>
        <v>1.0684529596700734</v>
      </c>
      <c r="AJ41" s="185">
        <f t="shared" si="14"/>
        <v>1.0684529596700734</v>
      </c>
      <c r="AK41" s="185">
        <f t="shared" si="14"/>
        <v>1.0684529596700734</v>
      </c>
      <c r="AL41" s="185">
        <f t="shared" si="14"/>
        <v>1.0684529596700734</v>
      </c>
      <c r="AM41" s="185">
        <f t="shared" si="14"/>
        <v>1.0684529596700734</v>
      </c>
      <c r="AN41" s="185">
        <f t="shared" si="14"/>
        <v>1.0684529596700734</v>
      </c>
      <c r="AO41" s="185">
        <f t="shared" si="14"/>
        <v>1.0684529596700734</v>
      </c>
      <c r="AP41" s="185">
        <f t="shared" si="14"/>
        <v>1.0684529596700734</v>
      </c>
    </row>
    <row r="42" spans="1:42">
      <c r="A42" s="185" t="s">
        <v>16</v>
      </c>
      <c r="B42" s="186" t="str">
        <f t="shared" si="12"/>
        <v>FA</v>
      </c>
      <c r="C42" s="186" t="str">
        <f t="shared" si="12"/>
        <v>Ferro Alloys</v>
      </c>
      <c r="D42" s="185">
        <v>1</v>
      </c>
      <c r="E42" s="185">
        <v>1</v>
      </c>
      <c r="F42" s="185">
        <v>1</v>
      </c>
      <c r="G42" s="185">
        <v>1</v>
      </c>
      <c r="J42" s="185">
        <f>IF(J$7=-1,K42,IF(J$7=99,I42,IF(J$7=0,INDEX($D42:$G42,0,J$5),(INDEX($D42:$G42,0,J$7+1)-INDEX($D42:$G42,0,J$7))/(INDEX($D$4:$G$4,0,J$7+1)-INDEX($D$4:$G$4,0,J$7))+I42)))</f>
        <v>1</v>
      </c>
      <c r="K42" s="185">
        <f t="shared" si="13"/>
        <v>1</v>
      </c>
      <c r="L42" s="185">
        <f t="shared" si="13"/>
        <v>1</v>
      </c>
      <c r="M42" s="185">
        <f t="shared" si="13"/>
        <v>1</v>
      </c>
      <c r="N42" s="185">
        <f t="shared" si="13"/>
        <v>1</v>
      </c>
      <c r="O42" s="185">
        <f t="shared" si="13"/>
        <v>1</v>
      </c>
      <c r="P42" s="185">
        <f t="shared" si="13"/>
        <v>1</v>
      </c>
      <c r="Q42" s="185">
        <f t="shared" si="13"/>
        <v>1</v>
      </c>
      <c r="R42" s="185">
        <f t="shared" si="13"/>
        <v>1</v>
      </c>
      <c r="S42" s="185">
        <f t="shared" si="13"/>
        <v>1</v>
      </c>
      <c r="T42" s="185">
        <f t="shared" si="13"/>
        <v>1</v>
      </c>
      <c r="U42" s="185">
        <f t="shared" si="13"/>
        <v>1</v>
      </c>
      <c r="V42" s="185">
        <f t="shared" si="13"/>
        <v>1</v>
      </c>
      <c r="W42" s="185">
        <f t="shared" si="13"/>
        <v>1</v>
      </c>
      <c r="X42" s="185">
        <f t="shared" si="13"/>
        <v>1</v>
      </c>
      <c r="Y42" s="185">
        <f t="shared" si="13"/>
        <v>1</v>
      </c>
      <c r="Z42" s="185">
        <f t="shared" si="13"/>
        <v>1</v>
      </c>
      <c r="AA42" s="185">
        <f t="shared" si="14"/>
        <v>1</v>
      </c>
      <c r="AB42" s="185">
        <f t="shared" si="14"/>
        <v>1</v>
      </c>
      <c r="AC42" s="185">
        <f t="shared" si="14"/>
        <v>1</v>
      </c>
      <c r="AD42" s="185">
        <f t="shared" si="14"/>
        <v>1</v>
      </c>
      <c r="AE42" s="185">
        <f t="shared" si="14"/>
        <v>1</v>
      </c>
      <c r="AF42" s="185">
        <f t="shared" si="14"/>
        <v>1</v>
      </c>
      <c r="AG42" s="185">
        <f t="shared" si="14"/>
        <v>1</v>
      </c>
      <c r="AH42" s="185">
        <f t="shared" si="14"/>
        <v>1</v>
      </c>
      <c r="AI42" s="185">
        <f t="shared" si="14"/>
        <v>1</v>
      </c>
      <c r="AJ42" s="185">
        <f t="shared" si="14"/>
        <v>1</v>
      </c>
      <c r="AK42" s="185">
        <f t="shared" si="14"/>
        <v>1</v>
      </c>
      <c r="AL42" s="185">
        <f t="shared" si="14"/>
        <v>1</v>
      </c>
      <c r="AM42" s="185">
        <f t="shared" si="14"/>
        <v>1</v>
      </c>
      <c r="AN42" s="185">
        <f t="shared" si="14"/>
        <v>1</v>
      </c>
      <c r="AO42" s="185">
        <f t="shared" si="14"/>
        <v>1</v>
      </c>
      <c r="AP42" s="185">
        <f t="shared" si="14"/>
        <v>1</v>
      </c>
    </row>
    <row r="43" spans="1:42">
      <c r="A43" s="185" t="s">
        <v>16</v>
      </c>
      <c r="B43" s="186" t="str">
        <f t="shared" si="12"/>
        <v>IS</v>
      </c>
      <c r="C43" s="186" t="str">
        <f t="shared" si="12"/>
        <v>Iron &amp; Steel</v>
      </c>
      <c r="D43" s="185">
        <v>1</v>
      </c>
      <c r="E43" s="185">
        <v>1</v>
      </c>
      <c r="F43" s="185">
        <v>1</v>
      </c>
      <c r="G43" s="185">
        <v>1</v>
      </c>
      <c r="J43" s="185">
        <f t="shared" ref="J43:AP48" si="15">IF(J$7=-1,K43,IF(J$7=99,I43,IF(J$7=0,INDEX($D43:$G43,0,J$5),(INDEX($D43:$G43,0,J$7+1)-INDEX($D43:$G43,0,J$7))/(INDEX($D$4:$G$4,0,J$7+1)-INDEX($D$4:$G$4,0,J$7))+I43)))</f>
        <v>1</v>
      </c>
      <c r="K43" s="185">
        <f t="shared" si="15"/>
        <v>1</v>
      </c>
      <c r="L43" s="185">
        <f t="shared" si="15"/>
        <v>1</v>
      </c>
      <c r="M43" s="185">
        <f t="shared" si="15"/>
        <v>1</v>
      </c>
      <c r="N43" s="185">
        <f t="shared" si="15"/>
        <v>1</v>
      </c>
      <c r="O43" s="185">
        <f t="shared" si="15"/>
        <v>1</v>
      </c>
      <c r="P43" s="185">
        <f t="shared" si="15"/>
        <v>1</v>
      </c>
      <c r="Q43" s="185">
        <f t="shared" si="15"/>
        <v>1</v>
      </c>
      <c r="R43" s="185">
        <f t="shared" si="15"/>
        <v>1</v>
      </c>
      <c r="S43" s="185">
        <f t="shared" si="15"/>
        <v>1</v>
      </c>
      <c r="T43" s="185">
        <f t="shared" si="15"/>
        <v>1</v>
      </c>
      <c r="U43" s="185">
        <f t="shared" si="15"/>
        <v>1</v>
      </c>
      <c r="V43" s="185">
        <f t="shared" si="15"/>
        <v>1</v>
      </c>
      <c r="W43" s="185">
        <f t="shared" si="15"/>
        <v>1</v>
      </c>
      <c r="X43" s="185">
        <f t="shared" si="15"/>
        <v>1</v>
      </c>
      <c r="Y43" s="185">
        <f t="shared" si="15"/>
        <v>1</v>
      </c>
      <c r="Z43" s="185">
        <f t="shared" si="15"/>
        <v>1</v>
      </c>
      <c r="AA43" s="185">
        <f t="shared" si="15"/>
        <v>1</v>
      </c>
      <c r="AB43" s="185">
        <f t="shared" si="15"/>
        <v>1</v>
      </c>
      <c r="AC43" s="185">
        <f t="shared" si="15"/>
        <v>1</v>
      </c>
      <c r="AD43" s="185">
        <f t="shared" si="15"/>
        <v>1</v>
      </c>
      <c r="AE43" s="185">
        <f t="shared" si="15"/>
        <v>1</v>
      </c>
      <c r="AF43" s="185">
        <f t="shared" si="15"/>
        <v>1</v>
      </c>
      <c r="AG43" s="185">
        <f t="shared" si="15"/>
        <v>1</v>
      </c>
      <c r="AH43" s="185">
        <f t="shared" si="15"/>
        <v>1</v>
      </c>
      <c r="AI43" s="185">
        <f t="shared" si="15"/>
        <v>1</v>
      </c>
      <c r="AJ43" s="185">
        <f t="shared" si="15"/>
        <v>1</v>
      </c>
      <c r="AK43" s="185">
        <f t="shared" si="15"/>
        <v>1</v>
      </c>
      <c r="AL43" s="185">
        <f t="shared" si="15"/>
        <v>1</v>
      </c>
      <c r="AM43" s="185">
        <f t="shared" si="15"/>
        <v>1</v>
      </c>
      <c r="AN43" s="185">
        <f t="shared" si="15"/>
        <v>1</v>
      </c>
      <c r="AO43" s="185">
        <f t="shared" si="15"/>
        <v>1</v>
      </c>
      <c r="AP43" s="185">
        <f t="shared" si="15"/>
        <v>1</v>
      </c>
    </row>
    <row r="44" spans="1:42">
      <c r="A44" s="185" t="s">
        <v>16</v>
      </c>
      <c r="B44" s="186" t="str">
        <f t="shared" si="12"/>
        <v>CP</v>
      </c>
      <c r="C44" s="186" t="str">
        <f t="shared" si="12"/>
        <v>Chemicals</v>
      </c>
      <c r="D44" s="185">
        <v>1</v>
      </c>
      <c r="E44" s="185">
        <v>1</v>
      </c>
      <c r="F44" s="185">
        <v>1</v>
      </c>
      <c r="G44" s="185">
        <v>1</v>
      </c>
      <c r="J44" s="185">
        <f t="shared" si="15"/>
        <v>1</v>
      </c>
      <c r="K44" s="185">
        <f t="shared" si="15"/>
        <v>1</v>
      </c>
      <c r="L44" s="185">
        <f t="shared" si="15"/>
        <v>1</v>
      </c>
      <c r="M44" s="185">
        <f t="shared" si="15"/>
        <v>1</v>
      </c>
      <c r="N44" s="185">
        <f t="shared" si="15"/>
        <v>1</v>
      </c>
      <c r="O44" s="185">
        <f t="shared" si="15"/>
        <v>1</v>
      </c>
      <c r="P44" s="185">
        <f t="shared" si="15"/>
        <v>1</v>
      </c>
      <c r="Q44" s="185">
        <f t="shared" si="15"/>
        <v>1</v>
      </c>
      <c r="R44" s="185">
        <f t="shared" si="15"/>
        <v>1</v>
      </c>
      <c r="S44" s="185">
        <f t="shared" si="15"/>
        <v>1</v>
      </c>
      <c r="T44" s="185">
        <f t="shared" si="15"/>
        <v>1</v>
      </c>
      <c r="U44" s="185">
        <f t="shared" si="15"/>
        <v>1</v>
      </c>
      <c r="V44" s="185">
        <f t="shared" si="15"/>
        <v>1</v>
      </c>
      <c r="W44" s="185">
        <f t="shared" si="15"/>
        <v>1</v>
      </c>
      <c r="X44" s="185">
        <f t="shared" si="15"/>
        <v>1</v>
      </c>
      <c r="Y44" s="185">
        <f t="shared" si="15"/>
        <v>1</v>
      </c>
      <c r="Z44" s="185">
        <f t="shared" si="15"/>
        <v>1</v>
      </c>
      <c r="AA44" s="185">
        <f t="shared" si="15"/>
        <v>1</v>
      </c>
      <c r="AB44" s="185">
        <f t="shared" si="15"/>
        <v>1</v>
      </c>
      <c r="AC44" s="185">
        <f t="shared" si="15"/>
        <v>1</v>
      </c>
      <c r="AD44" s="185">
        <f t="shared" si="15"/>
        <v>1</v>
      </c>
      <c r="AE44" s="185">
        <f t="shared" si="15"/>
        <v>1</v>
      </c>
      <c r="AF44" s="185">
        <f t="shared" si="15"/>
        <v>1</v>
      </c>
      <c r="AG44" s="185">
        <f t="shared" si="15"/>
        <v>1</v>
      </c>
      <c r="AH44" s="185">
        <f t="shared" si="15"/>
        <v>1</v>
      </c>
      <c r="AI44" s="185">
        <f t="shared" si="15"/>
        <v>1</v>
      </c>
      <c r="AJ44" s="185">
        <f t="shared" si="15"/>
        <v>1</v>
      </c>
      <c r="AK44" s="185">
        <f t="shared" si="15"/>
        <v>1</v>
      </c>
      <c r="AL44" s="185">
        <f t="shared" si="15"/>
        <v>1</v>
      </c>
      <c r="AM44" s="185">
        <f t="shared" si="15"/>
        <v>1</v>
      </c>
      <c r="AN44" s="185">
        <f t="shared" si="15"/>
        <v>1</v>
      </c>
      <c r="AO44" s="185">
        <f t="shared" si="15"/>
        <v>1</v>
      </c>
      <c r="AP44" s="185">
        <f t="shared" si="15"/>
        <v>1</v>
      </c>
    </row>
    <row r="45" spans="1:42">
      <c r="A45" s="185" t="s">
        <v>16</v>
      </c>
      <c r="B45" s="186" t="str">
        <f t="shared" si="12"/>
        <v>NF</v>
      </c>
      <c r="C45" s="186" t="str">
        <f t="shared" si="12"/>
        <v>Precious &amp; Non-Ferrous metals</v>
      </c>
      <c r="D45" s="185">
        <v>1</v>
      </c>
      <c r="E45" s="185">
        <v>1</v>
      </c>
      <c r="F45" s="185">
        <v>1</v>
      </c>
      <c r="G45" s="185">
        <v>1</v>
      </c>
      <c r="J45" s="185">
        <f t="shared" si="15"/>
        <v>1</v>
      </c>
      <c r="K45" s="185">
        <f t="shared" si="15"/>
        <v>1</v>
      </c>
      <c r="L45" s="185">
        <f t="shared" si="15"/>
        <v>1</v>
      </c>
      <c r="M45" s="185">
        <f t="shared" si="15"/>
        <v>1</v>
      </c>
      <c r="N45" s="185">
        <f t="shared" si="15"/>
        <v>1</v>
      </c>
      <c r="O45" s="185">
        <f t="shared" si="15"/>
        <v>1</v>
      </c>
      <c r="P45" s="185">
        <f t="shared" si="15"/>
        <v>1</v>
      </c>
      <c r="Q45" s="185">
        <f t="shared" si="15"/>
        <v>1</v>
      </c>
      <c r="R45" s="185">
        <f t="shared" si="15"/>
        <v>1</v>
      </c>
      <c r="S45" s="185">
        <f t="shared" si="15"/>
        <v>1</v>
      </c>
      <c r="T45" s="185">
        <f t="shared" si="15"/>
        <v>1</v>
      </c>
      <c r="U45" s="185">
        <f t="shared" si="15"/>
        <v>1</v>
      </c>
      <c r="V45" s="185">
        <f t="shared" si="15"/>
        <v>1</v>
      </c>
      <c r="W45" s="185">
        <f t="shared" si="15"/>
        <v>1</v>
      </c>
      <c r="X45" s="185">
        <f t="shared" si="15"/>
        <v>1</v>
      </c>
      <c r="Y45" s="185">
        <f t="shared" si="15"/>
        <v>1</v>
      </c>
      <c r="Z45" s="185">
        <f t="shared" si="15"/>
        <v>1</v>
      </c>
      <c r="AA45" s="185">
        <f t="shared" si="15"/>
        <v>1</v>
      </c>
      <c r="AB45" s="185">
        <f t="shared" si="15"/>
        <v>1</v>
      </c>
      <c r="AC45" s="185">
        <f t="shared" si="15"/>
        <v>1</v>
      </c>
      <c r="AD45" s="185">
        <f t="shared" si="15"/>
        <v>1</v>
      </c>
      <c r="AE45" s="185">
        <f t="shared" si="15"/>
        <v>1</v>
      </c>
      <c r="AF45" s="185">
        <f t="shared" si="15"/>
        <v>1</v>
      </c>
      <c r="AG45" s="185">
        <f t="shared" si="15"/>
        <v>1</v>
      </c>
      <c r="AH45" s="185">
        <f t="shared" si="15"/>
        <v>1</v>
      </c>
      <c r="AI45" s="185">
        <f t="shared" si="15"/>
        <v>1</v>
      </c>
      <c r="AJ45" s="185">
        <f t="shared" si="15"/>
        <v>1</v>
      </c>
      <c r="AK45" s="185">
        <f t="shared" si="15"/>
        <v>1</v>
      </c>
      <c r="AL45" s="185">
        <f t="shared" si="15"/>
        <v>1</v>
      </c>
      <c r="AM45" s="185">
        <f t="shared" si="15"/>
        <v>1</v>
      </c>
      <c r="AN45" s="185">
        <f t="shared" si="15"/>
        <v>1</v>
      </c>
      <c r="AO45" s="185">
        <f t="shared" si="15"/>
        <v>1</v>
      </c>
      <c r="AP45" s="185">
        <f t="shared" si="15"/>
        <v>1</v>
      </c>
    </row>
    <row r="46" spans="1:42">
      <c r="A46" s="185" t="s">
        <v>16</v>
      </c>
      <c r="B46" s="186" t="str">
        <f t="shared" si="12"/>
        <v>NM</v>
      </c>
      <c r="C46" s="186" t="str">
        <f t="shared" si="12"/>
        <v>N.M.M Products</v>
      </c>
      <c r="D46" s="185">
        <v>1</v>
      </c>
      <c r="E46" s="185">
        <v>1</v>
      </c>
      <c r="F46" s="185">
        <v>1</v>
      </c>
      <c r="G46" s="185">
        <v>1</v>
      </c>
      <c r="J46" s="185">
        <f t="shared" si="15"/>
        <v>1</v>
      </c>
      <c r="K46" s="185">
        <f t="shared" si="15"/>
        <v>1</v>
      </c>
      <c r="L46" s="185">
        <f t="shared" si="15"/>
        <v>1</v>
      </c>
      <c r="M46" s="185">
        <f t="shared" si="15"/>
        <v>1</v>
      </c>
      <c r="N46" s="185">
        <f t="shared" si="15"/>
        <v>1</v>
      </c>
      <c r="O46" s="185">
        <f t="shared" si="15"/>
        <v>1</v>
      </c>
      <c r="P46" s="185">
        <f t="shared" si="15"/>
        <v>1</v>
      </c>
      <c r="Q46" s="185">
        <f t="shared" si="15"/>
        <v>1</v>
      </c>
      <c r="R46" s="185">
        <f t="shared" si="15"/>
        <v>1</v>
      </c>
      <c r="S46" s="185">
        <f t="shared" si="15"/>
        <v>1</v>
      </c>
      <c r="T46" s="185">
        <f t="shared" si="15"/>
        <v>1</v>
      </c>
      <c r="U46" s="185">
        <f t="shared" si="15"/>
        <v>1</v>
      </c>
      <c r="V46" s="185">
        <f t="shared" si="15"/>
        <v>1</v>
      </c>
      <c r="W46" s="185">
        <f t="shared" si="15"/>
        <v>1</v>
      </c>
      <c r="X46" s="185">
        <f t="shared" si="15"/>
        <v>1</v>
      </c>
      <c r="Y46" s="185">
        <f t="shared" si="15"/>
        <v>1</v>
      </c>
      <c r="Z46" s="185">
        <f t="shared" si="15"/>
        <v>1</v>
      </c>
      <c r="AA46" s="185">
        <f t="shared" si="15"/>
        <v>1</v>
      </c>
      <c r="AB46" s="185">
        <f t="shared" si="15"/>
        <v>1</v>
      </c>
      <c r="AC46" s="185">
        <f t="shared" si="15"/>
        <v>1</v>
      </c>
      <c r="AD46" s="185">
        <f t="shared" si="15"/>
        <v>1</v>
      </c>
      <c r="AE46" s="185">
        <f t="shared" si="15"/>
        <v>1</v>
      </c>
      <c r="AF46" s="185">
        <f t="shared" si="15"/>
        <v>1</v>
      </c>
      <c r="AG46" s="185">
        <f t="shared" si="15"/>
        <v>1</v>
      </c>
      <c r="AH46" s="185">
        <f t="shared" si="15"/>
        <v>1</v>
      </c>
      <c r="AI46" s="185">
        <f t="shared" si="15"/>
        <v>1</v>
      </c>
      <c r="AJ46" s="185">
        <f t="shared" si="15"/>
        <v>1</v>
      </c>
      <c r="AK46" s="185">
        <f t="shared" si="15"/>
        <v>1</v>
      </c>
      <c r="AL46" s="185">
        <f t="shared" si="15"/>
        <v>1</v>
      </c>
      <c r="AM46" s="185">
        <f t="shared" si="15"/>
        <v>1</v>
      </c>
      <c r="AN46" s="185">
        <f t="shared" si="15"/>
        <v>1</v>
      </c>
      <c r="AO46" s="185">
        <f t="shared" si="15"/>
        <v>1</v>
      </c>
      <c r="AP46" s="185">
        <f t="shared" si="15"/>
        <v>1</v>
      </c>
    </row>
    <row r="47" spans="1:42">
      <c r="A47" s="185" t="s">
        <v>16</v>
      </c>
      <c r="B47" s="186" t="str">
        <f t="shared" si="12"/>
        <v>NM</v>
      </c>
      <c r="C47" s="186" t="str">
        <f t="shared" si="12"/>
        <v>N.M.M Products</v>
      </c>
      <c r="D47" s="185">
        <v>1</v>
      </c>
      <c r="E47" s="185">
        <v>1</v>
      </c>
      <c r="F47" s="185">
        <v>1</v>
      </c>
      <c r="G47" s="185">
        <v>1</v>
      </c>
      <c r="J47" s="185">
        <f t="shared" si="15"/>
        <v>1</v>
      </c>
      <c r="K47" s="185">
        <f t="shared" si="15"/>
        <v>1</v>
      </c>
      <c r="L47" s="185">
        <f t="shared" si="15"/>
        <v>1</v>
      </c>
      <c r="M47" s="185">
        <f t="shared" si="15"/>
        <v>1</v>
      </c>
      <c r="N47" s="185">
        <f t="shared" si="15"/>
        <v>1</v>
      </c>
      <c r="O47" s="185">
        <f t="shared" si="15"/>
        <v>1</v>
      </c>
      <c r="P47" s="185">
        <f t="shared" si="15"/>
        <v>1</v>
      </c>
      <c r="Q47" s="185">
        <f t="shared" si="15"/>
        <v>1</v>
      </c>
      <c r="R47" s="185">
        <f t="shared" si="15"/>
        <v>1</v>
      </c>
      <c r="S47" s="185">
        <f t="shared" si="15"/>
        <v>1</v>
      </c>
      <c r="T47" s="185">
        <f t="shared" si="15"/>
        <v>1</v>
      </c>
      <c r="U47" s="185">
        <f t="shared" si="15"/>
        <v>1</v>
      </c>
      <c r="V47" s="185">
        <f t="shared" si="15"/>
        <v>1</v>
      </c>
      <c r="W47" s="185">
        <f t="shared" si="15"/>
        <v>1</v>
      </c>
      <c r="X47" s="185">
        <f t="shared" si="15"/>
        <v>1</v>
      </c>
      <c r="Y47" s="185">
        <f t="shared" si="15"/>
        <v>1</v>
      </c>
      <c r="Z47" s="185">
        <f t="shared" si="15"/>
        <v>1</v>
      </c>
      <c r="AA47" s="185">
        <f t="shared" si="15"/>
        <v>1</v>
      </c>
      <c r="AB47" s="185">
        <f t="shared" si="15"/>
        <v>1</v>
      </c>
      <c r="AC47" s="185">
        <f t="shared" si="15"/>
        <v>1</v>
      </c>
      <c r="AD47" s="185">
        <f t="shared" si="15"/>
        <v>1</v>
      </c>
      <c r="AE47" s="185">
        <f t="shared" si="15"/>
        <v>1</v>
      </c>
      <c r="AF47" s="185">
        <f t="shared" si="15"/>
        <v>1</v>
      </c>
      <c r="AG47" s="185">
        <f t="shared" si="15"/>
        <v>1</v>
      </c>
      <c r="AH47" s="185">
        <f t="shared" si="15"/>
        <v>1</v>
      </c>
      <c r="AI47" s="185">
        <f t="shared" si="15"/>
        <v>1</v>
      </c>
      <c r="AJ47" s="185">
        <f t="shared" si="15"/>
        <v>1</v>
      </c>
      <c r="AK47" s="185">
        <f t="shared" si="15"/>
        <v>1</v>
      </c>
      <c r="AL47" s="185">
        <f t="shared" si="15"/>
        <v>1</v>
      </c>
      <c r="AM47" s="185">
        <f t="shared" si="15"/>
        <v>1</v>
      </c>
      <c r="AN47" s="185">
        <f t="shared" si="15"/>
        <v>1</v>
      </c>
      <c r="AO47" s="185">
        <f t="shared" si="15"/>
        <v>1</v>
      </c>
      <c r="AP47" s="185">
        <f t="shared" si="15"/>
        <v>1</v>
      </c>
    </row>
    <row r="48" spans="1:42">
      <c r="A48" s="185" t="s">
        <v>16</v>
      </c>
      <c r="B48" s="186" t="str">
        <f t="shared" si="12"/>
        <v>NM</v>
      </c>
      <c r="C48" s="186" t="str">
        <f t="shared" si="12"/>
        <v>N.M.M Products</v>
      </c>
      <c r="D48" s="185">
        <v>1</v>
      </c>
      <c r="E48" s="185">
        <v>1</v>
      </c>
      <c r="F48" s="185">
        <v>1</v>
      </c>
      <c r="G48" s="185">
        <v>1</v>
      </c>
      <c r="J48" s="185">
        <f>IF(J$7=-1,K48,IF(J$7=99,I48,IF(J$7=0,INDEX($D48:$G48,0,J$5),(INDEX($D48:$G48,0,J$7+1)-INDEX($D48:$G48,0,J$7))/(INDEX($D$4:$G$4,0,J$7+1)-INDEX($D$4:$G$4,0,J$7))+I48)))</f>
        <v>1</v>
      </c>
      <c r="K48" s="185">
        <f t="shared" si="15"/>
        <v>1</v>
      </c>
      <c r="L48" s="185">
        <f t="shared" si="15"/>
        <v>1</v>
      </c>
      <c r="M48" s="185">
        <f t="shared" si="15"/>
        <v>1</v>
      </c>
      <c r="N48" s="185">
        <f t="shared" si="15"/>
        <v>1</v>
      </c>
      <c r="O48" s="185">
        <f t="shared" si="15"/>
        <v>1</v>
      </c>
      <c r="P48" s="185">
        <f t="shared" si="15"/>
        <v>1</v>
      </c>
      <c r="Q48" s="185">
        <f t="shared" si="15"/>
        <v>1</v>
      </c>
      <c r="R48" s="185">
        <f t="shared" si="15"/>
        <v>1</v>
      </c>
      <c r="S48" s="185">
        <f t="shared" si="15"/>
        <v>1</v>
      </c>
      <c r="T48" s="185">
        <f t="shared" si="15"/>
        <v>1</v>
      </c>
      <c r="U48" s="185">
        <f t="shared" si="15"/>
        <v>1</v>
      </c>
      <c r="V48" s="185">
        <f t="shared" si="15"/>
        <v>1</v>
      </c>
      <c r="W48" s="185">
        <f t="shared" si="15"/>
        <v>1</v>
      </c>
      <c r="X48" s="185">
        <f t="shared" si="15"/>
        <v>1</v>
      </c>
      <c r="Y48" s="185">
        <f t="shared" si="15"/>
        <v>1</v>
      </c>
      <c r="Z48" s="185">
        <f t="shared" si="15"/>
        <v>1</v>
      </c>
      <c r="AA48" s="185">
        <f t="shared" si="15"/>
        <v>1</v>
      </c>
      <c r="AB48" s="185">
        <f t="shared" si="15"/>
        <v>1</v>
      </c>
      <c r="AC48" s="185">
        <f t="shared" si="15"/>
        <v>1</v>
      </c>
      <c r="AD48" s="185">
        <f t="shared" si="15"/>
        <v>1</v>
      </c>
      <c r="AE48" s="185">
        <f t="shared" si="15"/>
        <v>1</v>
      </c>
      <c r="AF48" s="185">
        <f t="shared" si="15"/>
        <v>1</v>
      </c>
      <c r="AG48" s="185">
        <f t="shared" si="15"/>
        <v>1</v>
      </c>
      <c r="AH48" s="185">
        <f t="shared" si="15"/>
        <v>1</v>
      </c>
      <c r="AI48" s="185">
        <f t="shared" si="15"/>
        <v>1</v>
      </c>
      <c r="AJ48" s="185">
        <f t="shared" si="15"/>
        <v>1</v>
      </c>
      <c r="AK48" s="185">
        <f t="shared" si="15"/>
        <v>1</v>
      </c>
      <c r="AL48" s="185">
        <f t="shared" si="15"/>
        <v>1</v>
      </c>
      <c r="AM48" s="185">
        <f t="shared" si="15"/>
        <v>1</v>
      </c>
      <c r="AN48" s="185">
        <f t="shared" si="15"/>
        <v>1</v>
      </c>
      <c r="AO48" s="185">
        <f t="shared" si="15"/>
        <v>1</v>
      </c>
      <c r="AP48" s="185">
        <f t="shared" si="15"/>
        <v>1</v>
      </c>
    </row>
    <row r="49" spans="1:42">
      <c r="A49" s="185" t="s">
        <v>16</v>
      </c>
      <c r="B49" s="186" t="str">
        <f t="shared" si="12"/>
        <v>NM</v>
      </c>
      <c r="C49" s="186" t="str">
        <f t="shared" si="12"/>
        <v>N.M.M Products</v>
      </c>
      <c r="D49" s="185">
        <v>1</v>
      </c>
      <c r="E49" s="185">
        <v>1</v>
      </c>
      <c r="F49" s="185">
        <v>1</v>
      </c>
      <c r="G49" s="185">
        <v>1</v>
      </c>
      <c r="J49" s="185">
        <f t="shared" ref="J49:AP53" si="16">IF(J$7=-1,K49,IF(J$7=99,I49,IF(J$7=0,INDEX($D49:$G49,0,J$5),(INDEX($D49:$G49,0,J$7+1)-INDEX($D49:$G49,0,J$7))/(INDEX($D$4:$G$4,0,J$7+1)-INDEX($D$4:$G$4,0,J$7))+I49)))</f>
        <v>1</v>
      </c>
      <c r="K49" s="185">
        <f t="shared" si="16"/>
        <v>1</v>
      </c>
      <c r="L49" s="185">
        <f t="shared" si="16"/>
        <v>1</v>
      </c>
      <c r="M49" s="185">
        <f t="shared" si="16"/>
        <v>1</v>
      </c>
      <c r="N49" s="185">
        <f t="shared" si="16"/>
        <v>1</v>
      </c>
      <c r="O49" s="185">
        <f t="shared" si="16"/>
        <v>1</v>
      </c>
      <c r="P49" s="185">
        <f t="shared" si="16"/>
        <v>1</v>
      </c>
      <c r="Q49" s="185">
        <f t="shared" si="16"/>
        <v>1</v>
      </c>
      <c r="R49" s="185">
        <f t="shared" si="16"/>
        <v>1</v>
      </c>
      <c r="S49" s="185">
        <f t="shared" si="16"/>
        <v>1</v>
      </c>
      <c r="T49" s="185">
        <f t="shared" si="16"/>
        <v>1</v>
      </c>
      <c r="U49" s="185">
        <f t="shared" si="16"/>
        <v>1</v>
      </c>
      <c r="V49" s="185">
        <f t="shared" si="16"/>
        <v>1</v>
      </c>
      <c r="W49" s="185">
        <f t="shared" si="16"/>
        <v>1</v>
      </c>
      <c r="X49" s="185">
        <f t="shared" si="16"/>
        <v>1</v>
      </c>
      <c r="Y49" s="185">
        <f t="shared" si="16"/>
        <v>1</v>
      </c>
      <c r="Z49" s="185">
        <f t="shared" si="16"/>
        <v>1</v>
      </c>
      <c r="AA49" s="185">
        <f t="shared" si="16"/>
        <v>1</v>
      </c>
      <c r="AB49" s="185">
        <f t="shared" si="16"/>
        <v>1</v>
      </c>
      <c r="AC49" s="185">
        <f t="shared" si="16"/>
        <v>1</v>
      </c>
      <c r="AD49" s="185">
        <f t="shared" si="16"/>
        <v>1</v>
      </c>
      <c r="AE49" s="185">
        <f t="shared" si="16"/>
        <v>1</v>
      </c>
      <c r="AF49" s="185">
        <f t="shared" si="16"/>
        <v>1</v>
      </c>
      <c r="AG49" s="185">
        <f t="shared" si="16"/>
        <v>1</v>
      </c>
      <c r="AH49" s="185">
        <f t="shared" si="16"/>
        <v>1</v>
      </c>
      <c r="AI49" s="185">
        <f t="shared" si="16"/>
        <v>1</v>
      </c>
      <c r="AJ49" s="185">
        <f t="shared" si="16"/>
        <v>1</v>
      </c>
      <c r="AK49" s="185">
        <f t="shared" si="16"/>
        <v>1</v>
      </c>
      <c r="AL49" s="185">
        <f t="shared" si="16"/>
        <v>1</v>
      </c>
      <c r="AM49" s="185">
        <f t="shared" si="16"/>
        <v>1</v>
      </c>
      <c r="AN49" s="185">
        <f t="shared" si="16"/>
        <v>1</v>
      </c>
      <c r="AO49" s="185">
        <f t="shared" si="16"/>
        <v>1</v>
      </c>
      <c r="AP49" s="185">
        <f t="shared" si="16"/>
        <v>1</v>
      </c>
    </row>
    <row r="50" spans="1:42">
      <c r="A50" s="185" t="s">
        <v>16</v>
      </c>
      <c r="B50" s="186" t="str">
        <f t="shared" si="12"/>
        <v>FB</v>
      </c>
      <c r="C50" s="186" t="str">
        <f t="shared" si="12"/>
        <v>Food, Beverage &amp; Tabacco</v>
      </c>
      <c r="D50" s="185">
        <v>1</v>
      </c>
      <c r="E50" s="185">
        <v>1</v>
      </c>
      <c r="F50" s="185">
        <v>1</v>
      </c>
      <c r="G50" s="185">
        <v>1</v>
      </c>
      <c r="J50" s="185">
        <f t="shared" si="16"/>
        <v>1</v>
      </c>
      <c r="K50" s="185">
        <f t="shared" si="16"/>
        <v>1</v>
      </c>
      <c r="L50" s="185">
        <f t="shared" si="16"/>
        <v>1</v>
      </c>
      <c r="M50" s="185">
        <f t="shared" si="16"/>
        <v>1</v>
      </c>
      <c r="N50" s="185">
        <f t="shared" si="16"/>
        <v>1</v>
      </c>
      <c r="O50" s="185">
        <f t="shared" si="16"/>
        <v>1</v>
      </c>
      <c r="P50" s="185">
        <f t="shared" si="16"/>
        <v>1</v>
      </c>
      <c r="Q50" s="185">
        <f t="shared" si="16"/>
        <v>1</v>
      </c>
      <c r="R50" s="185">
        <f t="shared" si="16"/>
        <v>1</v>
      </c>
      <c r="S50" s="185">
        <f t="shared" si="16"/>
        <v>1</v>
      </c>
      <c r="T50" s="185">
        <f t="shared" si="16"/>
        <v>1</v>
      </c>
      <c r="U50" s="185">
        <f t="shared" si="16"/>
        <v>1</v>
      </c>
      <c r="V50" s="185">
        <f t="shared" si="16"/>
        <v>1</v>
      </c>
      <c r="W50" s="185">
        <f t="shared" si="16"/>
        <v>1</v>
      </c>
      <c r="X50" s="185">
        <f t="shared" si="16"/>
        <v>1</v>
      </c>
      <c r="Y50" s="185">
        <f t="shared" si="16"/>
        <v>1</v>
      </c>
      <c r="Z50" s="185">
        <f t="shared" si="16"/>
        <v>1</v>
      </c>
      <c r="AA50" s="185">
        <f t="shared" si="16"/>
        <v>1</v>
      </c>
      <c r="AB50" s="185">
        <f t="shared" si="16"/>
        <v>1</v>
      </c>
      <c r="AC50" s="185">
        <f t="shared" si="16"/>
        <v>1</v>
      </c>
      <c r="AD50" s="185">
        <f t="shared" si="16"/>
        <v>1</v>
      </c>
      <c r="AE50" s="185">
        <f t="shared" si="16"/>
        <v>1</v>
      </c>
      <c r="AF50" s="185">
        <f t="shared" si="16"/>
        <v>1</v>
      </c>
      <c r="AG50" s="185">
        <f t="shared" si="16"/>
        <v>1</v>
      </c>
      <c r="AH50" s="185">
        <f t="shared" si="16"/>
        <v>1</v>
      </c>
      <c r="AI50" s="185">
        <f t="shared" si="16"/>
        <v>1</v>
      </c>
      <c r="AJ50" s="185">
        <f t="shared" si="16"/>
        <v>1</v>
      </c>
      <c r="AK50" s="185">
        <f t="shared" si="16"/>
        <v>1</v>
      </c>
      <c r="AL50" s="185">
        <f t="shared" si="16"/>
        <v>1</v>
      </c>
      <c r="AM50" s="185">
        <f t="shared" si="16"/>
        <v>1</v>
      </c>
      <c r="AN50" s="185">
        <f t="shared" si="16"/>
        <v>1</v>
      </c>
      <c r="AO50" s="185">
        <f t="shared" si="16"/>
        <v>1</v>
      </c>
      <c r="AP50" s="185">
        <f t="shared" si="16"/>
        <v>1</v>
      </c>
    </row>
    <row r="51" spans="1:42">
      <c r="A51" s="185" t="s">
        <v>16</v>
      </c>
      <c r="B51" s="186" t="str">
        <f t="shared" si="12"/>
        <v>PP</v>
      </c>
      <c r="C51" s="186" t="str">
        <f t="shared" si="12"/>
        <v>Pulp &amp; Paper Products</v>
      </c>
      <c r="D51" s="185">
        <v>1</v>
      </c>
      <c r="E51" s="185">
        <v>1</v>
      </c>
      <c r="F51" s="185">
        <v>1</v>
      </c>
      <c r="G51" s="185">
        <v>1</v>
      </c>
      <c r="J51" s="185">
        <f t="shared" si="16"/>
        <v>1</v>
      </c>
      <c r="K51" s="185">
        <f t="shared" si="16"/>
        <v>1</v>
      </c>
      <c r="L51" s="185">
        <f t="shared" si="16"/>
        <v>1</v>
      </c>
      <c r="M51" s="185">
        <f t="shared" si="16"/>
        <v>1</v>
      </c>
      <c r="N51" s="185">
        <f t="shared" si="16"/>
        <v>1</v>
      </c>
      <c r="O51" s="185">
        <f t="shared" si="16"/>
        <v>1</v>
      </c>
      <c r="P51" s="185">
        <f t="shared" si="16"/>
        <v>1</v>
      </c>
      <c r="Q51" s="185">
        <f t="shared" si="16"/>
        <v>1</v>
      </c>
      <c r="R51" s="185">
        <f t="shared" si="16"/>
        <v>1</v>
      </c>
      <c r="S51" s="185">
        <f t="shared" si="16"/>
        <v>1</v>
      </c>
      <c r="T51" s="185">
        <f t="shared" si="16"/>
        <v>1</v>
      </c>
      <c r="U51" s="185">
        <f t="shared" si="16"/>
        <v>1</v>
      </c>
      <c r="V51" s="185">
        <f t="shared" si="16"/>
        <v>1</v>
      </c>
      <c r="W51" s="185">
        <f t="shared" si="16"/>
        <v>1</v>
      </c>
      <c r="X51" s="185">
        <f t="shared" si="16"/>
        <v>1</v>
      </c>
      <c r="Y51" s="185">
        <f t="shared" si="16"/>
        <v>1</v>
      </c>
      <c r="Z51" s="185">
        <f t="shared" si="16"/>
        <v>1</v>
      </c>
      <c r="AA51" s="185">
        <f t="shared" si="16"/>
        <v>1</v>
      </c>
      <c r="AB51" s="185">
        <f t="shared" si="16"/>
        <v>1</v>
      </c>
      <c r="AC51" s="185">
        <f t="shared" si="16"/>
        <v>1</v>
      </c>
      <c r="AD51" s="185">
        <f t="shared" si="16"/>
        <v>1</v>
      </c>
      <c r="AE51" s="185">
        <f t="shared" si="16"/>
        <v>1</v>
      </c>
      <c r="AF51" s="185">
        <f t="shared" si="16"/>
        <v>1</v>
      </c>
      <c r="AG51" s="185">
        <f t="shared" si="16"/>
        <v>1</v>
      </c>
      <c r="AH51" s="185">
        <f t="shared" si="16"/>
        <v>1</v>
      </c>
      <c r="AI51" s="185">
        <f t="shared" si="16"/>
        <v>1</v>
      </c>
      <c r="AJ51" s="185">
        <f t="shared" si="16"/>
        <v>1</v>
      </c>
      <c r="AK51" s="185">
        <f t="shared" si="16"/>
        <v>1</v>
      </c>
      <c r="AL51" s="185">
        <f t="shared" si="16"/>
        <v>1</v>
      </c>
      <c r="AM51" s="185">
        <f t="shared" si="16"/>
        <v>1</v>
      </c>
      <c r="AN51" s="185">
        <f t="shared" si="16"/>
        <v>1</v>
      </c>
      <c r="AO51" s="185">
        <f t="shared" si="16"/>
        <v>1</v>
      </c>
      <c r="AP51" s="185">
        <f t="shared" si="16"/>
        <v>1</v>
      </c>
    </row>
    <row r="52" spans="1:42">
      <c r="A52" s="185" t="s">
        <v>16</v>
      </c>
      <c r="B52" s="186" t="str">
        <f t="shared" si="12"/>
        <v>PP</v>
      </c>
      <c r="C52" s="186" t="str">
        <f t="shared" si="12"/>
        <v>Pulp &amp; Paper Products</v>
      </c>
      <c r="D52" s="185">
        <v>1</v>
      </c>
      <c r="E52" s="185">
        <v>1</v>
      </c>
      <c r="F52" s="185">
        <v>1</v>
      </c>
      <c r="G52" s="185">
        <v>1</v>
      </c>
      <c r="J52" s="185">
        <f t="shared" si="16"/>
        <v>1</v>
      </c>
      <c r="K52" s="185">
        <f t="shared" si="16"/>
        <v>1</v>
      </c>
      <c r="L52" s="185">
        <f t="shared" si="16"/>
        <v>1</v>
      </c>
      <c r="M52" s="185">
        <f t="shared" si="16"/>
        <v>1</v>
      </c>
      <c r="N52" s="185">
        <f t="shared" si="16"/>
        <v>1</v>
      </c>
      <c r="O52" s="185">
        <f t="shared" si="16"/>
        <v>1</v>
      </c>
      <c r="P52" s="185">
        <f t="shared" si="16"/>
        <v>1</v>
      </c>
      <c r="Q52" s="185">
        <f t="shared" si="16"/>
        <v>1</v>
      </c>
      <c r="R52" s="185">
        <f t="shared" si="16"/>
        <v>1</v>
      </c>
      <c r="S52" s="185">
        <f t="shared" si="16"/>
        <v>1</v>
      </c>
      <c r="T52" s="185">
        <f t="shared" si="16"/>
        <v>1</v>
      </c>
      <c r="U52" s="185">
        <f t="shared" si="16"/>
        <v>1</v>
      </c>
      <c r="V52" s="185">
        <f t="shared" si="16"/>
        <v>1</v>
      </c>
      <c r="W52" s="185">
        <f t="shared" si="16"/>
        <v>1</v>
      </c>
      <c r="X52" s="185">
        <f t="shared" si="16"/>
        <v>1</v>
      </c>
      <c r="Y52" s="185">
        <f t="shared" si="16"/>
        <v>1</v>
      </c>
      <c r="Z52" s="185">
        <f t="shared" si="16"/>
        <v>1</v>
      </c>
      <c r="AA52" s="185">
        <f t="shared" si="16"/>
        <v>1</v>
      </c>
      <c r="AB52" s="185">
        <f t="shared" si="16"/>
        <v>1</v>
      </c>
      <c r="AC52" s="185">
        <f t="shared" si="16"/>
        <v>1</v>
      </c>
      <c r="AD52" s="185">
        <f t="shared" si="16"/>
        <v>1</v>
      </c>
      <c r="AE52" s="185">
        <f t="shared" si="16"/>
        <v>1</v>
      </c>
      <c r="AF52" s="185">
        <f t="shared" si="16"/>
        <v>1</v>
      </c>
      <c r="AG52" s="185">
        <f t="shared" si="16"/>
        <v>1</v>
      </c>
      <c r="AH52" s="185">
        <f t="shared" si="16"/>
        <v>1</v>
      </c>
      <c r="AI52" s="185">
        <f t="shared" si="16"/>
        <v>1</v>
      </c>
      <c r="AJ52" s="185">
        <f t="shared" si="16"/>
        <v>1</v>
      </c>
      <c r="AK52" s="185">
        <f t="shared" si="16"/>
        <v>1</v>
      </c>
      <c r="AL52" s="185">
        <f t="shared" si="16"/>
        <v>1</v>
      </c>
      <c r="AM52" s="185">
        <f t="shared" si="16"/>
        <v>1</v>
      </c>
      <c r="AN52" s="185">
        <f t="shared" si="16"/>
        <v>1</v>
      </c>
      <c r="AO52" s="185">
        <f t="shared" si="16"/>
        <v>1</v>
      </c>
      <c r="AP52" s="185">
        <f t="shared" si="16"/>
        <v>1</v>
      </c>
    </row>
    <row r="53" spans="1:42">
      <c r="A53" s="185" t="s">
        <v>16</v>
      </c>
      <c r="B53" s="186" t="str">
        <f>B22</f>
        <v>OT</v>
      </c>
      <c r="C53" s="186" t="str">
        <f>C22</f>
        <v>Other</v>
      </c>
      <c r="D53" s="185">
        <v>1</v>
      </c>
      <c r="E53" s="185">
        <v>1</v>
      </c>
      <c r="F53" s="185">
        <v>1</v>
      </c>
      <c r="G53" s="185">
        <v>1</v>
      </c>
      <c r="J53" s="185">
        <f t="shared" si="16"/>
        <v>1</v>
      </c>
      <c r="K53" s="185">
        <f t="shared" si="16"/>
        <v>1</v>
      </c>
      <c r="L53" s="185">
        <f t="shared" si="16"/>
        <v>1</v>
      </c>
      <c r="M53" s="185">
        <f t="shared" si="16"/>
        <v>1</v>
      </c>
      <c r="N53" s="185">
        <f t="shared" si="16"/>
        <v>1</v>
      </c>
      <c r="O53" s="185">
        <f t="shared" si="16"/>
        <v>1</v>
      </c>
      <c r="P53" s="185">
        <f t="shared" si="16"/>
        <v>1</v>
      </c>
      <c r="Q53" s="185">
        <f t="shared" si="16"/>
        <v>1</v>
      </c>
      <c r="R53" s="185">
        <f t="shared" si="16"/>
        <v>1</v>
      </c>
      <c r="S53" s="185">
        <f t="shared" si="16"/>
        <v>1</v>
      </c>
      <c r="T53" s="185">
        <f t="shared" si="16"/>
        <v>1</v>
      </c>
      <c r="U53" s="185">
        <f t="shared" si="16"/>
        <v>1</v>
      </c>
      <c r="V53" s="185">
        <f t="shared" si="16"/>
        <v>1</v>
      </c>
      <c r="W53" s="185">
        <f t="shared" si="16"/>
        <v>1</v>
      </c>
      <c r="X53" s="185">
        <f t="shared" si="16"/>
        <v>1</v>
      </c>
      <c r="Y53" s="185">
        <f t="shared" si="16"/>
        <v>1</v>
      </c>
      <c r="Z53" s="185">
        <f t="shared" si="16"/>
        <v>1</v>
      </c>
      <c r="AA53" s="185">
        <f t="shared" si="16"/>
        <v>1</v>
      </c>
      <c r="AB53" s="185">
        <f t="shared" si="16"/>
        <v>1</v>
      </c>
      <c r="AC53" s="185">
        <f t="shared" si="16"/>
        <v>1</v>
      </c>
      <c r="AD53" s="185">
        <f t="shared" si="16"/>
        <v>1</v>
      </c>
      <c r="AE53" s="185">
        <f t="shared" si="16"/>
        <v>1</v>
      </c>
      <c r="AF53" s="185">
        <f t="shared" si="16"/>
        <v>1</v>
      </c>
      <c r="AG53" s="185">
        <f t="shared" si="16"/>
        <v>1</v>
      </c>
      <c r="AH53" s="185">
        <f t="shared" si="16"/>
        <v>1</v>
      </c>
      <c r="AI53" s="185">
        <f t="shared" si="16"/>
        <v>1</v>
      </c>
      <c r="AJ53" s="185">
        <f t="shared" si="16"/>
        <v>1</v>
      </c>
      <c r="AK53" s="185">
        <f t="shared" si="16"/>
        <v>1</v>
      </c>
      <c r="AL53" s="185">
        <f t="shared" si="16"/>
        <v>1</v>
      </c>
      <c r="AM53" s="185">
        <f t="shared" si="16"/>
        <v>1</v>
      </c>
      <c r="AN53" s="185">
        <f t="shared" si="16"/>
        <v>1</v>
      </c>
      <c r="AO53" s="185">
        <f t="shared" si="16"/>
        <v>1</v>
      </c>
      <c r="AP53" s="185">
        <f t="shared" si="16"/>
        <v>1</v>
      </c>
    </row>
    <row r="54" spans="1:42">
      <c r="A54" s="185" t="s">
        <v>16</v>
      </c>
      <c r="B54" s="186"/>
    </row>
    <row r="55" spans="1:42" ht="15.75" thickBot="1">
      <c r="A55" s="185" t="s">
        <v>16</v>
      </c>
      <c r="B55" s="14" t="s">
        <v>289</v>
      </c>
      <c r="C55" s="1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f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18">SUMIF($B$10:$B$22,$D70,K$10:K$22)*SUMIF($B$10:$B$22,$D70,K$41:K$53)</f>
        <v>211.85259982710946</v>
      </c>
      <c r="L70" s="5">
        <f t="shared" ca="1" si="18"/>
        <v>213.83837469829228</v>
      </c>
      <c r="M70" s="5">
        <f t="shared" ca="1" si="18"/>
        <v>221.4742943618526</v>
      </c>
      <c r="N70" s="5">
        <f t="shared" ca="1" si="18"/>
        <v>218.87872219538571</v>
      </c>
      <c r="O70" s="5">
        <f t="shared" ca="1" si="18"/>
        <v>225.84421061720346</v>
      </c>
      <c r="P70" s="5">
        <f t="shared" ca="1" si="18"/>
        <v>224.91455686374729</v>
      </c>
      <c r="Q70" s="5">
        <f t="shared" ca="1" si="18"/>
        <v>222.71150063134706</v>
      </c>
      <c r="R70" s="5">
        <f t="shared" ca="1" si="18"/>
        <v>204.73250423800903</v>
      </c>
      <c r="S70" s="5">
        <f t="shared" ca="1" si="18"/>
        <v>210.93414616506763</v>
      </c>
      <c r="T70" s="5">
        <f t="shared" ca="1" si="18"/>
        <v>211.88727454002583</v>
      </c>
      <c r="U70" s="5">
        <f t="shared" ca="1" si="18"/>
        <v>212.84040291498403</v>
      </c>
      <c r="V70" s="5">
        <f t="shared" ca="1" si="18"/>
        <v>213.79353128994219</v>
      </c>
      <c r="W70" s="5">
        <f t="shared" ca="1" si="18"/>
        <v>214.74665966490039</v>
      </c>
      <c r="X70" s="5">
        <f t="shared" ca="1" si="18"/>
        <v>215.69978803985859</v>
      </c>
      <c r="Y70" s="5">
        <f t="shared" ca="1" si="18"/>
        <v>216.65291641481676</v>
      </c>
      <c r="Z70" s="5">
        <f t="shared" ca="1" si="18"/>
        <v>217.60604478977496</v>
      </c>
      <c r="AA70" s="5">
        <f t="shared" ca="1" si="18"/>
        <v>218.55917316473315</v>
      </c>
      <c r="AB70" s="5">
        <f t="shared" ca="1" si="18"/>
        <v>219.51230153969129</v>
      </c>
      <c r="AC70" s="5">
        <f t="shared" ca="1" si="18"/>
        <v>219.51230153969129</v>
      </c>
      <c r="AD70" s="5">
        <f t="shared" ca="1" si="18"/>
        <v>219.51230153969129</v>
      </c>
      <c r="AE70" s="5">
        <f t="shared" ca="1" si="18"/>
        <v>219.51230153969129</v>
      </c>
      <c r="AF70" s="5">
        <f t="shared" ca="1" si="18"/>
        <v>219.51230153969129</v>
      </c>
      <c r="AG70" s="5">
        <f t="shared" ca="1" si="18"/>
        <v>219.51230153969129</v>
      </c>
      <c r="AH70" s="5">
        <f t="shared" ca="1" si="18"/>
        <v>219.51230153969129</v>
      </c>
      <c r="AI70" s="5">
        <f t="shared" ca="1" si="18"/>
        <v>219.51230153969129</v>
      </c>
      <c r="AJ70" s="5">
        <f t="shared" ca="1" si="18"/>
        <v>219.51230153969129</v>
      </c>
      <c r="AK70" s="5">
        <f t="shared" ca="1" si="18"/>
        <v>219.51230153969129</v>
      </c>
      <c r="AL70" s="5">
        <f t="shared" ca="1" si="18"/>
        <v>219.51230153969129</v>
      </c>
      <c r="AM70" s="5">
        <f t="shared" ca="1" si="18"/>
        <v>219.51230153969129</v>
      </c>
      <c r="AN70" s="5">
        <f t="shared" ca="1" si="18"/>
        <v>219.51230153969129</v>
      </c>
      <c r="AO70" s="5">
        <f t="shared" ca="1" si="18"/>
        <v>219.51230153969129</v>
      </c>
      <c r="AP70" s="5">
        <f t="shared" ca="1" si="18"/>
        <v>219.51230153969129</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19">K$70/J$70*J71</f>
        <v>2.2042694142187584</v>
      </c>
      <c r="L71" s="185">
        <f t="shared" ca="1" si="19"/>
        <v>2.224930868530127</v>
      </c>
      <c r="M71" s="192">
        <f>O71</f>
        <v>2.2014400000000003</v>
      </c>
      <c r="N71" s="192">
        <f>O71</f>
        <v>2.2014400000000003</v>
      </c>
      <c r="O71" s="192">
        <f>INDEX('[4]TS BYDem'!$O$10:$O$203,MATCH(D71,'[4]TS BYDem'!$D$10:$D$203,0))</f>
        <v>2.2014400000000003</v>
      </c>
      <c r="P71" s="185">
        <f t="shared" ca="1" si="19"/>
        <v>2.1923781030692995</v>
      </c>
      <c r="Q71" s="185">
        <f t="shared" ca="1" si="19"/>
        <v>2.1709035826509941</v>
      </c>
      <c r="R71" s="185">
        <f t="shared" ca="1" si="19"/>
        <v>1.9956514399815681</v>
      </c>
      <c r="S71" s="185">
        <f t="shared" ca="1" si="19"/>
        <v>2.0561025915368516</v>
      </c>
      <c r="T71" s="185">
        <f t="shared" ca="1" si="19"/>
        <v>2.0653933097891977</v>
      </c>
      <c r="U71" s="185">
        <f t="shared" ca="1" si="19"/>
        <v>2.0746840280415437</v>
      </c>
      <c r="V71" s="185">
        <f t="shared" ca="1" si="19"/>
        <v>2.0839747462938898</v>
      </c>
      <c r="W71" s="185">
        <f t="shared" ca="1" si="19"/>
        <v>2.0932654645462359</v>
      </c>
      <c r="X71" s="185">
        <f t="shared" ca="1" si="19"/>
        <v>2.1025561827985819</v>
      </c>
      <c r="Y71" s="185">
        <f t="shared" ca="1" si="19"/>
        <v>2.111846901050928</v>
      </c>
      <c r="Z71" s="185">
        <f t="shared" ca="1" si="19"/>
        <v>2.1211376193032745</v>
      </c>
      <c r="AA71" s="185">
        <f t="shared" ref="AA71:AP86" ca="1" si="20">AA$70/Z$70*Z71</f>
        <v>2.130428337555621</v>
      </c>
      <c r="AB71" s="185">
        <f t="shared" ca="1" si="20"/>
        <v>2.1397190558079666</v>
      </c>
      <c r="AC71" s="185">
        <f t="shared" ca="1" si="20"/>
        <v>2.1397190558079666</v>
      </c>
      <c r="AD71" s="185">
        <f t="shared" ca="1" si="20"/>
        <v>2.1397190558079666</v>
      </c>
      <c r="AE71" s="185">
        <f t="shared" ca="1" si="20"/>
        <v>2.1397190558079666</v>
      </c>
      <c r="AF71" s="185">
        <f t="shared" ca="1" si="20"/>
        <v>2.1397190558079666</v>
      </c>
      <c r="AG71" s="185">
        <f t="shared" ca="1" si="20"/>
        <v>2.1397190558079666</v>
      </c>
      <c r="AH71" s="185">
        <f t="shared" ca="1" si="20"/>
        <v>2.1397190558079666</v>
      </c>
      <c r="AI71" s="185">
        <f t="shared" ca="1" si="20"/>
        <v>2.1397190558079666</v>
      </c>
      <c r="AJ71" s="185">
        <f t="shared" ca="1" si="20"/>
        <v>2.1397190558079666</v>
      </c>
      <c r="AK71" s="185">
        <f t="shared" ca="1" si="20"/>
        <v>2.1397190558079666</v>
      </c>
      <c r="AL71" s="185">
        <f t="shared" ca="1" si="20"/>
        <v>2.1397190558079666</v>
      </c>
      <c r="AM71" s="185">
        <f t="shared" ca="1" si="20"/>
        <v>2.1397190558079666</v>
      </c>
      <c r="AN71" s="185">
        <f t="shared" ca="1" si="20"/>
        <v>2.1397190558079666</v>
      </c>
      <c r="AO71" s="185">
        <f t="shared" ca="1" si="20"/>
        <v>2.1397190558079666</v>
      </c>
      <c r="AP71" s="185">
        <f t="shared" ca="1" si="20"/>
        <v>2.1397190558079666</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19"/>
        <v>1.0241381887537084</v>
      </c>
      <c r="L72" s="185">
        <f t="shared" ca="1" si="19"/>
        <v>1.0337378249229388</v>
      </c>
      <c r="M72" s="192">
        <f t="shared" ref="M72:M79" si="21">O72</f>
        <v>1.0228235984706235</v>
      </c>
      <c r="N72" s="192">
        <f t="shared" ref="N72:N81" si="22">O72</f>
        <v>1.0228235984706235</v>
      </c>
      <c r="O72" s="192">
        <f>INDEX('[4]TS BYDem'!$O$10:$O$203,MATCH(D72,'[4]TS BYDem'!$D$10:$D$203,0))</f>
        <v>1.0228235984706235</v>
      </c>
      <c r="P72" s="185">
        <f t="shared" ca="1" si="19"/>
        <v>1.0186132988360075</v>
      </c>
      <c r="Q72" s="185">
        <f t="shared" ca="1" si="19"/>
        <v>1.0086358993839752</v>
      </c>
      <c r="R72" s="185">
        <f t="shared" ca="1" si="19"/>
        <v>0.92721100149676072</v>
      </c>
      <c r="S72" s="185">
        <f t="shared" ca="1" si="19"/>
        <v>0.95529755591817034</v>
      </c>
      <c r="T72" s="185">
        <f t="shared" ca="1" si="19"/>
        <v>0.95961416953255063</v>
      </c>
      <c r="U72" s="185">
        <f t="shared" ca="1" si="19"/>
        <v>0.96393078314693081</v>
      </c>
      <c r="V72" s="185">
        <f t="shared" ca="1" si="19"/>
        <v>0.968247396761311</v>
      </c>
      <c r="W72" s="185">
        <f t="shared" ca="1" si="19"/>
        <v>0.9725640103756914</v>
      </c>
      <c r="X72" s="185">
        <f t="shared" ca="1" si="19"/>
        <v>0.97688062399007169</v>
      </c>
      <c r="Y72" s="185">
        <f t="shared" ca="1" si="19"/>
        <v>0.98119723760445199</v>
      </c>
      <c r="Z72" s="185">
        <f t="shared" ca="1" si="19"/>
        <v>0.98551385121883239</v>
      </c>
      <c r="AA72" s="185">
        <f t="shared" ca="1" si="20"/>
        <v>0.9898304648332128</v>
      </c>
      <c r="AB72" s="185">
        <f t="shared" ca="1" si="20"/>
        <v>0.99414707844759287</v>
      </c>
      <c r="AC72" s="185">
        <f t="shared" ca="1" si="20"/>
        <v>0.99414707844759287</v>
      </c>
      <c r="AD72" s="185">
        <f t="shared" ca="1" si="20"/>
        <v>0.99414707844759287</v>
      </c>
      <c r="AE72" s="185">
        <f t="shared" ca="1" si="20"/>
        <v>0.99414707844759287</v>
      </c>
      <c r="AF72" s="185">
        <f t="shared" ca="1" si="20"/>
        <v>0.99414707844759287</v>
      </c>
      <c r="AG72" s="185">
        <f t="shared" ca="1" si="20"/>
        <v>0.99414707844759287</v>
      </c>
      <c r="AH72" s="185">
        <f t="shared" ca="1" si="20"/>
        <v>0.99414707844759287</v>
      </c>
      <c r="AI72" s="185">
        <f t="shared" ca="1" si="20"/>
        <v>0.99414707844759287</v>
      </c>
      <c r="AJ72" s="185">
        <f t="shared" ca="1" si="20"/>
        <v>0.99414707844759287</v>
      </c>
      <c r="AK72" s="185">
        <f t="shared" ca="1" si="20"/>
        <v>0.99414707844759287</v>
      </c>
      <c r="AL72" s="185">
        <f t="shared" ca="1" si="20"/>
        <v>0.99414707844759287</v>
      </c>
      <c r="AM72" s="185">
        <f t="shared" ca="1" si="20"/>
        <v>0.99414707844759287</v>
      </c>
      <c r="AN72" s="185">
        <f t="shared" ca="1" si="20"/>
        <v>0.99414707844759287</v>
      </c>
      <c r="AO72" s="185">
        <f t="shared" ca="1" si="20"/>
        <v>0.99414707844759287</v>
      </c>
      <c r="AP72" s="185">
        <f t="shared" ca="1" si="20"/>
        <v>0.99414707844759287</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19"/>
        <v>1.4878818545976618</v>
      </c>
      <c r="L73" s="185">
        <f t="shared" ca="1" si="19"/>
        <v>1.5018283362578355</v>
      </c>
      <c r="M73" s="192">
        <f t="shared" si="21"/>
        <v>1.4859720000000001</v>
      </c>
      <c r="N73" s="192">
        <f t="shared" si="22"/>
        <v>1.4859720000000001</v>
      </c>
      <c r="O73" s="192">
        <f>INDEX('[4]TS BYDem'!$O$10:$O$203,MATCH(D73,'[4]TS BYDem'!$D$10:$D$203,0))</f>
        <v>1.4859720000000001</v>
      </c>
      <c r="P73" s="185">
        <f t="shared" ca="1" si="19"/>
        <v>1.4798552195717771</v>
      </c>
      <c r="Q73" s="185">
        <f t="shared" ca="1" si="19"/>
        <v>1.465359918289421</v>
      </c>
      <c r="R73" s="185">
        <f t="shared" ca="1" si="19"/>
        <v>1.3470647219875584</v>
      </c>
      <c r="S73" s="185">
        <f t="shared" ca="1" si="19"/>
        <v>1.3878692492873748</v>
      </c>
      <c r="T73" s="185">
        <f t="shared" ca="1" si="19"/>
        <v>1.3941404841077083</v>
      </c>
      <c r="U73" s="185">
        <f t="shared" ca="1" si="19"/>
        <v>1.4004117189280418</v>
      </c>
      <c r="V73" s="185">
        <f t="shared" ca="1" si="19"/>
        <v>1.4066829537483754</v>
      </c>
      <c r="W73" s="185">
        <f t="shared" ca="1" si="19"/>
        <v>1.4129541885687091</v>
      </c>
      <c r="X73" s="185">
        <f t="shared" ca="1" si="19"/>
        <v>1.4192254233890429</v>
      </c>
      <c r="Y73" s="185">
        <f t="shared" ca="1" si="19"/>
        <v>1.4254966582093764</v>
      </c>
      <c r="Z73" s="185">
        <f t="shared" ca="1" si="19"/>
        <v>1.4317678930297102</v>
      </c>
      <c r="AA73" s="185">
        <f t="shared" ca="1" si="20"/>
        <v>1.438039127850044</v>
      </c>
      <c r="AB73" s="185">
        <f t="shared" ca="1" si="20"/>
        <v>1.4443103626703773</v>
      </c>
      <c r="AC73" s="185">
        <f t="shared" ca="1" si="20"/>
        <v>1.4443103626703773</v>
      </c>
      <c r="AD73" s="185">
        <f t="shared" ca="1" si="20"/>
        <v>1.4443103626703773</v>
      </c>
      <c r="AE73" s="185">
        <f t="shared" ca="1" si="20"/>
        <v>1.4443103626703773</v>
      </c>
      <c r="AF73" s="185">
        <f t="shared" ca="1" si="20"/>
        <v>1.4443103626703773</v>
      </c>
      <c r="AG73" s="185">
        <f t="shared" ca="1" si="20"/>
        <v>1.4443103626703773</v>
      </c>
      <c r="AH73" s="185">
        <f t="shared" ca="1" si="20"/>
        <v>1.4443103626703773</v>
      </c>
      <c r="AI73" s="185">
        <f t="shared" ca="1" si="20"/>
        <v>1.4443103626703773</v>
      </c>
      <c r="AJ73" s="185">
        <f t="shared" ca="1" si="20"/>
        <v>1.4443103626703773</v>
      </c>
      <c r="AK73" s="185">
        <f t="shared" ca="1" si="20"/>
        <v>1.4443103626703773</v>
      </c>
      <c r="AL73" s="185">
        <f t="shared" ca="1" si="20"/>
        <v>1.4443103626703773</v>
      </c>
      <c r="AM73" s="185">
        <f t="shared" ca="1" si="20"/>
        <v>1.4443103626703773</v>
      </c>
      <c r="AN73" s="185">
        <f t="shared" ca="1" si="20"/>
        <v>1.4443103626703773</v>
      </c>
      <c r="AO73" s="185">
        <f t="shared" ca="1" si="20"/>
        <v>1.4443103626703773</v>
      </c>
      <c r="AP73" s="185">
        <f t="shared" ca="1" si="20"/>
        <v>1.4443103626703773</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19"/>
        <v>17.894143708268967</v>
      </c>
      <c r="L74" s="185">
        <f t="shared" ca="1" si="19"/>
        <v>18.061872312714762</v>
      </c>
      <c r="M74" s="192">
        <f t="shared" si="21"/>
        <v>17.871174671764589</v>
      </c>
      <c r="N74" s="192">
        <f t="shared" si="22"/>
        <v>17.871174671764589</v>
      </c>
      <c r="O74" s="192">
        <f>INDEX('[4]TS BYDem'!$O$10:$O$203,MATCH(D74,'[4]TS BYDem'!$D$10:$D$203,0))</f>
        <v>17.871174671764589</v>
      </c>
      <c r="P74" s="185">
        <f t="shared" ca="1" si="19"/>
        <v>17.797610666883202</v>
      </c>
      <c r="Q74" s="185">
        <f t="shared" ca="1" si="19"/>
        <v>17.623281634346359</v>
      </c>
      <c r="R74" s="185">
        <f t="shared" ca="1" si="19"/>
        <v>16.20059391483262</v>
      </c>
      <c r="S74" s="185">
        <f t="shared" ca="1" si="19"/>
        <v>16.691333198462328</v>
      </c>
      <c r="T74" s="185">
        <f t="shared" ca="1" si="19"/>
        <v>16.76675476285374</v>
      </c>
      <c r="U74" s="185">
        <f t="shared" ca="1" si="19"/>
        <v>16.842176327245149</v>
      </c>
      <c r="V74" s="185">
        <f t="shared" ca="1" si="19"/>
        <v>16.917597891636557</v>
      </c>
      <c r="W74" s="185">
        <f t="shared" ca="1" si="19"/>
        <v>16.993019456027969</v>
      </c>
      <c r="X74" s="185">
        <f t="shared" ca="1" si="19"/>
        <v>17.068441020419382</v>
      </c>
      <c r="Y74" s="185">
        <f t="shared" ca="1" si="19"/>
        <v>17.143862584810794</v>
      </c>
      <c r="Z74" s="185">
        <f t="shared" ca="1" si="19"/>
        <v>17.219284149202206</v>
      </c>
      <c r="AA74" s="185">
        <f t="shared" ca="1" si="20"/>
        <v>17.294705713593618</v>
      </c>
      <c r="AB74" s="185">
        <f t="shared" ca="1" si="20"/>
        <v>17.370127277985027</v>
      </c>
      <c r="AC74" s="185">
        <f t="shared" ca="1" si="20"/>
        <v>17.370127277985027</v>
      </c>
      <c r="AD74" s="185">
        <f t="shared" ca="1" si="20"/>
        <v>17.370127277985027</v>
      </c>
      <c r="AE74" s="185">
        <f t="shared" ca="1" si="20"/>
        <v>17.370127277985027</v>
      </c>
      <c r="AF74" s="185">
        <f t="shared" ca="1" si="20"/>
        <v>17.370127277985027</v>
      </c>
      <c r="AG74" s="185">
        <f t="shared" ca="1" si="20"/>
        <v>17.370127277985027</v>
      </c>
      <c r="AH74" s="185">
        <f t="shared" ca="1" si="20"/>
        <v>17.370127277985027</v>
      </c>
      <c r="AI74" s="185">
        <f t="shared" ca="1" si="20"/>
        <v>17.370127277985027</v>
      </c>
      <c r="AJ74" s="185">
        <f t="shared" ca="1" si="20"/>
        <v>17.370127277985027</v>
      </c>
      <c r="AK74" s="185">
        <f t="shared" ca="1" si="20"/>
        <v>17.370127277985027</v>
      </c>
      <c r="AL74" s="185">
        <f t="shared" ca="1" si="20"/>
        <v>17.370127277985027</v>
      </c>
      <c r="AM74" s="185">
        <f t="shared" ca="1" si="20"/>
        <v>17.370127277985027</v>
      </c>
      <c r="AN74" s="185">
        <f t="shared" ca="1" si="20"/>
        <v>17.370127277985027</v>
      </c>
      <c r="AO74" s="185">
        <f t="shared" ca="1" si="20"/>
        <v>17.370127277985027</v>
      </c>
      <c r="AP74" s="185">
        <f t="shared" ca="1" si="20"/>
        <v>17.370127277985027</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19"/>
        <v>7.9353698911875314</v>
      </c>
      <c r="L75" s="185">
        <f t="shared" ca="1" si="19"/>
        <v>8.0097511267084585</v>
      </c>
      <c r="M75" s="192">
        <f t="shared" si="21"/>
        <v>7.9251840000000016</v>
      </c>
      <c r="N75" s="192">
        <f t="shared" si="22"/>
        <v>7.9251840000000016</v>
      </c>
      <c r="O75" s="192">
        <f>INDEX('[4]TS BYDem'!$O$10:$O$203,MATCH(D75,'[4]TS BYDem'!$D$10:$D$203,0))</f>
        <v>7.9251840000000016</v>
      </c>
      <c r="P75" s="185">
        <f t="shared" ca="1" si="19"/>
        <v>7.8925611710494792</v>
      </c>
      <c r="Q75" s="185">
        <f t="shared" ca="1" si="19"/>
        <v>7.81525289754358</v>
      </c>
      <c r="R75" s="185">
        <f t="shared" ca="1" si="19"/>
        <v>7.1843451839336456</v>
      </c>
      <c r="S75" s="185">
        <f t="shared" ca="1" si="19"/>
        <v>7.4019693295326654</v>
      </c>
      <c r="T75" s="185">
        <f t="shared" ca="1" si="19"/>
        <v>7.4354159152411112</v>
      </c>
      <c r="U75" s="185">
        <f t="shared" ca="1" si="19"/>
        <v>7.4688625009495571</v>
      </c>
      <c r="V75" s="185">
        <f t="shared" ca="1" si="19"/>
        <v>7.5023090866580029</v>
      </c>
      <c r="W75" s="185">
        <f t="shared" ca="1" si="19"/>
        <v>7.5357556723664496</v>
      </c>
      <c r="X75" s="185">
        <f t="shared" ca="1" si="19"/>
        <v>7.5692022580748954</v>
      </c>
      <c r="Y75" s="185">
        <f t="shared" ca="1" si="19"/>
        <v>7.6026488437833413</v>
      </c>
      <c r="Z75" s="185">
        <f t="shared" ca="1" si="19"/>
        <v>7.636095429491788</v>
      </c>
      <c r="AA75" s="185">
        <f t="shared" ca="1" si="20"/>
        <v>7.6695420152002347</v>
      </c>
      <c r="AB75" s="185">
        <f t="shared" ca="1" si="20"/>
        <v>7.7029886009086788</v>
      </c>
      <c r="AC75" s="185">
        <f t="shared" ca="1" si="20"/>
        <v>7.7029886009086788</v>
      </c>
      <c r="AD75" s="185">
        <f t="shared" ca="1" si="20"/>
        <v>7.7029886009086788</v>
      </c>
      <c r="AE75" s="185">
        <f t="shared" ca="1" si="20"/>
        <v>7.7029886009086788</v>
      </c>
      <c r="AF75" s="185">
        <f t="shared" ca="1" si="20"/>
        <v>7.7029886009086788</v>
      </c>
      <c r="AG75" s="185">
        <f t="shared" ca="1" si="20"/>
        <v>7.7029886009086788</v>
      </c>
      <c r="AH75" s="185">
        <f t="shared" ca="1" si="20"/>
        <v>7.7029886009086788</v>
      </c>
      <c r="AI75" s="185">
        <f t="shared" ca="1" si="20"/>
        <v>7.7029886009086788</v>
      </c>
      <c r="AJ75" s="185">
        <f t="shared" ca="1" si="20"/>
        <v>7.7029886009086788</v>
      </c>
      <c r="AK75" s="185">
        <f t="shared" ca="1" si="20"/>
        <v>7.7029886009086788</v>
      </c>
      <c r="AL75" s="185">
        <f t="shared" ca="1" si="20"/>
        <v>7.7029886009086788</v>
      </c>
      <c r="AM75" s="185">
        <f t="shared" ca="1" si="20"/>
        <v>7.7029886009086788</v>
      </c>
      <c r="AN75" s="185">
        <f t="shared" ca="1" si="20"/>
        <v>7.7029886009086788</v>
      </c>
      <c r="AO75" s="185">
        <f t="shared" ca="1" si="20"/>
        <v>7.7029886009086788</v>
      </c>
      <c r="AP75" s="185">
        <f t="shared" ca="1" si="20"/>
        <v>7.7029886009086788</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19"/>
        <v>15.771249975921025</v>
      </c>
      <c r="L76" s="185">
        <f t="shared" ca="1" si="19"/>
        <v>15.919079891224801</v>
      </c>
      <c r="M76" s="192">
        <f t="shared" si="21"/>
        <v>15.751005899293361</v>
      </c>
      <c r="N76" s="192">
        <f t="shared" si="22"/>
        <v>15.751005899293361</v>
      </c>
      <c r="O76" s="192">
        <f>INDEX('[4]TS BYDem'!$O$10:$O$203,MATCH(D76,'[4]TS BYDem'!$D$10:$D$203,0))</f>
        <v>15.751005899293361</v>
      </c>
      <c r="P76" s="185">
        <f t="shared" ca="1" si="19"/>
        <v>15.686169250547879</v>
      </c>
      <c r="Q76" s="185">
        <f t="shared" ca="1" si="19"/>
        <v>15.532521957052156</v>
      </c>
      <c r="R76" s="185">
        <f t="shared" ca="1" si="19"/>
        <v>14.278616543754527</v>
      </c>
      <c r="S76" s="185">
        <f t="shared" ca="1" si="19"/>
        <v>14.711136369307958</v>
      </c>
      <c r="T76" s="185">
        <f t="shared" ca="1" si="19"/>
        <v>14.777610203707885</v>
      </c>
      <c r="U76" s="185">
        <f t="shared" ca="1" si="19"/>
        <v>14.844084038107813</v>
      </c>
      <c r="V76" s="185">
        <f t="shared" ca="1" si="19"/>
        <v>14.91055787250774</v>
      </c>
      <c r="W76" s="185">
        <f t="shared" ca="1" si="19"/>
        <v>14.977031706907669</v>
      </c>
      <c r="X76" s="185">
        <f t="shared" ca="1" si="19"/>
        <v>15.043505541307596</v>
      </c>
      <c r="Y76" s="185">
        <f t="shared" ca="1" si="19"/>
        <v>15.109979375707523</v>
      </c>
      <c r="Z76" s="185">
        <f t="shared" ca="1" si="19"/>
        <v>15.176453210107452</v>
      </c>
      <c r="AA76" s="185">
        <f t="shared" ca="1" si="20"/>
        <v>15.242927044507381</v>
      </c>
      <c r="AB76" s="185">
        <f t="shared" ca="1" si="20"/>
        <v>15.309400878907304</v>
      </c>
      <c r="AC76" s="185">
        <f t="shared" ca="1" si="20"/>
        <v>15.309400878907304</v>
      </c>
      <c r="AD76" s="185">
        <f t="shared" ca="1" si="20"/>
        <v>15.309400878907304</v>
      </c>
      <c r="AE76" s="185">
        <f t="shared" ca="1" si="20"/>
        <v>15.309400878907304</v>
      </c>
      <c r="AF76" s="185">
        <f t="shared" ca="1" si="20"/>
        <v>15.309400878907304</v>
      </c>
      <c r="AG76" s="185">
        <f t="shared" ca="1" si="20"/>
        <v>15.309400878907304</v>
      </c>
      <c r="AH76" s="185">
        <f t="shared" ca="1" si="20"/>
        <v>15.309400878907304</v>
      </c>
      <c r="AI76" s="185">
        <f t="shared" ca="1" si="20"/>
        <v>15.309400878907304</v>
      </c>
      <c r="AJ76" s="185">
        <f t="shared" ca="1" si="20"/>
        <v>15.309400878907304</v>
      </c>
      <c r="AK76" s="185">
        <f t="shared" ca="1" si="20"/>
        <v>15.309400878907304</v>
      </c>
      <c r="AL76" s="185">
        <f t="shared" ca="1" si="20"/>
        <v>15.309400878907304</v>
      </c>
      <c r="AM76" s="185">
        <f t="shared" ca="1" si="20"/>
        <v>15.309400878907304</v>
      </c>
      <c r="AN76" s="185">
        <f t="shared" ca="1" si="20"/>
        <v>15.309400878907304</v>
      </c>
      <c r="AO76" s="185">
        <f t="shared" ca="1" si="20"/>
        <v>15.309400878907304</v>
      </c>
      <c r="AP76" s="185">
        <f t="shared" ca="1" si="20"/>
        <v>15.309400878907304</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19"/>
        <v>6.0724645533584907</v>
      </c>
      <c r="L77" s="185">
        <f t="shared" ca="1" si="19"/>
        <v>6.1293840696922457</v>
      </c>
      <c r="M77" s="192">
        <f t="shared" si="21"/>
        <v>6.0646698992933636</v>
      </c>
      <c r="N77" s="192">
        <f t="shared" si="22"/>
        <v>6.0646698992933636</v>
      </c>
      <c r="O77" s="192">
        <f>INDEX('[4]TS BYDem'!$O$10:$O$203,MATCH(D77,'[4]TS BYDem'!$D$10:$D$203,0))</f>
        <v>6.0646698992933636</v>
      </c>
      <c r="P77" s="185">
        <f t="shared" ca="1" si="19"/>
        <v>6.0397055970429641</v>
      </c>
      <c r="Q77" s="185">
        <f t="shared" ca="1" si="19"/>
        <v>5.9805461933877853</v>
      </c>
      <c r="R77" s="185">
        <f t="shared" ca="1" si="19"/>
        <v>5.4977502078356313</v>
      </c>
      <c r="S77" s="185">
        <f t="shared" ca="1" si="19"/>
        <v>5.6642849665458153</v>
      </c>
      <c r="T77" s="185">
        <f t="shared" ca="1" si="19"/>
        <v>5.6898796406354197</v>
      </c>
      <c r="U77" s="185">
        <f t="shared" ca="1" si="19"/>
        <v>5.7154743147250242</v>
      </c>
      <c r="V77" s="185">
        <f t="shared" ca="1" si="19"/>
        <v>5.7410689888146287</v>
      </c>
      <c r="W77" s="185">
        <f t="shared" ca="1" si="19"/>
        <v>5.7666636629042332</v>
      </c>
      <c r="X77" s="185">
        <f t="shared" ca="1" si="19"/>
        <v>5.7922583369938376</v>
      </c>
      <c r="Y77" s="185">
        <f t="shared" ca="1" si="19"/>
        <v>5.8178530110834421</v>
      </c>
      <c r="Z77" s="185">
        <f t="shared" ca="1" si="19"/>
        <v>5.8434476851730475</v>
      </c>
      <c r="AA77" s="185">
        <f t="shared" ca="1" si="20"/>
        <v>5.8690423592626528</v>
      </c>
      <c r="AB77" s="185">
        <f t="shared" ca="1" si="20"/>
        <v>5.8946370333522564</v>
      </c>
      <c r="AC77" s="185">
        <f t="shared" ca="1" si="20"/>
        <v>5.8946370333522564</v>
      </c>
      <c r="AD77" s="185">
        <f t="shared" ca="1" si="20"/>
        <v>5.8946370333522564</v>
      </c>
      <c r="AE77" s="185">
        <f t="shared" ca="1" si="20"/>
        <v>5.8946370333522564</v>
      </c>
      <c r="AF77" s="185">
        <f t="shared" ca="1" si="20"/>
        <v>5.8946370333522564</v>
      </c>
      <c r="AG77" s="185">
        <f t="shared" ca="1" si="20"/>
        <v>5.8946370333522564</v>
      </c>
      <c r="AH77" s="185">
        <f t="shared" ca="1" si="20"/>
        <v>5.8946370333522564</v>
      </c>
      <c r="AI77" s="185">
        <f t="shared" ca="1" si="20"/>
        <v>5.8946370333522564</v>
      </c>
      <c r="AJ77" s="185">
        <f t="shared" ca="1" si="20"/>
        <v>5.8946370333522564</v>
      </c>
      <c r="AK77" s="185">
        <f t="shared" ca="1" si="20"/>
        <v>5.8946370333522564</v>
      </c>
      <c r="AL77" s="185">
        <f t="shared" ca="1" si="20"/>
        <v>5.8946370333522564</v>
      </c>
      <c r="AM77" s="185">
        <f t="shared" ca="1" si="20"/>
        <v>5.8946370333522564</v>
      </c>
      <c r="AN77" s="185">
        <f t="shared" ca="1" si="20"/>
        <v>5.8946370333522564</v>
      </c>
      <c r="AO77" s="185">
        <f t="shared" ca="1" si="20"/>
        <v>5.8946370333522564</v>
      </c>
      <c r="AP77" s="185">
        <f t="shared" ca="1" si="20"/>
        <v>5.8946370333522564</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19"/>
        <v>29.795638147526969</v>
      </c>
      <c r="L78" s="185">
        <f t="shared" ca="1" si="19"/>
        <v>30.07492397905559</v>
      </c>
      <c r="M78" s="192">
        <f t="shared" si="21"/>
        <v>29.757392277177463</v>
      </c>
      <c r="N78" s="192">
        <f t="shared" si="22"/>
        <v>29.757392277177463</v>
      </c>
      <c r="O78" s="192">
        <f>INDEX('[4]TS BYDem'!$O$10:$O$203,MATCH(D78,'[4]TS BYDem'!$D$10:$D$203,0))</f>
        <v>29.757392277177463</v>
      </c>
      <c r="P78" s="185">
        <f t="shared" ca="1" si="19"/>
        <v>29.634900443767417</v>
      </c>
      <c r="Q78" s="185">
        <f t="shared" ca="1" si="19"/>
        <v>29.344624202738014</v>
      </c>
      <c r="R78" s="185">
        <f t="shared" ca="1" si="19"/>
        <v>26.975698973419938</v>
      </c>
      <c r="S78" s="185">
        <f t="shared" ca="1" si="19"/>
        <v>27.792831682209492</v>
      </c>
      <c r="T78" s="185">
        <f t="shared" ca="1" si="19"/>
        <v>27.918416548284331</v>
      </c>
      <c r="U78" s="185">
        <f t="shared" ca="1" si="19"/>
        <v>28.044001414359169</v>
      </c>
      <c r="V78" s="185">
        <f t="shared" ca="1" si="19"/>
        <v>28.169586280434007</v>
      </c>
      <c r="W78" s="185">
        <f t="shared" ca="1" si="19"/>
        <v>28.295171146508849</v>
      </c>
      <c r="X78" s="185">
        <f t="shared" ca="1" si="19"/>
        <v>28.420756012583691</v>
      </c>
      <c r="Y78" s="185">
        <f t="shared" ca="1" si="19"/>
        <v>28.54634087865853</v>
      </c>
      <c r="Z78" s="185">
        <f t="shared" ca="1" si="19"/>
        <v>28.671925744733372</v>
      </c>
      <c r="AA78" s="185">
        <f t="shared" ca="1" si="20"/>
        <v>28.797510610808217</v>
      </c>
      <c r="AB78" s="185">
        <f t="shared" ca="1" si="20"/>
        <v>28.923095476883052</v>
      </c>
      <c r="AC78" s="185">
        <f t="shared" ca="1" si="20"/>
        <v>28.923095476883052</v>
      </c>
      <c r="AD78" s="185">
        <f t="shared" ca="1" si="20"/>
        <v>28.923095476883052</v>
      </c>
      <c r="AE78" s="185">
        <f t="shared" ca="1" si="20"/>
        <v>28.923095476883052</v>
      </c>
      <c r="AF78" s="185">
        <f t="shared" ca="1" si="20"/>
        <v>28.923095476883052</v>
      </c>
      <c r="AG78" s="185">
        <f t="shared" ca="1" si="20"/>
        <v>28.923095476883052</v>
      </c>
      <c r="AH78" s="185">
        <f t="shared" ca="1" si="20"/>
        <v>28.923095476883052</v>
      </c>
      <c r="AI78" s="185">
        <f t="shared" ca="1" si="20"/>
        <v>28.923095476883052</v>
      </c>
      <c r="AJ78" s="185">
        <f t="shared" ca="1" si="20"/>
        <v>28.923095476883052</v>
      </c>
      <c r="AK78" s="185">
        <f t="shared" ca="1" si="20"/>
        <v>28.923095476883052</v>
      </c>
      <c r="AL78" s="185">
        <f t="shared" ca="1" si="20"/>
        <v>28.923095476883052</v>
      </c>
      <c r="AM78" s="185">
        <f t="shared" ca="1" si="20"/>
        <v>28.923095476883052</v>
      </c>
      <c r="AN78" s="185">
        <f t="shared" ca="1" si="20"/>
        <v>28.923095476883052</v>
      </c>
      <c r="AO78" s="185">
        <f t="shared" ca="1" si="20"/>
        <v>28.923095476883052</v>
      </c>
      <c r="AP78" s="185">
        <f t="shared" ca="1" si="20"/>
        <v>28.923095476883052</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19"/>
        <v>0.19265314680271947</v>
      </c>
      <c r="L79" s="185">
        <f t="shared" ca="1" si="19"/>
        <v>0.19445895790953308</v>
      </c>
      <c r="M79" s="192">
        <f t="shared" si="21"/>
        <v>0.19240585599999999</v>
      </c>
      <c r="N79" s="192">
        <f t="shared" si="22"/>
        <v>0.19240585599999999</v>
      </c>
      <c r="O79" s="192">
        <f>INDEX('[4]TS BYDem'!$O$10:$O$203,MATCH(D79,'[4]TS BYDem'!$D$10:$D$203,0))</f>
        <v>0.19240585599999999</v>
      </c>
      <c r="P79" s="185">
        <f t="shared" ca="1" si="19"/>
        <v>0.19161384620825675</v>
      </c>
      <c r="Q79" s="185">
        <f t="shared" ca="1" si="19"/>
        <v>0.18973697312369686</v>
      </c>
      <c r="R79" s="185">
        <f t="shared" ca="1" si="19"/>
        <v>0.17441993585438903</v>
      </c>
      <c r="S79" s="185">
        <f t="shared" ca="1" si="19"/>
        <v>0.17970336650032079</v>
      </c>
      <c r="T79" s="185">
        <f t="shared" ca="1" si="19"/>
        <v>0.18051537527557582</v>
      </c>
      <c r="U79" s="185">
        <f t="shared" ca="1" si="19"/>
        <v>0.18132738405083085</v>
      </c>
      <c r="V79" s="185">
        <f t="shared" ca="1" si="19"/>
        <v>0.18213939282608588</v>
      </c>
      <c r="W79" s="185">
        <f t="shared" ca="1" si="19"/>
        <v>0.18295140160134093</v>
      </c>
      <c r="X79" s="185">
        <f t="shared" ca="1" si="19"/>
        <v>0.18376341037659599</v>
      </c>
      <c r="Y79" s="185">
        <f t="shared" ca="1" si="19"/>
        <v>0.18457541915185102</v>
      </c>
      <c r="Z79" s="185">
        <f t="shared" ca="1" si="19"/>
        <v>0.18538742792710611</v>
      </c>
      <c r="AA79" s="185">
        <f t="shared" ca="1" si="20"/>
        <v>0.18619943670236119</v>
      </c>
      <c r="AB79" s="185">
        <f t="shared" ca="1" si="20"/>
        <v>0.18701144547761619</v>
      </c>
      <c r="AC79" s="185">
        <f t="shared" ca="1" si="20"/>
        <v>0.18701144547761619</v>
      </c>
      <c r="AD79" s="185">
        <f t="shared" ca="1" si="20"/>
        <v>0.18701144547761619</v>
      </c>
      <c r="AE79" s="185">
        <f t="shared" ca="1" si="20"/>
        <v>0.18701144547761619</v>
      </c>
      <c r="AF79" s="185">
        <f t="shared" ca="1" si="20"/>
        <v>0.18701144547761619</v>
      </c>
      <c r="AG79" s="185">
        <f t="shared" ca="1" si="20"/>
        <v>0.18701144547761619</v>
      </c>
      <c r="AH79" s="185">
        <f t="shared" ca="1" si="20"/>
        <v>0.18701144547761619</v>
      </c>
      <c r="AI79" s="185">
        <f t="shared" ca="1" si="20"/>
        <v>0.18701144547761619</v>
      </c>
      <c r="AJ79" s="185">
        <f t="shared" ca="1" si="20"/>
        <v>0.18701144547761619</v>
      </c>
      <c r="AK79" s="185">
        <f t="shared" ca="1" si="20"/>
        <v>0.18701144547761619</v>
      </c>
      <c r="AL79" s="185">
        <f t="shared" ca="1" si="20"/>
        <v>0.18701144547761619</v>
      </c>
      <c r="AM79" s="185">
        <f t="shared" ca="1" si="20"/>
        <v>0.18701144547761619</v>
      </c>
      <c r="AN79" s="185">
        <f t="shared" ca="1" si="20"/>
        <v>0.18701144547761619</v>
      </c>
      <c r="AO79" s="185">
        <f t="shared" ca="1" si="20"/>
        <v>0.18701144547761619</v>
      </c>
      <c r="AP79" s="185">
        <f t="shared" ca="1" si="20"/>
        <v>0.18701144547761619</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19"/>
        <v>#VALUE!</v>
      </c>
      <c r="L80" s="185" t="e">
        <f t="shared" ca="1" si="19"/>
        <v>#VALUE!</v>
      </c>
      <c r="M80" s="185" t="e">
        <f t="shared" ca="1" si="19"/>
        <v>#VALUE!</v>
      </c>
      <c r="N80" s="185" t="e">
        <f t="shared" ca="1" si="19"/>
        <v>#VALUE!</v>
      </c>
      <c r="O80" s="185" t="e">
        <f t="shared" ca="1" si="19"/>
        <v>#VALUE!</v>
      </c>
      <c r="P80" s="185" t="e">
        <f t="shared" ca="1" si="19"/>
        <v>#VALUE!</v>
      </c>
      <c r="Q80" s="185" t="e">
        <f t="shared" ca="1" si="19"/>
        <v>#VALUE!</v>
      </c>
      <c r="R80" s="185" t="e">
        <f t="shared" ca="1" si="19"/>
        <v>#VALUE!</v>
      </c>
      <c r="S80" s="185" t="e">
        <f t="shared" ca="1" si="19"/>
        <v>#VALUE!</v>
      </c>
      <c r="T80" s="185" t="e">
        <f t="shared" ca="1" si="19"/>
        <v>#VALUE!</v>
      </c>
      <c r="U80" s="185" t="e">
        <f t="shared" ca="1" si="19"/>
        <v>#VALUE!</v>
      </c>
      <c r="V80" s="185" t="e">
        <f t="shared" ca="1" si="19"/>
        <v>#VALUE!</v>
      </c>
      <c r="W80" s="185" t="e">
        <f t="shared" ca="1" si="19"/>
        <v>#VALUE!</v>
      </c>
      <c r="X80" s="185" t="e">
        <f t="shared" ca="1" si="19"/>
        <v>#VALUE!</v>
      </c>
      <c r="Y80" s="185" t="e">
        <f t="shared" ca="1" si="19"/>
        <v>#VALUE!</v>
      </c>
      <c r="Z80" s="185" t="e">
        <f t="shared" ca="1" si="19"/>
        <v>#VALUE!</v>
      </c>
      <c r="AA80" s="185" t="e">
        <f t="shared" ca="1" si="20"/>
        <v>#VALUE!</v>
      </c>
      <c r="AB80" s="185" t="e">
        <f t="shared" ca="1" si="20"/>
        <v>#VALUE!</v>
      </c>
      <c r="AC80" s="185" t="e">
        <f t="shared" ca="1" si="20"/>
        <v>#VALUE!</v>
      </c>
      <c r="AD80" s="185" t="e">
        <f t="shared" ca="1" si="20"/>
        <v>#VALUE!</v>
      </c>
      <c r="AE80" s="185" t="e">
        <f t="shared" ca="1" si="20"/>
        <v>#VALUE!</v>
      </c>
      <c r="AF80" s="185" t="e">
        <f t="shared" ca="1" si="20"/>
        <v>#VALUE!</v>
      </c>
      <c r="AG80" s="185" t="e">
        <f t="shared" ca="1" si="20"/>
        <v>#VALUE!</v>
      </c>
      <c r="AH80" s="185" t="e">
        <f t="shared" ca="1" si="20"/>
        <v>#VALUE!</v>
      </c>
      <c r="AI80" s="185" t="e">
        <f t="shared" ca="1" si="20"/>
        <v>#VALUE!</v>
      </c>
      <c r="AJ80" s="185" t="e">
        <f t="shared" ca="1" si="20"/>
        <v>#VALUE!</v>
      </c>
      <c r="AK80" s="185" t="e">
        <f t="shared" ca="1" si="20"/>
        <v>#VALUE!</v>
      </c>
      <c r="AL80" s="185" t="e">
        <f t="shared" ca="1" si="20"/>
        <v>#VALUE!</v>
      </c>
      <c r="AM80" s="185" t="e">
        <f t="shared" ca="1" si="20"/>
        <v>#VALUE!</v>
      </c>
      <c r="AN80" s="185" t="e">
        <f t="shared" ca="1" si="20"/>
        <v>#VALUE!</v>
      </c>
      <c r="AO80" s="185" t="e">
        <f t="shared" ca="1" si="20"/>
        <v>#VALUE!</v>
      </c>
      <c r="AP80" s="185" t="e">
        <f t="shared" ca="1" si="20"/>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19"/>
        <v>20.907101989737214</v>
      </c>
      <c r="L81" s="185">
        <f t="shared" ca="1" si="19"/>
        <v>21.103072196354255</v>
      </c>
      <c r="M81" s="192">
        <f t="shared" ref="M81" si="23">O81</f>
        <v>0.90805719120000006</v>
      </c>
      <c r="N81" s="192">
        <f t="shared" si="22"/>
        <v>0.90805719120000006</v>
      </c>
      <c r="O81" s="192">
        <f>INDEX('[4]TS BYDem'!$O$10:$O$203,MATCH(D81,'[4]TS BYDem'!$D$10:$D$203,0))</f>
        <v>0.90805719120000006</v>
      </c>
      <c r="P81" s="185">
        <f t="shared" ca="1" si="19"/>
        <v>0.9043193102339796</v>
      </c>
      <c r="Q81" s="185">
        <f t="shared" ca="1" si="19"/>
        <v>0.89546142962246467</v>
      </c>
      <c r="R81" s="185">
        <f t="shared" ca="1" si="19"/>
        <v>0.82317285104472426</v>
      </c>
      <c r="S81" s="185">
        <f t="shared" ca="1" si="19"/>
        <v>0.84810794029816572</v>
      </c>
      <c r="T81" s="185">
        <f t="shared" ca="1" si="19"/>
        <v>0.85194020623339717</v>
      </c>
      <c r="U81" s="185">
        <f t="shared" ca="1" si="19"/>
        <v>0.85577247216862862</v>
      </c>
      <c r="V81" s="185">
        <f t="shared" ca="1" si="19"/>
        <v>0.85960473810386007</v>
      </c>
      <c r="W81" s="185">
        <f t="shared" ca="1" si="19"/>
        <v>0.86343700403909163</v>
      </c>
      <c r="X81" s="185">
        <f t="shared" ca="1" si="19"/>
        <v>0.86726926997432319</v>
      </c>
      <c r="Y81" s="185">
        <f t="shared" ca="1" si="19"/>
        <v>0.87110153590955464</v>
      </c>
      <c r="Z81" s="185">
        <f t="shared" ca="1" si="19"/>
        <v>0.8749338018447862</v>
      </c>
      <c r="AA81" s="185">
        <f t="shared" ca="1" si="20"/>
        <v>0.87876606778001776</v>
      </c>
      <c r="AB81" s="185">
        <f t="shared" ca="1" si="20"/>
        <v>0.88259833371524909</v>
      </c>
      <c r="AC81" s="185">
        <f t="shared" ca="1" si="20"/>
        <v>0.88259833371524909</v>
      </c>
      <c r="AD81" s="185">
        <f t="shared" ca="1" si="20"/>
        <v>0.88259833371524909</v>
      </c>
      <c r="AE81" s="185">
        <f t="shared" ca="1" si="20"/>
        <v>0.88259833371524909</v>
      </c>
      <c r="AF81" s="185">
        <f t="shared" ca="1" si="20"/>
        <v>0.88259833371524909</v>
      </c>
      <c r="AG81" s="185">
        <f t="shared" ca="1" si="20"/>
        <v>0.88259833371524909</v>
      </c>
      <c r="AH81" s="185">
        <f t="shared" ca="1" si="20"/>
        <v>0.88259833371524909</v>
      </c>
      <c r="AI81" s="185">
        <f t="shared" ca="1" si="20"/>
        <v>0.88259833371524909</v>
      </c>
      <c r="AJ81" s="185">
        <f t="shared" ca="1" si="20"/>
        <v>0.88259833371524909</v>
      </c>
      <c r="AK81" s="185">
        <f t="shared" ca="1" si="20"/>
        <v>0.88259833371524909</v>
      </c>
      <c r="AL81" s="185">
        <f t="shared" ca="1" si="20"/>
        <v>0.88259833371524909</v>
      </c>
      <c r="AM81" s="185">
        <f t="shared" ca="1" si="20"/>
        <v>0.88259833371524909</v>
      </c>
      <c r="AN81" s="185">
        <f t="shared" ca="1" si="20"/>
        <v>0.88259833371524909</v>
      </c>
      <c r="AO81" s="185">
        <f t="shared" ca="1" si="20"/>
        <v>0.88259833371524909</v>
      </c>
      <c r="AP81" s="185">
        <f t="shared" ca="1" si="20"/>
        <v>0.88259833371524909</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19"/>
        <v>20.907101989737214</v>
      </c>
      <c r="L82" s="185">
        <f t="shared" ca="1" si="19"/>
        <v>21.103072196354255</v>
      </c>
      <c r="M82" s="185">
        <f t="shared" ca="1" si="19"/>
        <v>21.856638361328297</v>
      </c>
      <c r="N82" s="185">
        <f t="shared" ca="1" si="19"/>
        <v>21.600489076163367</v>
      </c>
      <c r="O82" s="185">
        <f t="shared" ca="1" si="19"/>
        <v>22.287892379035849</v>
      </c>
      <c r="P82" s="185">
        <f t="shared" ca="1" si="19"/>
        <v>22.196147619450588</v>
      </c>
      <c r="Q82" s="185">
        <f t="shared" ca="1" si="19"/>
        <v>21.978734562553921</v>
      </c>
      <c r="R82" s="185">
        <f t="shared" ca="1" si="19"/>
        <v>20.204440966084515</v>
      </c>
      <c r="S82" s="185">
        <f t="shared" ca="1" si="19"/>
        <v>20.816462533809705</v>
      </c>
      <c r="T82" s="185">
        <f t="shared" ca="1" si="19"/>
        <v>20.910523933862503</v>
      </c>
      <c r="U82" s="185">
        <f t="shared" ca="1" si="19"/>
        <v>21.004585333915301</v>
      </c>
      <c r="V82" s="185">
        <f t="shared" ca="1" si="19"/>
        <v>21.098646733968099</v>
      </c>
      <c r="W82" s="185">
        <f t="shared" ca="1" si="19"/>
        <v>21.192708134020901</v>
      </c>
      <c r="X82" s="185">
        <f t="shared" ca="1" si="19"/>
        <v>21.286769534073702</v>
      </c>
      <c r="Y82" s="185">
        <f t="shared" ca="1" si="19"/>
        <v>21.3808309341265</v>
      </c>
      <c r="Z82" s="185">
        <f t="shared" ca="1" si="19"/>
        <v>21.474892334179302</v>
      </c>
      <c r="AA82" s="185">
        <f t="shared" ca="1" si="20"/>
        <v>21.568953734232103</v>
      </c>
      <c r="AB82" s="185">
        <f t="shared" ca="1" si="20"/>
        <v>21.663015134284898</v>
      </c>
      <c r="AC82" s="185">
        <f t="shared" ca="1" si="20"/>
        <v>21.663015134284898</v>
      </c>
      <c r="AD82" s="185">
        <f t="shared" ca="1" si="20"/>
        <v>21.663015134284898</v>
      </c>
      <c r="AE82" s="185">
        <f t="shared" ca="1" si="20"/>
        <v>21.663015134284898</v>
      </c>
      <c r="AF82" s="185">
        <f t="shared" ca="1" si="20"/>
        <v>21.663015134284898</v>
      </c>
      <c r="AG82" s="185">
        <f t="shared" ca="1" si="20"/>
        <v>21.663015134284898</v>
      </c>
      <c r="AH82" s="185">
        <f t="shared" ca="1" si="20"/>
        <v>21.663015134284898</v>
      </c>
      <c r="AI82" s="185">
        <f t="shared" ca="1" si="20"/>
        <v>21.663015134284898</v>
      </c>
      <c r="AJ82" s="185">
        <f t="shared" ca="1" si="20"/>
        <v>21.663015134284898</v>
      </c>
      <c r="AK82" s="185">
        <f t="shared" ca="1" si="20"/>
        <v>21.663015134284898</v>
      </c>
      <c r="AL82" s="185">
        <f t="shared" ca="1" si="20"/>
        <v>21.663015134284898</v>
      </c>
      <c r="AM82" s="185">
        <f t="shared" ca="1" si="20"/>
        <v>21.663015134284898</v>
      </c>
      <c r="AN82" s="185">
        <f t="shared" ca="1" si="20"/>
        <v>21.663015134284898</v>
      </c>
      <c r="AO82" s="185">
        <f t="shared" ca="1" si="20"/>
        <v>21.663015134284898</v>
      </c>
      <c r="AP82" s="185">
        <f t="shared" ca="1" si="20"/>
        <v>21.663015134284898</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19"/>
        <v>20.907101989737214</v>
      </c>
      <c r="L83" s="185">
        <f t="shared" ca="1" si="19"/>
        <v>21.103072196354255</v>
      </c>
      <c r="M83" s="185">
        <f t="shared" ca="1" si="19"/>
        <v>21.856638361328297</v>
      </c>
      <c r="N83" s="185">
        <f t="shared" ca="1" si="19"/>
        <v>21.600489076163367</v>
      </c>
      <c r="O83" s="185">
        <f t="shared" ca="1" si="19"/>
        <v>22.287892379035849</v>
      </c>
      <c r="P83" s="185">
        <f t="shared" ca="1" si="19"/>
        <v>22.196147619450588</v>
      </c>
      <c r="Q83" s="185">
        <f t="shared" ca="1" si="19"/>
        <v>21.978734562553921</v>
      </c>
      <c r="R83" s="185">
        <f t="shared" ca="1" si="19"/>
        <v>20.204440966084515</v>
      </c>
      <c r="S83" s="185">
        <f t="shared" ca="1" si="19"/>
        <v>20.816462533809705</v>
      </c>
      <c r="T83" s="185">
        <f t="shared" ca="1" si="19"/>
        <v>20.910523933862503</v>
      </c>
      <c r="U83" s="185">
        <f t="shared" ca="1" si="19"/>
        <v>21.004585333915301</v>
      </c>
      <c r="V83" s="185">
        <f t="shared" ca="1" si="19"/>
        <v>21.098646733968099</v>
      </c>
      <c r="W83" s="185">
        <f t="shared" ca="1" si="19"/>
        <v>21.192708134020901</v>
      </c>
      <c r="X83" s="185">
        <f t="shared" ca="1" si="19"/>
        <v>21.286769534073702</v>
      </c>
      <c r="Y83" s="185">
        <f t="shared" ca="1" si="19"/>
        <v>21.3808309341265</v>
      </c>
      <c r="Z83" s="185">
        <f t="shared" ca="1" si="19"/>
        <v>21.474892334179302</v>
      </c>
      <c r="AA83" s="185">
        <f t="shared" ca="1" si="20"/>
        <v>21.568953734232103</v>
      </c>
      <c r="AB83" s="185">
        <f t="shared" ca="1" si="20"/>
        <v>21.663015134284898</v>
      </c>
      <c r="AC83" s="185">
        <f t="shared" ca="1" si="20"/>
        <v>21.663015134284898</v>
      </c>
      <c r="AD83" s="185">
        <f t="shared" ca="1" si="20"/>
        <v>21.663015134284898</v>
      </c>
      <c r="AE83" s="185">
        <f t="shared" ca="1" si="20"/>
        <v>21.663015134284898</v>
      </c>
      <c r="AF83" s="185">
        <f t="shared" ca="1" si="20"/>
        <v>21.663015134284898</v>
      </c>
      <c r="AG83" s="185">
        <f t="shared" ca="1" si="20"/>
        <v>21.663015134284898</v>
      </c>
      <c r="AH83" s="185">
        <f t="shared" ca="1" si="20"/>
        <v>21.663015134284898</v>
      </c>
      <c r="AI83" s="185">
        <f t="shared" ca="1" si="20"/>
        <v>21.663015134284898</v>
      </c>
      <c r="AJ83" s="185">
        <f t="shared" ca="1" si="20"/>
        <v>21.663015134284898</v>
      </c>
      <c r="AK83" s="185">
        <f t="shared" ca="1" si="20"/>
        <v>21.663015134284898</v>
      </c>
      <c r="AL83" s="185">
        <f t="shared" ca="1" si="20"/>
        <v>21.663015134284898</v>
      </c>
      <c r="AM83" s="185">
        <f t="shared" ca="1" si="20"/>
        <v>21.663015134284898</v>
      </c>
      <c r="AN83" s="185">
        <f t="shared" ca="1" si="20"/>
        <v>21.663015134284898</v>
      </c>
      <c r="AO83" s="185">
        <f t="shared" ca="1" si="20"/>
        <v>21.663015134284898</v>
      </c>
      <c r="AP83" s="185">
        <f t="shared" ca="1" si="20"/>
        <v>21.663015134284898</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19"/>
        <v>20.907101989737214</v>
      </c>
      <c r="L84" s="185">
        <f t="shared" ca="1" si="19"/>
        <v>21.103072196354255</v>
      </c>
      <c r="M84" s="185">
        <f t="shared" ca="1" si="19"/>
        <v>21.856638361328297</v>
      </c>
      <c r="N84" s="185">
        <f t="shared" ca="1" si="19"/>
        <v>21.600489076163367</v>
      </c>
      <c r="O84" s="185">
        <f t="shared" ca="1" si="19"/>
        <v>22.287892379035849</v>
      </c>
      <c r="P84" s="185">
        <f t="shared" ca="1" si="19"/>
        <v>22.196147619450588</v>
      </c>
      <c r="Q84" s="185">
        <f t="shared" ca="1" si="19"/>
        <v>21.978734562553921</v>
      </c>
      <c r="R84" s="185">
        <f t="shared" ca="1" si="19"/>
        <v>20.204440966084515</v>
      </c>
      <c r="S84" s="185">
        <f t="shared" ca="1" si="19"/>
        <v>20.816462533809705</v>
      </c>
      <c r="T84" s="185">
        <f t="shared" ca="1" si="19"/>
        <v>20.910523933862503</v>
      </c>
      <c r="U84" s="185">
        <f t="shared" ca="1" si="19"/>
        <v>21.004585333915301</v>
      </c>
      <c r="V84" s="185">
        <f t="shared" ca="1" si="19"/>
        <v>21.098646733968099</v>
      </c>
      <c r="W84" s="185">
        <f t="shared" ca="1" si="19"/>
        <v>21.192708134020901</v>
      </c>
      <c r="X84" s="185">
        <f t="shared" ca="1" si="19"/>
        <v>21.286769534073702</v>
      </c>
      <c r="Y84" s="185">
        <f t="shared" ca="1" si="19"/>
        <v>21.3808309341265</v>
      </c>
      <c r="Z84" s="185">
        <f t="shared" ca="1" si="19"/>
        <v>21.474892334179302</v>
      </c>
      <c r="AA84" s="185">
        <f t="shared" ca="1" si="20"/>
        <v>21.568953734232103</v>
      </c>
      <c r="AB84" s="185">
        <f t="shared" ca="1" si="20"/>
        <v>21.663015134284898</v>
      </c>
      <c r="AC84" s="185">
        <f t="shared" ca="1" si="20"/>
        <v>21.663015134284898</v>
      </c>
      <c r="AD84" s="185">
        <f t="shared" ca="1" si="20"/>
        <v>21.663015134284898</v>
      </c>
      <c r="AE84" s="185">
        <f t="shared" ca="1" si="20"/>
        <v>21.663015134284898</v>
      </c>
      <c r="AF84" s="185">
        <f t="shared" ca="1" si="20"/>
        <v>21.663015134284898</v>
      </c>
      <c r="AG84" s="185">
        <f t="shared" ca="1" si="20"/>
        <v>21.663015134284898</v>
      </c>
      <c r="AH84" s="185">
        <f t="shared" ca="1" si="20"/>
        <v>21.663015134284898</v>
      </c>
      <c r="AI84" s="185">
        <f t="shared" ca="1" si="20"/>
        <v>21.663015134284898</v>
      </c>
      <c r="AJ84" s="185">
        <f t="shared" ca="1" si="20"/>
        <v>21.663015134284898</v>
      </c>
      <c r="AK84" s="185">
        <f t="shared" ca="1" si="20"/>
        <v>21.663015134284898</v>
      </c>
      <c r="AL84" s="185">
        <f t="shared" ca="1" si="20"/>
        <v>21.663015134284898</v>
      </c>
      <c r="AM84" s="185">
        <f t="shared" ca="1" si="20"/>
        <v>21.663015134284898</v>
      </c>
      <c r="AN84" s="185">
        <f t="shared" ca="1" si="20"/>
        <v>21.663015134284898</v>
      </c>
      <c r="AO84" s="185">
        <f t="shared" ca="1" si="20"/>
        <v>21.663015134284898</v>
      </c>
      <c r="AP84" s="185">
        <f t="shared" ca="1" si="20"/>
        <v>21.663015134284898</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19"/>
        <v>20.907101989737214</v>
      </c>
      <c r="L85" s="185">
        <f t="shared" ca="1" si="19"/>
        <v>21.103072196354255</v>
      </c>
      <c r="M85" s="185">
        <f t="shared" ca="1" si="19"/>
        <v>21.856638361328297</v>
      </c>
      <c r="N85" s="185">
        <f t="shared" ca="1" si="19"/>
        <v>21.600489076163367</v>
      </c>
      <c r="O85" s="185">
        <f t="shared" ca="1" si="19"/>
        <v>22.287892379035849</v>
      </c>
      <c r="P85" s="185">
        <f t="shared" ca="1" si="19"/>
        <v>22.196147619450588</v>
      </c>
      <c r="Q85" s="185">
        <f t="shared" ca="1" si="19"/>
        <v>21.978734562553921</v>
      </c>
      <c r="R85" s="185">
        <f t="shared" ca="1" si="19"/>
        <v>20.204440966084515</v>
      </c>
      <c r="S85" s="185">
        <f t="shared" ca="1" si="19"/>
        <v>20.816462533809705</v>
      </c>
      <c r="T85" s="185">
        <f t="shared" ca="1" si="19"/>
        <v>20.910523933862503</v>
      </c>
      <c r="U85" s="185">
        <f t="shared" ca="1" si="19"/>
        <v>21.004585333915301</v>
      </c>
      <c r="V85" s="185">
        <f t="shared" ca="1" si="19"/>
        <v>21.098646733968099</v>
      </c>
      <c r="W85" s="185">
        <f t="shared" ca="1" si="19"/>
        <v>21.192708134020901</v>
      </c>
      <c r="X85" s="185">
        <f t="shared" ca="1" si="19"/>
        <v>21.286769534073702</v>
      </c>
      <c r="Y85" s="185">
        <f t="shared" ca="1" si="19"/>
        <v>21.3808309341265</v>
      </c>
      <c r="Z85" s="185">
        <f t="shared" ca="1" si="19"/>
        <v>21.474892334179302</v>
      </c>
      <c r="AA85" s="185">
        <f t="shared" ca="1" si="20"/>
        <v>21.568953734232103</v>
      </c>
      <c r="AB85" s="185">
        <f t="shared" ca="1" si="20"/>
        <v>21.663015134284898</v>
      </c>
      <c r="AC85" s="185">
        <f t="shared" ca="1" si="20"/>
        <v>21.663015134284898</v>
      </c>
      <c r="AD85" s="185">
        <f t="shared" ca="1" si="20"/>
        <v>21.663015134284898</v>
      </c>
      <c r="AE85" s="185">
        <f t="shared" ca="1" si="20"/>
        <v>21.663015134284898</v>
      </c>
      <c r="AF85" s="185">
        <f t="shared" ca="1" si="20"/>
        <v>21.663015134284898</v>
      </c>
      <c r="AG85" s="185">
        <f t="shared" ca="1" si="20"/>
        <v>21.663015134284898</v>
      </c>
      <c r="AH85" s="185">
        <f t="shared" ca="1" si="20"/>
        <v>21.663015134284898</v>
      </c>
      <c r="AI85" s="185">
        <f t="shared" ca="1" si="20"/>
        <v>21.663015134284898</v>
      </c>
      <c r="AJ85" s="185">
        <f t="shared" ca="1" si="20"/>
        <v>21.663015134284898</v>
      </c>
      <c r="AK85" s="185">
        <f t="shared" ca="1" si="20"/>
        <v>21.663015134284898</v>
      </c>
      <c r="AL85" s="185">
        <f t="shared" ca="1" si="20"/>
        <v>21.663015134284898</v>
      </c>
      <c r="AM85" s="185">
        <f t="shared" ca="1" si="20"/>
        <v>21.663015134284898</v>
      </c>
      <c r="AN85" s="185">
        <f t="shared" ca="1" si="20"/>
        <v>21.663015134284898</v>
      </c>
      <c r="AO85" s="185">
        <f t="shared" ca="1" si="20"/>
        <v>21.663015134284898</v>
      </c>
      <c r="AP85" s="185">
        <f t="shared" ca="1" si="20"/>
        <v>21.663015134284898</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19"/>
        <v>20.907101989737214</v>
      </c>
      <c r="L86" s="185">
        <f t="shared" ca="1" si="19"/>
        <v>21.103072196354255</v>
      </c>
      <c r="M86" s="185">
        <f t="shared" ca="1" si="19"/>
        <v>21.856638361328297</v>
      </c>
      <c r="N86" s="185">
        <f t="shared" ca="1" si="19"/>
        <v>21.600489076163367</v>
      </c>
      <c r="O86" s="185">
        <f t="shared" ca="1" si="19"/>
        <v>22.287892379035849</v>
      </c>
      <c r="P86" s="185">
        <f t="shared" ca="1" si="19"/>
        <v>22.196147619450588</v>
      </c>
      <c r="Q86" s="185">
        <f t="shared" ca="1" si="19"/>
        <v>21.978734562553921</v>
      </c>
      <c r="R86" s="185">
        <f t="shared" ca="1" si="19"/>
        <v>20.204440966084515</v>
      </c>
      <c r="S86" s="185">
        <f t="shared" ca="1" si="19"/>
        <v>20.816462533809705</v>
      </c>
      <c r="T86" s="185">
        <f t="shared" ca="1" si="19"/>
        <v>20.910523933862503</v>
      </c>
      <c r="U86" s="185">
        <f t="shared" ca="1" si="19"/>
        <v>21.004585333915301</v>
      </c>
      <c r="V86" s="185">
        <f t="shared" ca="1" si="19"/>
        <v>21.098646733968099</v>
      </c>
      <c r="W86" s="185">
        <f t="shared" ca="1" si="19"/>
        <v>21.192708134020901</v>
      </c>
      <c r="X86" s="185">
        <f t="shared" ca="1" si="19"/>
        <v>21.286769534073702</v>
      </c>
      <c r="Y86" s="185">
        <f t="shared" ca="1" si="19"/>
        <v>21.3808309341265</v>
      </c>
      <c r="Z86" s="185">
        <f t="shared" ca="1" si="19"/>
        <v>21.474892334179302</v>
      </c>
      <c r="AA86" s="185">
        <f t="shared" ca="1" si="20"/>
        <v>21.568953734232103</v>
      </c>
      <c r="AB86" s="185">
        <f t="shared" ca="1" si="20"/>
        <v>21.663015134284898</v>
      </c>
      <c r="AC86" s="185">
        <f t="shared" ca="1" si="20"/>
        <v>21.663015134284898</v>
      </c>
      <c r="AD86" s="185">
        <f t="shared" ca="1" si="20"/>
        <v>21.663015134284898</v>
      </c>
      <c r="AE86" s="185">
        <f t="shared" ca="1" si="20"/>
        <v>21.663015134284898</v>
      </c>
      <c r="AF86" s="185">
        <f t="shared" ca="1" si="20"/>
        <v>21.663015134284898</v>
      </c>
      <c r="AG86" s="185">
        <f t="shared" ca="1" si="20"/>
        <v>21.663015134284898</v>
      </c>
      <c r="AH86" s="185">
        <f t="shared" ca="1" si="20"/>
        <v>21.663015134284898</v>
      </c>
      <c r="AI86" s="185">
        <f t="shared" ca="1" si="20"/>
        <v>21.663015134284898</v>
      </c>
      <c r="AJ86" s="185">
        <f t="shared" ca="1" si="20"/>
        <v>21.663015134284898</v>
      </c>
      <c r="AK86" s="185">
        <f t="shared" ca="1" si="20"/>
        <v>21.663015134284898</v>
      </c>
      <c r="AL86" s="185">
        <f t="shared" ca="1" si="20"/>
        <v>21.663015134284898</v>
      </c>
      <c r="AM86" s="185">
        <f t="shared" ca="1" si="20"/>
        <v>21.663015134284898</v>
      </c>
      <c r="AN86" s="185">
        <f t="shared" ca="1" si="20"/>
        <v>21.663015134284898</v>
      </c>
      <c r="AO86" s="185">
        <f t="shared" ca="1" si="20"/>
        <v>21.663015134284898</v>
      </c>
      <c r="AP86" s="185">
        <f t="shared" ref="AP86:AP90" ca="1" si="24">AP$70/AO$70*AO86</f>
        <v>21.663015134284898</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25">K$70/J$70*J87</f>
        <v>#VALUE!</v>
      </c>
      <c r="L87" s="185" t="e">
        <f t="shared" ca="1" si="25"/>
        <v>#VALUE!</v>
      </c>
      <c r="M87" s="185" t="e">
        <f t="shared" ca="1" si="25"/>
        <v>#VALUE!</v>
      </c>
      <c r="N87" s="185" t="e">
        <f t="shared" ca="1" si="25"/>
        <v>#VALUE!</v>
      </c>
      <c r="O87" s="185" t="e">
        <f t="shared" ca="1" si="25"/>
        <v>#VALUE!</v>
      </c>
      <c r="P87" s="185" t="e">
        <f t="shared" ca="1" si="25"/>
        <v>#VALUE!</v>
      </c>
      <c r="Q87" s="185" t="e">
        <f t="shared" ca="1" si="25"/>
        <v>#VALUE!</v>
      </c>
      <c r="R87" s="185" t="e">
        <f t="shared" ca="1" si="25"/>
        <v>#VALUE!</v>
      </c>
      <c r="S87" s="185" t="e">
        <f t="shared" ca="1" si="25"/>
        <v>#VALUE!</v>
      </c>
      <c r="T87" s="185" t="e">
        <f t="shared" ca="1" si="25"/>
        <v>#VALUE!</v>
      </c>
      <c r="U87" s="185" t="e">
        <f t="shared" ca="1" si="25"/>
        <v>#VALUE!</v>
      </c>
      <c r="V87" s="185" t="e">
        <f t="shared" ca="1" si="25"/>
        <v>#VALUE!</v>
      </c>
      <c r="W87" s="185" t="e">
        <f t="shared" ca="1" si="25"/>
        <v>#VALUE!</v>
      </c>
      <c r="X87" s="185" t="e">
        <f t="shared" ca="1" si="25"/>
        <v>#VALUE!</v>
      </c>
      <c r="Y87" s="185" t="e">
        <f t="shared" ca="1" si="25"/>
        <v>#VALUE!</v>
      </c>
      <c r="Z87" s="185" t="e">
        <f t="shared" ca="1" si="25"/>
        <v>#VALUE!</v>
      </c>
      <c r="AA87" s="185" t="e">
        <f t="shared" ref="AA87:AO90" ca="1" si="26">AA$70/Z$70*Z87</f>
        <v>#VALUE!</v>
      </c>
      <c r="AB87" s="185" t="e">
        <f t="shared" ca="1" si="26"/>
        <v>#VALUE!</v>
      </c>
      <c r="AC87" s="185" t="e">
        <f t="shared" ca="1" si="26"/>
        <v>#VALUE!</v>
      </c>
      <c r="AD87" s="185" t="e">
        <f t="shared" ca="1" si="26"/>
        <v>#VALUE!</v>
      </c>
      <c r="AE87" s="185" t="e">
        <f t="shared" ca="1" si="26"/>
        <v>#VALUE!</v>
      </c>
      <c r="AF87" s="185" t="e">
        <f t="shared" ca="1" si="26"/>
        <v>#VALUE!</v>
      </c>
      <c r="AG87" s="185" t="e">
        <f t="shared" ca="1" si="26"/>
        <v>#VALUE!</v>
      </c>
      <c r="AH87" s="185" t="e">
        <f t="shared" ca="1" si="26"/>
        <v>#VALUE!</v>
      </c>
      <c r="AI87" s="185" t="e">
        <f t="shared" ca="1" si="26"/>
        <v>#VALUE!</v>
      </c>
      <c r="AJ87" s="185" t="e">
        <f t="shared" ca="1" si="26"/>
        <v>#VALUE!</v>
      </c>
      <c r="AK87" s="185" t="e">
        <f t="shared" ca="1" si="26"/>
        <v>#VALUE!</v>
      </c>
      <c r="AL87" s="185" t="e">
        <f t="shared" ca="1" si="26"/>
        <v>#VALUE!</v>
      </c>
      <c r="AM87" s="185" t="e">
        <f t="shared" ca="1" si="26"/>
        <v>#VALUE!</v>
      </c>
      <c r="AN87" s="185" t="e">
        <f t="shared" ca="1" si="26"/>
        <v>#VALUE!</v>
      </c>
      <c r="AO87" s="185" t="e">
        <f t="shared" ca="1" si="26"/>
        <v>#VALUE!</v>
      </c>
      <c r="AP87" s="185" t="e">
        <f t="shared" ca="1" si="24"/>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25"/>
        <v>53.093429240279825</v>
      </c>
      <c r="L88" s="185">
        <f t="shared" ca="1" si="25"/>
        <v>53.591094115274572</v>
      </c>
      <c r="M88" s="192">
        <f t="shared" ref="M88" si="27">O88</f>
        <v>46.045999999999999</v>
      </c>
      <c r="N88" s="192">
        <f t="shared" ref="N88" si="28">O88</f>
        <v>46.045999999999999</v>
      </c>
      <c r="O88" s="192">
        <f>INDEX('[4]TS BYDem'!$O$10:$O$203,MATCH(D88,'[4]TS BYDem'!$D$10:$D$203,0))</f>
        <v>46.045999999999999</v>
      </c>
      <c r="P88" s="185">
        <f t="shared" ca="1" si="25"/>
        <v>45.856458560727958</v>
      </c>
      <c r="Q88" s="185">
        <f t="shared" ca="1" si="25"/>
        <v>45.407290849056828</v>
      </c>
      <c r="R88" s="185">
        <f t="shared" ca="1" si="25"/>
        <v>41.741662823148154</v>
      </c>
      <c r="S88" s="185">
        <f t="shared" ca="1" si="25"/>
        <v>43.006077808119166</v>
      </c>
      <c r="T88" s="185">
        <f t="shared" ca="1" si="25"/>
        <v>43.20040534493485</v>
      </c>
      <c r="U88" s="185">
        <f t="shared" ca="1" si="25"/>
        <v>43.394732881750535</v>
      </c>
      <c r="V88" s="185">
        <f t="shared" ca="1" si="25"/>
        <v>43.58906041856622</v>
      </c>
      <c r="W88" s="185">
        <f t="shared" ca="1" si="25"/>
        <v>43.783387955381912</v>
      </c>
      <c r="X88" s="185">
        <f t="shared" ca="1" si="25"/>
        <v>43.977715492197603</v>
      </c>
      <c r="Y88" s="185">
        <f t="shared" ca="1" si="25"/>
        <v>44.172043029013288</v>
      </c>
      <c r="Z88" s="185">
        <f t="shared" ca="1" si="25"/>
        <v>44.36637056582898</v>
      </c>
      <c r="AA88" s="185">
        <f t="shared" ca="1" si="26"/>
        <v>44.560698102644672</v>
      </c>
      <c r="AB88" s="185">
        <f t="shared" ca="1" si="26"/>
        <v>44.755025639460349</v>
      </c>
      <c r="AC88" s="185">
        <f t="shared" ca="1" si="26"/>
        <v>44.755025639460349</v>
      </c>
      <c r="AD88" s="185">
        <f t="shared" ca="1" si="26"/>
        <v>44.755025639460349</v>
      </c>
      <c r="AE88" s="185">
        <f t="shared" ca="1" si="26"/>
        <v>44.755025639460349</v>
      </c>
      <c r="AF88" s="185">
        <f t="shared" ca="1" si="26"/>
        <v>44.755025639460349</v>
      </c>
      <c r="AG88" s="185">
        <f t="shared" ca="1" si="26"/>
        <v>44.755025639460349</v>
      </c>
      <c r="AH88" s="185">
        <f t="shared" ca="1" si="26"/>
        <v>44.755025639460349</v>
      </c>
      <c r="AI88" s="185">
        <f t="shared" ca="1" si="26"/>
        <v>44.755025639460349</v>
      </c>
      <c r="AJ88" s="185">
        <f t="shared" ca="1" si="26"/>
        <v>44.755025639460349</v>
      </c>
      <c r="AK88" s="185">
        <f t="shared" ca="1" si="26"/>
        <v>44.755025639460349</v>
      </c>
      <c r="AL88" s="185">
        <f t="shared" ca="1" si="26"/>
        <v>44.755025639460349</v>
      </c>
      <c r="AM88" s="185">
        <f t="shared" ca="1" si="26"/>
        <v>44.755025639460349</v>
      </c>
      <c r="AN88" s="185">
        <f t="shared" ca="1" si="26"/>
        <v>44.755025639460349</v>
      </c>
      <c r="AO88" s="185">
        <f t="shared" ca="1" si="26"/>
        <v>44.755025639460349</v>
      </c>
      <c r="AP88" s="185">
        <f t="shared" ca="1" si="24"/>
        <v>44.755025639460349</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25"/>
        <v>#VALUE!</v>
      </c>
      <c r="L89" s="185" t="e">
        <f t="shared" ca="1" si="25"/>
        <v>#VALUE!</v>
      </c>
      <c r="M89" s="185" t="e">
        <f t="shared" ca="1" si="25"/>
        <v>#VALUE!</v>
      </c>
      <c r="N89" s="185" t="e">
        <f t="shared" ca="1" si="25"/>
        <v>#VALUE!</v>
      </c>
      <c r="O89" s="185" t="e">
        <f t="shared" ca="1" si="25"/>
        <v>#VALUE!</v>
      </c>
      <c r="P89" s="185" t="e">
        <f t="shared" ca="1" si="25"/>
        <v>#VALUE!</v>
      </c>
      <c r="Q89" s="185" t="e">
        <f t="shared" ca="1" si="25"/>
        <v>#VALUE!</v>
      </c>
      <c r="R89" s="185" t="e">
        <f t="shared" ca="1" si="25"/>
        <v>#VALUE!</v>
      </c>
      <c r="S89" s="185" t="e">
        <f t="shared" ca="1" si="25"/>
        <v>#VALUE!</v>
      </c>
      <c r="T89" s="185" t="e">
        <f t="shared" ca="1" si="25"/>
        <v>#VALUE!</v>
      </c>
      <c r="U89" s="185" t="e">
        <f t="shared" ca="1" si="25"/>
        <v>#VALUE!</v>
      </c>
      <c r="V89" s="185" t="e">
        <f t="shared" ca="1" si="25"/>
        <v>#VALUE!</v>
      </c>
      <c r="W89" s="185" t="e">
        <f t="shared" ca="1" si="25"/>
        <v>#VALUE!</v>
      </c>
      <c r="X89" s="185" t="e">
        <f t="shared" ca="1" si="25"/>
        <v>#VALUE!</v>
      </c>
      <c r="Y89" s="185" t="e">
        <f t="shared" ca="1" si="25"/>
        <v>#VALUE!</v>
      </c>
      <c r="Z89" s="185" t="e">
        <f t="shared" ca="1" si="25"/>
        <v>#VALUE!</v>
      </c>
      <c r="AA89" s="185" t="e">
        <f t="shared" ca="1" si="26"/>
        <v>#VALUE!</v>
      </c>
      <c r="AB89" s="185" t="e">
        <f t="shared" ca="1" si="26"/>
        <v>#VALUE!</v>
      </c>
      <c r="AC89" s="185" t="e">
        <f t="shared" ca="1" si="26"/>
        <v>#VALUE!</v>
      </c>
      <c r="AD89" s="185" t="e">
        <f t="shared" ca="1" si="26"/>
        <v>#VALUE!</v>
      </c>
      <c r="AE89" s="185" t="e">
        <f t="shared" ca="1" si="26"/>
        <v>#VALUE!</v>
      </c>
      <c r="AF89" s="185" t="e">
        <f t="shared" ca="1" si="26"/>
        <v>#VALUE!</v>
      </c>
      <c r="AG89" s="185" t="e">
        <f t="shared" ca="1" si="26"/>
        <v>#VALUE!</v>
      </c>
      <c r="AH89" s="185" t="e">
        <f t="shared" ca="1" si="26"/>
        <v>#VALUE!</v>
      </c>
      <c r="AI89" s="185" t="e">
        <f t="shared" ca="1" si="26"/>
        <v>#VALUE!</v>
      </c>
      <c r="AJ89" s="185" t="e">
        <f t="shared" ca="1" si="26"/>
        <v>#VALUE!</v>
      </c>
      <c r="AK89" s="185" t="e">
        <f t="shared" ca="1" si="26"/>
        <v>#VALUE!</v>
      </c>
      <c r="AL89" s="185" t="e">
        <f t="shared" ca="1" si="26"/>
        <v>#VALUE!</v>
      </c>
      <c r="AM89" s="185" t="e">
        <f t="shared" ca="1" si="26"/>
        <v>#VALUE!</v>
      </c>
      <c r="AN89" s="185" t="e">
        <f t="shared" ca="1" si="26"/>
        <v>#VALUE!</v>
      </c>
      <c r="AO89" s="185" t="e">
        <f t="shared" ca="1" si="26"/>
        <v>#VALUE!</v>
      </c>
      <c r="AP89" s="185" t="e">
        <f t="shared" ca="1" si="24"/>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25"/>
        <v>#VALUE!</v>
      </c>
      <c r="L90" s="185" t="e">
        <f t="shared" ca="1" si="25"/>
        <v>#VALUE!</v>
      </c>
      <c r="M90" s="185" t="e">
        <f t="shared" ca="1" si="25"/>
        <v>#VALUE!</v>
      </c>
      <c r="N90" s="185" t="e">
        <f t="shared" ca="1" si="25"/>
        <v>#VALUE!</v>
      </c>
      <c r="O90" s="185" t="e">
        <f t="shared" ca="1" si="25"/>
        <v>#VALUE!</v>
      </c>
      <c r="P90" s="185" t="e">
        <f t="shared" ca="1" si="25"/>
        <v>#VALUE!</v>
      </c>
      <c r="Q90" s="185" t="e">
        <f t="shared" ca="1" si="25"/>
        <v>#VALUE!</v>
      </c>
      <c r="R90" s="185" t="e">
        <f t="shared" ca="1" si="25"/>
        <v>#VALUE!</v>
      </c>
      <c r="S90" s="185" t="e">
        <f t="shared" ca="1" si="25"/>
        <v>#VALUE!</v>
      </c>
      <c r="T90" s="185" t="e">
        <f t="shared" ca="1" si="25"/>
        <v>#VALUE!</v>
      </c>
      <c r="U90" s="185" t="e">
        <f t="shared" ca="1" si="25"/>
        <v>#VALUE!</v>
      </c>
      <c r="V90" s="185" t="e">
        <f t="shared" ca="1" si="25"/>
        <v>#VALUE!</v>
      </c>
      <c r="W90" s="185" t="e">
        <f t="shared" ca="1" si="25"/>
        <v>#VALUE!</v>
      </c>
      <c r="X90" s="185" t="e">
        <f t="shared" ca="1" si="25"/>
        <v>#VALUE!</v>
      </c>
      <c r="Y90" s="185" t="e">
        <f t="shared" ca="1" si="25"/>
        <v>#VALUE!</v>
      </c>
      <c r="Z90" s="185" t="e">
        <f t="shared" ca="1" si="25"/>
        <v>#VALUE!</v>
      </c>
      <c r="AA90" s="185" t="e">
        <f t="shared" ca="1" si="26"/>
        <v>#VALUE!</v>
      </c>
      <c r="AB90" s="185" t="e">
        <f t="shared" ca="1" si="26"/>
        <v>#VALUE!</v>
      </c>
      <c r="AC90" s="185" t="e">
        <f t="shared" ca="1" si="26"/>
        <v>#VALUE!</v>
      </c>
      <c r="AD90" s="185" t="e">
        <f t="shared" ca="1" si="26"/>
        <v>#VALUE!</v>
      </c>
      <c r="AE90" s="185" t="e">
        <f t="shared" ca="1" si="26"/>
        <v>#VALUE!</v>
      </c>
      <c r="AF90" s="185" t="e">
        <f t="shared" ca="1" si="26"/>
        <v>#VALUE!</v>
      </c>
      <c r="AG90" s="185" t="e">
        <f t="shared" ca="1" si="26"/>
        <v>#VALUE!</v>
      </c>
      <c r="AH90" s="185" t="e">
        <f t="shared" ca="1" si="26"/>
        <v>#VALUE!</v>
      </c>
      <c r="AI90" s="185" t="e">
        <f t="shared" ca="1" si="26"/>
        <v>#VALUE!</v>
      </c>
      <c r="AJ90" s="185" t="e">
        <f t="shared" ca="1" si="26"/>
        <v>#VALUE!</v>
      </c>
      <c r="AK90" s="185" t="e">
        <f t="shared" ca="1" si="26"/>
        <v>#VALUE!</v>
      </c>
      <c r="AL90" s="185" t="e">
        <f t="shared" ca="1" si="26"/>
        <v>#VALUE!</v>
      </c>
      <c r="AM90" s="185" t="e">
        <f t="shared" ca="1" si="26"/>
        <v>#VALUE!</v>
      </c>
      <c r="AN90" s="185" t="e">
        <f t="shared" ca="1" si="26"/>
        <v>#VALUE!</v>
      </c>
      <c r="AO90" s="185" t="e">
        <f t="shared" ca="1" si="26"/>
        <v>#VALUE!</v>
      </c>
      <c r="AP90" s="185" t="e">
        <f t="shared" ca="1" si="24"/>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29">SUMIF($B$10:$B$22,$D91,K$10:K$22)*SUMIF($B$10:$B$22,$D91,K$41:K$53)</f>
        <v>211.2700110992823</v>
      </c>
      <c r="L91" s="5">
        <f t="shared" ca="1" si="29"/>
        <v>212.6655009618502</v>
      </c>
      <c r="M91" s="5">
        <f t="shared" ca="1" si="29"/>
        <v>219.65714422943788</v>
      </c>
      <c r="N91" s="5">
        <f t="shared" ca="1" si="29"/>
        <v>216.49078103790811</v>
      </c>
      <c r="O91" s="5">
        <f t="shared" ca="1" si="29"/>
        <v>222.77267087886864</v>
      </c>
      <c r="P91" s="5">
        <f t="shared" ca="1" si="29"/>
        <v>221.2538387586481</v>
      </c>
      <c r="Q91" s="5">
        <f t="shared" ca="1" si="29"/>
        <v>218.49393691475751</v>
      </c>
      <c r="R91" s="5">
        <f t="shared" ca="1" si="29"/>
        <v>200.31349989514737</v>
      </c>
      <c r="S91" s="5">
        <f t="shared" ca="1" si="29"/>
        <v>205.44872804458728</v>
      </c>
      <c r="T91" s="5">
        <f t="shared" ca="1" si="29"/>
        <v>205.44872804458728</v>
      </c>
      <c r="U91" s="5">
        <f t="shared" ca="1" si="29"/>
        <v>205.44872804458728</v>
      </c>
      <c r="V91" s="5">
        <f t="shared" ca="1" si="29"/>
        <v>205.44872804458728</v>
      </c>
      <c r="W91" s="5">
        <f t="shared" ca="1" si="29"/>
        <v>205.44872804458728</v>
      </c>
      <c r="X91" s="5">
        <f t="shared" ca="1" si="29"/>
        <v>205.44872804458728</v>
      </c>
      <c r="Y91" s="5">
        <f t="shared" ca="1" si="29"/>
        <v>205.44872804458728</v>
      </c>
      <c r="Z91" s="5">
        <f t="shared" ca="1" si="29"/>
        <v>205.44872804458728</v>
      </c>
      <c r="AA91" s="5">
        <f t="shared" ca="1" si="29"/>
        <v>205.44872804458728</v>
      </c>
      <c r="AB91" s="5">
        <f t="shared" ca="1" si="29"/>
        <v>205.44872804458728</v>
      </c>
      <c r="AC91" s="5">
        <f t="shared" ca="1" si="29"/>
        <v>205.44872804458728</v>
      </c>
      <c r="AD91" s="5">
        <f t="shared" ca="1" si="29"/>
        <v>205.44872804458728</v>
      </c>
      <c r="AE91" s="5">
        <f t="shared" ca="1" si="29"/>
        <v>205.44872804458728</v>
      </c>
      <c r="AF91" s="5">
        <f t="shared" ca="1" si="29"/>
        <v>205.44872804458728</v>
      </c>
      <c r="AG91" s="5">
        <f t="shared" ca="1" si="29"/>
        <v>205.44872804458728</v>
      </c>
      <c r="AH91" s="5">
        <f t="shared" ca="1" si="29"/>
        <v>205.44872804458728</v>
      </c>
      <c r="AI91" s="5">
        <f t="shared" ca="1" si="29"/>
        <v>205.44872804458728</v>
      </c>
      <c r="AJ91" s="5">
        <f t="shared" ca="1" si="29"/>
        <v>205.44872804458728</v>
      </c>
      <c r="AK91" s="5">
        <f t="shared" ca="1" si="29"/>
        <v>205.44872804458728</v>
      </c>
      <c r="AL91" s="5">
        <f t="shared" ca="1" si="29"/>
        <v>205.44872804458728</v>
      </c>
      <c r="AM91" s="5">
        <f t="shared" ca="1" si="29"/>
        <v>205.44872804458728</v>
      </c>
      <c r="AN91" s="5">
        <f t="shared" ca="1" si="29"/>
        <v>205.44872804458728</v>
      </c>
      <c r="AO91" s="5">
        <f t="shared" ca="1" si="29"/>
        <v>205.44872804458728</v>
      </c>
      <c r="AP91" s="5">
        <f t="shared" ca="1" si="29"/>
        <v>205.44872804458728</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30">L$91/K$91*K92</f>
        <v>#VALUE!</v>
      </c>
      <c r="M92" s="185" t="e">
        <f t="shared" ca="1" si="30"/>
        <v>#VALUE!</v>
      </c>
      <c r="N92" s="185" t="e">
        <f t="shared" ca="1" si="30"/>
        <v>#VALUE!</v>
      </c>
      <c r="O92" s="185" t="e">
        <f t="shared" ca="1" si="30"/>
        <v>#VALUE!</v>
      </c>
      <c r="P92" s="185" t="e">
        <f t="shared" ca="1" si="30"/>
        <v>#VALUE!</v>
      </c>
      <c r="Q92" s="185" t="e">
        <f t="shared" ca="1" si="30"/>
        <v>#VALUE!</v>
      </c>
      <c r="R92" s="185" t="e">
        <f t="shared" ca="1" si="30"/>
        <v>#VALUE!</v>
      </c>
      <c r="S92" s="185" t="e">
        <f t="shared" ca="1" si="30"/>
        <v>#VALUE!</v>
      </c>
      <c r="T92" s="185" t="e">
        <f t="shared" ca="1" si="30"/>
        <v>#VALUE!</v>
      </c>
      <c r="U92" s="185" t="e">
        <f t="shared" ca="1" si="30"/>
        <v>#VALUE!</v>
      </c>
      <c r="V92" s="185" t="e">
        <f t="shared" ca="1" si="30"/>
        <v>#VALUE!</v>
      </c>
      <c r="W92" s="185" t="e">
        <f t="shared" ca="1" si="30"/>
        <v>#VALUE!</v>
      </c>
      <c r="X92" s="185" t="e">
        <f t="shared" ca="1" si="30"/>
        <v>#VALUE!</v>
      </c>
      <c r="Y92" s="185" t="e">
        <f t="shared" ca="1" si="30"/>
        <v>#VALUE!</v>
      </c>
      <c r="Z92" s="185" t="e">
        <f t="shared" ca="1" si="30"/>
        <v>#VALUE!</v>
      </c>
      <c r="AA92" s="185" t="e">
        <f t="shared" ca="1" si="30"/>
        <v>#VALUE!</v>
      </c>
      <c r="AB92" s="185" t="e">
        <f t="shared" ca="1" si="30"/>
        <v>#VALUE!</v>
      </c>
      <c r="AC92" s="185" t="e">
        <f t="shared" ca="1" si="30"/>
        <v>#VALUE!</v>
      </c>
      <c r="AD92" s="185" t="e">
        <f t="shared" ca="1" si="30"/>
        <v>#VALUE!</v>
      </c>
      <c r="AE92" s="185" t="e">
        <f t="shared" ca="1" si="30"/>
        <v>#VALUE!</v>
      </c>
      <c r="AF92" s="185" t="e">
        <f t="shared" ca="1" si="30"/>
        <v>#VALUE!</v>
      </c>
      <c r="AG92" s="185" t="e">
        <f t="shared" ca="1" si="30"/>
        <v>#VALUE!</v>
      </c>
      <c r="AH92" s="185" t="e">
        <f t="shared" ca="1" si="30"/>
        <v>#VALUE!</v>
      </c>
      <c r="AI92" s="185" t="e">
        <f t="shared" ca="1" si="30"/>
        <v>#VALUE!</v>
      </c>
      <c r="AJ92" s="185" t="e">
        <f t="shared" ca="1" si="30"/>
        <v>#VALUE!</v>
      </c>
      <c r="AK92" s="185" t="e">
        <f t="shared" ca="1" si="30"/>
        <v>#VALUE!</v>
      </c>
      <c r="AL92" s="185" t="e">
        <f t="shared" ca="1" si="30"/>
        <v>#VALUE!</v>
      </c>
      <c r="AM92" s="185" t="e">
        <f t="shared" ca="1" si="30"/>
        <v>#VALUE!</v>
      </c>
      <c r="AN92" s="185" t="e">
        <f t="shared" ca="1" si="30"/>
        <v>#VALUE!</v>
      </c>
      <c r="AO92" s="185" t="e">
        <f t="shared" ca="1" si="30"/>
        <v>#VALUE!</v>
      </c>
      <c r="AP92" s="185" t="e">
        <f t="shared" ca="1" si="30"/>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31">K$91/J$91*J93</f>
        <v>#VALUE!</v>
      </c>
      <c r="L93" s="185" t="e">
        <f t="shared" ca="1" si="31"/>
        <v>#VALUE!</v>
      </c>
      <c r="M93" s="185" t="e">
        <f t="shared" ca="1" si="31"/>
        <v>#VALUE!</v>
      </c>
      <c r="N93" s="185" t="e">
        <f t="shared" ca="1" si="31"/>
        <v>#VALUE!</v>
      </c>
      <c r="O93" s="185" t="e">
        <f t="shared" ca="1" si="31"/>
        <v>#VALUE!</v>
      </c>
      <c r="P93" s="185" t="e">
        <f t="shared" ca="1" si="31"/>
        <v>#VALUE!</v>
      </c>
      <c r="Q93" s="185" t="e">
        <f t="shared" ca="1" si="31"/>
        <v>#VALUE!</v>
      </c>
      <c r="R93" s="185" t="e">
        <f t="shared" ca="1" si="31"/>
        <v>#VALUE!</v>
      </c>
      <c r="S93" s="185" t="e">
        <f t="shared" ca="1" si="31"/>
        <v>#VALUE!</v>
      </c>
      <c r="T93" s="185" t="e">
        <f t="shared" ca="1" si="31"/>
        <v>#VALUE!</v>
      </c>
      <c r="U93" s="185" t="e">
        <f t="shared" ca="1" si="31"/>
        <v>#VALUE!</v>
      </c>
      <c r="V93" s="185" t="e">
        <f t="shared" ca="1" si="31"/>
        <v>#VALUE!</v>
      </c>
      <c r="W93" s="185" t="e">
        <f t="shared" ca="1" si="31"/>
        <v>#VALUE!</v>
      </c>
      <c r="X93" s="185" t="e">
        <f t="shared" ca="1" si="31"/>
        <v>#VALUE!</v>
      </c>
      <c r="Y93" s="185" t="e">
        <f t="shared" ca="1" si="31"/>
        <v>#VALUE!</v>
      </c>
      <c r="Z93" s="185" t="e">
        <f t="shared" ca="1" si="31"/>
        <v>#VALUE!</v>
      </c>
      <c r="AA93" s="185" t="e">
        <f t="shared" ca="1" si="31"/>
        <v>#VALUE!</v>
      </c>
      <c r="AB93" s="185" t="e">
        <f t="shared" ca="1" si="31"/>
        <v>#VALUE!</v>
      </c>
      <c r="AC93" s="185" t="e">
        <f t="shared" ca="1" si="31"/>
        <v>#VALUE!</v>
      </c>
      <c r="AD93" s="185" t="e">
        <f t="shared" ca="1" si="31"/>
        <v>#VALUE!</v>
      </c>
      <c r="AE93" s="185" t="e">
        <f t="shared" ca="1" si="31"/>
        <v>#VALUE!</v>
      </c>
      <c r="AF93" s="185" t="e">
        <f t="shared" ca="1" si="31"/>
        <v>#VALUE!</v>
      </c>
      <c r="AG93" s="185" t="e">
        <f t="shared" ca="1" si="31"/>
        <v>#VALUE!</v>
      </c>
      <c r="AH93" s="185" t="e">
        <f t="shared" ca="1" si="31"/>
        <v>#VALUE!</v>
      </c>
      <c r="AI93" s="185" t="e">
        <f t="shared" ca="1" si="30"/>
        <v>#VALUE!</v>
      </c>
      <c r="AJ93" s="185" t="e">
        <f t="shared" ca="1" si="30"/>
        <v>#VALUE!</v>
      </c>
      <c r="AK93" s="185" t="e">
        <f t="shared" ca="1" si="30"/>
        <v>#VALUE!</v>
      </c>
      <c r="AL93" s="185" t="e">
        <f t="shared" ca="1" si="30"/>
        <v>#VALUE!</v>
      </c>
      <c r="AM93" s="185" t="e">
        <f t="shared" ca="1" si="30"/>
        <v>#VALUE!</v>
      </c>
      <c r="AN93" s="185" t="e">
        <f t="shared" ca="1" si="30"/>
        <v>#VALUE!</v>
      </c>
      <c r="AO93" s="185" t="e">
        <f t="shared" ca="1" si="30"/>
        <v>#VALUE!</v>
      </c>
      <c r="AP93" s="185" t="e">
        <f t="shared" ca="1" si="30"/>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31"/>
        <v>#VALUE!</v>
      </c>
      <c r="L94" s="185" t="e">
        <f t="shared" ca="1" si="31"/>
        <v>#VALUE!</v>
      </c>
      <c r="M94" s="185" t="e">
        <f t="shared" ca="1" si="31"/>
        <v>#VALUE!</v>
      </c>
      <c r="N94" s="185" t="e">
        <f t="shared" ca="1" si="31"/>
        <v>#VALUE!</v>
      </c>
      <c r="O94" s="185" t="e">
        <f t="shared" ca="1" si="31"/>
        <v>#VALUE!</v>
      </c>
      <c r="P94" s="185" t="e">
        <f t="shared" ca="1" si="31"/>
        <v>#VALUE!</v>
      </c>
      <c r="Q94" s="185" t="e">
        <f t="shared" ca="1" si="31"/>
        <v>#VALUE!</v>
      </c>
      <c r="R94" s="185" t="e">
        <f t="shared" ca="1" si="31"/>
        <v>#VALUE!</v>
      </c>
      <c r="S94" s="185" t="e">
        <f t="shared" ca="1" si="31"/>
        <v>#VALUE!</v>
      </c>
      <c r="T94" s="185" t="e">
        <f t="shared" ca="1" si="31"/>
        <v>#VALUE!</v>
      </c>
      <c r="U94" s="185" t="e">
        <f t="shared" ca="1" si="31"/>
        <v>#VALUE!</v>
      </c>
      <c r="V94" s="185" t="e">
        <f t="shared" ca="1" si="31"/>
        <v>#VALUE!</v>
      </c>
      <c r="W94" s="185" t="e">
        <f t="shared" ca="1" si="31"/>
        <v>#VALUE!</v>
      </c>
      <c r="X94" s="185" t="e">
        <f t="shared" ca="1" si="31"/>
        <v>#VALUE!</v>
      </c>
      <c r="Y94" s="185" t="e">
        <f t="shared" ca="1" si="31"/>
        <v>#VALUE!</v>
      </c>
      <c r="Z94" s="185" t="e">
        <f t="shared" ca="1" si="31"/>
        <v>#VALUE!</v>
      </c>
      <c r="AA94" s="185" t="e">
        <f t="shared" ca="1" si="31"/>
        <v>#VALUE!</v>
      </c>
      <c r="AB94" s="185" t="e">
        <f t="shared" ca="1" si="31"/>
        <v>#VALUE!</v>
      </c>
      <c r="AC94" s="185" t="e">
        <f t="shared" ca="1" si="31"/>
        <v>#VALUE!</v>
      </c>
      <c r="AD94" s="185" t="e">
        <f t="shared" ca="1" si="31"/>
        <v>#VALUE!</v>
      </c>
      <c r="AE94" s="185" t="e">
        <f t="shared" ca="1" si="31"/>
        <v>#VALUE!</v>
      </c>
      <c r="AF94" s="185" t="e">
        <f t="shared" ca="1" si="31"/>
        <v>#VALUE!</v>
      </c>
      <c r="AG94" s="185" t="e">
        <f t="shared" ca="1" si="31"/>
        <v>#VALUE!</v>
      </c>
      <c r="AH94" s="185" t="e">
        <f t="shared" ca="1" si="31"/>
        <v>#VALUE!</v>
      </c>
      <c r="AI94" s="185" t="e">
        <f t="shared" ca="1" si="30"/>
        <v>#VALUE!</v>
      </c>
      <c r="AJ94" s="185" t="e">
        <f t="shared" ca="1" si="30"/>
        <v>#VALUE!</v>
      </c>
      <c r="AK94" s="185" t="e">
        <f t="shared" ca="1" si="30"/>
        <v>#VALUE!</v>
      </c>
      <c r="AL94" s="185" t="e">
        <f t="shared" ca="1" si="30"/>
        <v>#VALUE!</v>
      </c>
      <c r="AM94" s="185" t="e">
        <f t="shared" ca="1" si="30"/>
        <v>#VALUE!</v>
      </c>
      <c r="AN94" s="185" t="e">
        <f t="shared" ca="1" si="30"/>
        <v>#VALUE!</v>
      </c>
      <c r="AO94" s="185" t="e">
        <f t="shared" ca="1" si="30"/>
        <v>#VALUE!</v>
      </c>
      <c r="AP94" s="185" t="e">
        <f t="shared" ca="1" si="30"/>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31"/>
        <v>#VALUE!</v>
      </c>
      <c r="L95" s="185" t="e">
        <f t="shared" ca="1" si="31"/>
        <v>#VALUE!</v>
      </c>
      <c r="M95" s="185" t="e">
        <f t="shared" ca="1" si="31"/>
        <v>#VALUE!</v>
      </c>
      <c r="N95" s="185" t="e">
        <f t="shared" ca="1" si="31"/>
        <v>#VALUE!</v>
      </c>
      <c r="O95" s="185" t="e">
        <f t="shared" ca="1" si="31"/>
        <v>#VALUE!</v>
      </c>
      <c r="P95" s="185" t="e">
        <f t="shared" ca="1" si="31"/>
        <v>#VALUE!</v>
      </c>
      <c r="Q95" s="185" t="e">
        <f t="shared" ca="1" si="31"/>
        <v>#VALUE!</v>
      </c>
      <c r="R95" s="185" t="e">
        <f t="shared" ca="1" si="31"/>
        <v>#VALUE!</v>
      </c>
      <c r="S95" s="185" t="e">
        <f t="shared" ca="1" si="31"/>
        <v>#VALUE!</v>
      </c>
      <c r="T95" s="185" t="e">
        <f t="shared" ca="1" si="31"/>
        <v>#VALUE!</v>
      </c>
      <c r="U95" s="185" t="e">
        <f t="shared" ca="1" si="31"/>
        <v>#VALUE!</v>
      </c>
      <c r="V95" s="185" t="e">
        <f t="shared" ca="1" si="31"/>
        <v>#VALUE!</v>
      </c>
      <c r="W95" s="185" t="e">
        <f t="shared" ca="1" si="31"/>
        <v>#VALUE!</v>
      </c>
      <c r="X95" s="185" t="e">
        <f t="shared" ca="1" si="31"/>
        <v>#VALUE!</v>
      </c>
      <c r="Y95" s="185" t="e">
        <f t="shared" ca="1" si="31"/>
        <v>#VALUE!</v>
      </c>
      <c r="Z95" s="185" t="e">
        <f t="shared" ca="1" si="31"/>
        <v>#VALUE!</v>
      </c>
      <c r="AA95" s="185" t="e">
        <f t="shared" ca="1" si="31"/>
        <v>#VALUE!</v>
      </c>
      <c r="AB95" s="185" t="e">
        <f t="shared" ca="1" si="31"/>
        <v>#VALUE!</v>
      </c>
      <c r="AC95" s="185" t="e">
        <f t="shared" ca="1" si="31"/>
        <v>#VALUE!</v>
      </c>
      <c r="AD95" s="185" t="e">
        <f t="shared" ca="1" si="31"/>
        <v>#VALUE!</v>
      </c>
      <c r="AE95" s="185" t="e">
        <f t="shared" ca="1" si="31"/>
        <v>#VALUE!</v>
      </c>
      <c r="AF95" s="185" t="e">
        <f t="shared" ca="1" si="31"/>
        <v>#VALUE!</v>
      </c>
      <c r="AG95" s="185" t="e">
        <f t="shared" ca="1" si="31"/>
        <v>#VALUE!</v>
      </c>
      <c r="AH95" s="185" t="e">
        <f t="shared" ca="1" si="31"/>
        <v>#VALUE!</v>
      </c>
      <c r="AI95" s="185" t="e">
        <f t="shared" ca="1" si="30"/>
        <v>#VALUE!</v>
      </c>
      <c r="AJ95" s="185" t="e">
        <f t="shared" ca="1" si="30"/>
        <v>#VALUE!</v>
      </c>
      <c r="AK95" s="185" t="e">
        <f t="shared" ca="1" si="30"/>
        <v>#VALUE!</v>
      </c>
      <c r="AL95" s="185" t="e">
        <f t="shared" ca="1" si="30"/>
        <v>#VALUE!</v>
      </c>
      <c r="AM95" s="185" t="e">
        <f t="shared" ca="1" si="30"/>
        <v>#VALUE!</v>
      </c>
      <c r="AN95" s="185" t="e">
        <f t="shared" ca="1" si="30"/>
        <v>#VALUE!</v>
      </c>
      <c r="AO95" s="185" t="e">
        <f t="shared" ca="1" si="30"/>
        <v>#VALUE!</v>
      </c>
      <c r="AP95" s="185" t="e">
        <f t="shared" ca="1" si="30"/>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31"/>
        <v>#VALUE!</v>
      </c>
      <c r="L96" s="185" t="e">
        <f t="shared" ca="1" si="31"/>
        <v>#VALUE!</v>
      </c>
      <c r="M96" s="185" t="e">
        <f t="shared" ca="1" si="31"/>
        <v>#VALUE!</v>
      </c>
      <c r="N96" s="185" t="e">
        <f t="shared" ca="1" si="31"/>
        <v>#VALUE!</v>
      </c>
      <c r="O96" s="185" t="e">
        <f t="shared" ca="1" si="31"/>
        <v>#VALUE!</v>
      </c>
      <c r="P96" s="185" t="e">
        <f t="shared" ca="1" si="31"/>
        <v>#VALUE!</v>
      </c>
      <c r="Q96" s="185" t="e">
        <f t="shared" ca="1" si="31"/>
        <v>#VALUE!</v>
      </c>
      <c r="R96" s="185" t="e">
        <f t="shared" ca="1" si="31"/>
        <v>#VALUE!</v>
      </c>
      <c r="S96" s="185" t="e">
        <f t="shared" ca="1" si="31"/>
        <v>#VALUE!</v>
      </c>
      <c r="T96" s="185" t="e">
        <f t="shared" ca="1" si="31"/>
        <v>#VALUE!</v>
      </c>
      <c r="U96" s="185" t="e">
        <f t="shared" ca="1" si="31"/>
        <v>#VALUE!</v>
      </c>
      <c r="V96" s="185" t="e">
        <f t="shared" ca="1" si="31"/>
        <v>#VALUE!</v>
      </c>
      <c r="W96" s="185" t="e">
        <f t="shared" ca="1" si="31"/>
        <v>#VALUE!</v>
      </c>
      <c r="X96" s="185" t="e">
        <f t="shared" ca="1" si="31"/>
        <v>#VALUE!</v>
      </c>
      <c r="Y96" s="185" t="e">
        <f t="shared" ca="1" si="31"/>
        <v>#VALUE!</v>
      </c>
      <c r="Z96" s="185" t="e">
        <f t="shared" ca="1" si="31"/>
        <v>#VALUE!</v>
      </c>
      <c r="AA96" s="185" t="e">
        <f t="shared" ca="1" si="31"/>
        <v>#VALUE!</v>
      </c>
      <c r="AB96" s="185" t="e">
        <f t="shared" ca="1" si="31"/>
        <v>#VALUE!</v>
      </c>
      <c r="AC96" s="185" t="e">
        <f t="shared" ca="1" si="31"/>
        <v>#VALUE!</v>
      </c>
      <c r="AD96" s="185" t="e">
        <f t="shared" ca="1" si="31"/>
        <v>#VALUE!</v>
      </c>
      <c r="AE96" s="185" t="e">
        <f t="shared" ca="1" si="31"/>
        <v>#VALUE!</v>
      </c>
      <c r="AF96" s="185" t="e">
        <f t="shared" ca="1" si="31"/>
        <v>#VALUE!</v>
      </c>
      <c r="AG96" s="185" t="e">
        <f t="shared" ca="1" si="31"/>
        <v>#VALUE!</v>
      </c>
      <c r="AH96" s="185" t="e">
        <f t="shared" ca="1" si="31"/>
        <v>#VALUE!</v>
      </c>
      <c r="AI96" s="185" t="e">
        <f t="shared" ca="1" si="30"/>
        <v>#VALUE!</v>
      </c>
      <c r="AJ96" s="185" t="e">
        <f t="shared" ca="1" si="30"/>
        <v>#VALUE!</v>
      </c>
      <c r="AK96" s="185" t="e">
        <f t="shared" ca="1" si="30"/>
        <v>#VALUE!</v>
      </c>
      <c r="AL96" s="185" t="e">
        <f t="shared" ca="1" si="30"/>
        <v>#VALUE!</v>
      </c>
      <c r="AM96" s="185" t="e">
        <f t="shared" ca="1" si="30"/>
        <v>#VALUE!</v>
      </c>
      <c r="AN96" s="185" t="e">
        <f t="shared" ca="1" si="30"/>
        <v>#VALUE!</v>
      </c>
      <c r="AO96" s="185" t="e">
        <f t="shared" ca="1" si="30"/>
        <v>#VALUE!</v>
      </c>
      <c r="AP96" s="185" t="e">
        <f t="shared" ca="1" si="30"/>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31"/>
        <v>#VALUE!</v>
      </c>
      <c r="L97" s="185" t="e">
        <f t="shared" ca="1" si="31"/>
        <v>#VALUE!</v>
      </c>
      <c r="M97" s="185" t="e">
        <f t="shared" ca="1" si="31"/>
        <v>#VALUE!</v>
      </c>
      <c r="N97" s="185" t="e">
        <f t="shared" ca="1" si="31"/>
        <v>#VALUE!</v>
      </c>
      <c r="O97" s="185" t="e">
        <f t="shared" ca="1" si="31"/>
        <v>#VALUE!</v>
      </c>
      <c r="P97" s="185" t="e">
        <f t="shared" ca="1" si="31"/>
        <v>#VALUE!</v>
      </c>
      <c r="Q97" s="185" t="e">
        <f t="shared" ca="1" si="31"/>
        <v>#VALUE!</v>
      </c>
      <c r="R97" s="185" t="e">
        <f t="shared" ca="1" si="31"/>
        <v>#VALUE!</v>
      </c>
      <c r="S97" s="185" t="e">
        <f t="shared" ca="1" si="31"/>
        <v>#VALUE!</v>
      </c>
      <c r="T97" s="185" t="e">
        <f t="shared" ca="1" si="31"/>
        <v>#VALUE!</v>
      </c>
      <c r="U97" s="185" t="e">
        <f t="shared" ca="1" si="31"/>
        <v>#VALUE!</v>
      </c>
      <c r="V97" s="185" t="e">
        <f t="shared" ca="1" si="31"/>
        <v>#VALUE!</v>
      </c>
      <c r="W97" s="185" t="e">
        <f t="shared" ca="1" si="31"/>
        <v>#VALUE!</v>
      </c>
      <c r="X97" s="185" t="e">
        <f t="shared" ca="1" si="31"/>
        <v>#VALUE!</v>
      </c>
      <c r="Y97" s="185" t="e">
        <f t="shared" ca="1" si="31"/>
        <v>#VALUE!</v>
      </c>
      <c r="Z97" s="185" t="e">
        <f t="shared" ca="1" si="31"/>
        <v>#VALUE!</v>
      </c>
      <c r="AA97" s="185" t="e">
        <f t="shared" ca="1" si="31"/>
        <v>#VALUE!</v>
      </c>
      <c r="AB97" s="185" t="e">
        <f t="shared" ca="1" si="31"/>
        <v>#VALUE!</v>
      </c>
      <c r="AC97" s="185" t="e">
        <f t="shared" ca="1" si="31"/>
        <v>#VALUE!</v>
      </c>
      <c r="AD97" s="185" t="e">
        <f t="shared" ca="1" si="31"/>
        <v>#VALUE!</v>
      </c>
      <c r="AE97" s="185" t="e">
        <f t="shared" ca="1" si="31"/>
        <v>#VALUE!</v>
      </c>
      <c r="AF97" s="185" t="e">
        <f t="shared" ca="1" si="31"/>
        <v>#VALUE!</v>
      </c>
      <c r="AG97" s="185" t="e">
        <f t="shared" ca="1" si="31"/>
        <v>#VALUE!</v>
      </c>
      <c r="AH97" s="185" t="e">
        <f t="shared" ca="1" si="31"/>
        <v>#VALUE!</v>
      </c>
      <c r="AI97" s="185" t="e">
        <f t="shared" ca="1" si="30"/>
        <v>#VALUE!</v>
      </c>
      <c r="AJ97" s="185" t="e">
        <f t="shared" ca="1" si="30"/>
        <v>#VALUE!</v>
      </c>
      <c r="AK97" s="185" t="e">
        <f t="shared" ca="1" si="30"/>
        <v>#VALUE!</v>
      </c>
      <c r="AL97" s="185" t="e">
        <f t="shared" ca="1" si="30"/>
        <v>#VALUE!</v>
      </c>
      <c r="AM97" s="185" t="e">
        <f t="shared" ca="1" si="30"/>
        <v>#VALUE!</v>
      </c>
      <c r="AN97" s="185" t="e">
        <f t="shared" ca="1" si="30"/>
        <v>#VALUE!</v>
      </c>
      <c r="AO97" s="185" t="e">
        <f t="shared" ca="1" si="30"/>
        <v>#VALUE!</v>
      </c>
      <c r="AP97" s="185" t="e">
        <f t="shared" ca="1" si="30"/>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31"/>
        <v>#VALUE!</v>
      </c>
      <c r="L98" s="185" t="e">
        <f t="shared" ca="1" si="31"/>
        <v>#VALUE!</v>
      </c>
      <c r="M98" s="185" t="e">
        <f t="shared" ca="1" si="31"/>
        <v>#VALUE!</v>
      </c>
      <c r="N98" s="185" t="e">
        <f t="shared" ca="1" si="31"/>
        <v>#VALUE!</v>
      </c>
      <c r="O98" s="185" t="e">
        <f t="shared" ca="1" si="31"/>
        <v>#VALUE!</v>
      </c>
      <c r="P98" s="185" t="e">
        <f t="shared" ca="1" si="31"/>
        <v>#VALUE!</v>
      </c>
      <c r="Q98" s="185" t="e">
        <f t="shared" ca="1" si="31"/>
        <v>#VALUE!</v>
      </c>
      <c r="R98" s="185" t="e">
        <f t="shared" ca="1" si="31"/>
        <v>#VALUE!</v>
      </c>
      <c r="S98" s="185" t="e">
        <f t="shared" ca="1" si="31"/>
        <v>#VALUE!</v>
      </c>
      <c r="T98" s="185" t="e">
        <f t="shared" ca="1" si="31"/>
        <v>#VALUE!</v>
      </c>
      <c r="U98" s="185" t="e">
        <f t="shared" ca="1" si="31"/>
        <v>#VALUE!</v>
      </c>
      <c r="V98" s="185" t="e">
        <f t="shared" ca="1" si="31"/>
        <v>#VALUE!</v>
      </c>
      <c r="W98" s="185" t="e">
        <f t="shared" ca="1" si="31"/>
        <v>#VALUE!</v>
      </c>
      <c r="X98" s="185" t="e">
        <f t="shared" ca="1" si="31"/>
        <v>#VALUE!</v>
      </c>
      <c r="Y98" s="185" t="e">
        <f t="shared" ca="1" si="31"/>
        <v>#VALUE!</v>
      </c>
      <c r="Z98" s="185" t="e">
        <f t="shared" ca="1" si="31"/>
        <v>#VALUE!</v>
      </c>
      <c r="AA98" s="185" t="e">
        <f t="shared" ca="1" si="31"/>
        <v>#VALUE!</v>
      </c>
      <c r="AB98" s="185" t="e">
        <f t="shared" ca="1" si="31"/>
        <v>#VALUE!</v>
      </c>
      <c r="AC98" s="185" t="e">
        <f t="shared" ca="1" si="31"/>
        <v>#VALUE!</v>
      </c>
      <c r="AD98" s="185" t="e">
        <f t="shared" ca="1" si="31"/>
        <v>#VALUE!</v>
      </c>
      <c r="AE98" s="185" t="e">
        <f t="shared" ca="1" si="31"/>
        <v>#VALUE!</v>
      </c>
      <c r="AF98" s="185" t="e">
        <f t="shared" ca="1" si="31"/>
        <v>#VALUE!</v>
      </c>
      <c r="AG98" s="185" t="e">
        <f t="shared" ca="1" si="31"/>
        <v>#VALUE!</v>
      </c>
      <c r="AH98" s="185" t="e">
        <f t="shared" ca="1" si="31"/>
        <v>#VALUE!</v>
      </c>
      <c r="AI98" s="185" t="e">
        <f t="shared" ca="1" si="30"/>
        <v>#VALUE!</v>
      </c>
      <c r="AJ98" s="185" t="e">
        <f t="shared" ca="1" si="30"/>
        <v>#VALUE!</v>
      </c>
      <c r="AK98" s="185" t="e">
        <f t="shared" ca="1" si="30"/>
        <v>#VALUE!</v>
      </c>
      <c r="AL98" s="185" t="e">
        <f t="shared" ca="1" si="30"/>
        <v>#VALUE!</v>
      </c>
      <c r="AM98" s="185" t="e">
        <f t="shared" ca="1" si="30"/>
        <v>#VALUE!</v>
      </c>
      <c r="AN98" s="185" t="e">
        <f t="shared" ca="1" si="30"/>
        <v>#VALUE!</v>
      </c>
      <c r="AO98" s="185" t="e">
        <f t="shared" ca="1" si="30"/>
        <v>#VALUE!</v>
      </c>
      <c r="AP98" s="185" t="e">
        <f t="shared" ca="1" si="30"/>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31"/>
        <v>#VALUE!</v>
      </c>
      <c r="L99" s="185" t="e">
        <f t="shared" ca="1" si="31"/>
        <v>#VALUE!</v>
      </c>
      <c r="M99" s="185" t="e">
        <f t="shared" ca="1" si="31"/>
        <v>#VALUE!</v>
      </c>
      <c r="N99" s="185" t="e">
        <f t="shared" ca="1" si="31"/>
        <v>#VALUE!</v>
      </c>
      <c r="O99" s="185" t="e">
        <f t="shared" ca="1" si="31"/>
        <v>#VALUE!</v>
      </c>
      <c r="P99" s="185" t="e">
        <f t="shared" ca="1" si="31"/>
        <v>#VALUE!</v>
      </c>
      <c r="Q99" s="185" t="e">
        <f t="shared" ca="1" si="31"/>
        <v>#VALUE!</v>
      </c>
      <c r="R99" s="185" t="e">
        <f t="shared" ca="1" si="31"/>
        <v>#VALUE!</v>
      </c>
      <c r="S99" s="185" t="e">
        <f t="shared" ca="1" si="31"/>
        <v>#VALUE!</v>
      </c>
      <c r="T99" s="185" t="e">
        <f t="shared" ca="1" si="31"/>
        <v>#VALUE!</v>
      </c>
      <c r="U99" s="185" t="e">
        <f t="shared" ca="1" si="31"/>
        <v>#VALUE!</v>
      </c>
      <c r="V99" s="185" t="e">
        <f t="shared" ca="1" si="31"/>
        <v>#VALUE!</v>
      </c>
      <c r="W99" s="185" t="e">
        <f t="shared" ca="1" si="31"/>
        <v>#VALUE!</v>
      </c>
      <c r="X99" s="185" t="e">
        <f t="shared" ca="1" si="31"/>
        <v>#VALUE!</v>
      </c>
      <c r="Y99" s="185" t="e">
        <f t="shared" ca="1" si="31"/>
        <v>#VALUE!</v>
      </c>
      <c r="Z99" s="185" t="e">
        <f t="shared" ca="1" si="31"/>
        <v>#VALUE!</v>
      </c>
      <c r="AA99" s="185" t="e">
        <f t="shared" ca="1" si="31"/>
        <v>#VALUE!</v>
      </c>
      <c r="AB99" s="185" t="e">
        <f t="shared" ca="1" si="31"/>
        <v>#VALUE!</v>
      </c>
      <c r="AC99" s="185" t="e">
        <f t="shared" ca="1" si="31"/>
        <v>#VALUE!</v>
      </c>
      <c r="AD99" s="185" t="e">
        <f t="shared" ca="1" si="31"/>
        <v>#VALUE!</v>
      </c>
      <c r="AE99" s="185" t="e">
        <f t="shared" ca="1" si="31"/>
        <v>#VALUE!</v>
      </c>
      <c r="AF99" s="185" t="e">
        <f t="shared" ca="1" si="31"/>
        <v>#VALUE!</v>
      </c>
      <c r="AG99" s="185" t="e">
        <f t="shared" ca="1" si="31"/>
        <v>#VALUE!</v>
      </c>
      <c r="AH99" s="185" t="e">
        <f t="shared" ca="1" si="31"/>
        <v>#VALUE!</v>
      </c>
      <c r="AI99" s="185" t="e">
        <f t="shared" ca="1" si="30"/>
        <v>#VALUE!</v>
      </c>
      <c r="AJ99" s="185" t="e">
        <f t="shared" ca="1" si="30"/>
        <v>#VALUE!</v>
      </c>
      <c r="AK99" s="185" t="e">
        <f t="shared" ca="1" si="30"/>
        <v>#VALUE!</v>
      </c>
      <c r="AL99" s="185" t="e">
        <f t="shared" ca="1" si="30"/>
        <v>#VALUE!</v>
      </c>
      <c r="AM99" s="185" t="e">
        <f t="shared" ca="1" si="30"/>
        <v>#VALUE!</v>
      </c>
      <c r="AN99" s="185" t="e">
        <f t="shared" ca="1" si="30"/>
        <v>#VALUE!</v>
      </c>
      <c r="AO99" s="185" t="e">
        <f t="shared" ca="1" si="30"/>
        <v>#VALUE!</v>
      </c>
      <c r="AP99" s="185" t="e">
        <f t="shared" ca="1" si="30"/>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31"/>
        <v>#VALUE!</v>
      </c>
      <c r="L100" s="185" t="e">
        <f t="shared" ca="1" si="31"/>
        <v>#VALUE!</v>
      </c>
      <c r="M100" s="185" t="e">
        <f t="shared" ca="1" si="31"/>
        <v>#VALUE!</v>
      </c>
      <c r="N100" s="185" t="e">
        <f t="shared" ca="1" si="31"/>
        <v>#VALUE!</v>
      </c>
      <c r="O100" s="185" t="e">
        <f t="shared" ca="1" si="31"/>
        <v>#VALUE!</v>
      </c>
      <c r="P100" s="185" t="e">
        <f t="shared" ca="1" si="31"/>
        <v>#VALUE!</v>
      </c>
      <c r="Q100" s="185" t="e">
        <f t="shared" ca="1" si="31"/>
        <v>#VALUE!</v>
      </c>
      <c r="R100" s="185" t="e">
        <f t="shared" ca="1" si="31"/>
        <v>#VALUE!</v>
      </c>
      <c r="S100" s="185" t="e">
        <f t="shared" ca="1" si="31"/>
        <v>#VALUE!</v>
      </c>
      <c r="T100" s="185" t="e">
        <f t="shared" ca="1" si="31"/>
        <v>#VALUE!</v>
      </c>
      <c r="U100" s="185" t="e">
        <f t="shared" ca="1" si="31"/>
        <v>#VALUE!</v>
      </c>
      <c r="V100" s="185" t="e">
        <f t="shared" ca="1" si="31"/>
        <v>#VALUE!</v>
      </c>
      <c r="W100" s="185" t="e">
        <f t="shared" ca="1" si="31"/>
        <v>#VALUE!</v>
      </c>
      <c r="X100" s="185" t="e">
        <f t="shared" ca="1" si="31"/>
        <v>#VALUE!</v>
      </c>
      <c r="Y100" s="185" t="e">
        <f t="shared" ca="1" si="31"/>
        <v>#VALUE!</v>
      </c>
      <c r="Z100" s="185" t="e">
        <f t="shared" ca="1" si="31"/>
        <v>#VALUE!</v>
      </c>
      <c r="AA100" s="185" t="e">
        <f t="shared" ca="1" si="31"/>
        <v>#VALUE!</v>
      </c>
      <c r="AB100" s="185" t="e">
        <f t="shared" ca="1" si="31"/>
        <v>#VALUE!</v>
      </c>
      <c r="AC100" s="185" t="e">
        <f t="shared" ca="1" si="31"/>
        <v>#VALUE!</v>
      </c>
      <c r="AD100" s="185" t="e">
        <f t="shared" ca="1" si="31"/>
        <v>#VALUE!</v>
      </c>
      <c r="AE100" s="185" t="e">
        <f t="shared" ca="1" si="31"/>
        <v>#VALUE!</v>
      </c>
      <c r="AF100" s="185" t="e">
        <f t="shared" ca="1" si="31"/>
        <v>#VALUE!</v>
      </c>
      <c r="AG100" s="185" t="e">
        <f t="shared" ca="1" si="31"/>
        <v>#VALUE!</v>
      </c>
      <c r="AH100" s="185" t="e">
        <f t="shared" ca="1" si="31"/>
        <v>#VALUE!</v>
      </c>
      <c r="AI100" s="185" t="e">
        <f t="shared" ca="1" si="30"/>
        <v>#VALUE!</v>
      </c>
      <c r="AJ100" s="185" t="e">
        <f t="shared" ca="1" si="30"/>
        <v>#VALUE!</v>
      </c>
      <c r="AK100" s="185" t="e">
        <f t="shared" ca="1" si="30"/>
        <v>#VALUE!</v>
      </c>
      <c r="AL100" s="185" t="e">
        <f t="shared" ca="1" si="30"/>
        <v>#VALUE!</v>
      </c>
      <c r="AM100" s="185" t="e">
        <f t="shared" ca="1" si="30"/>
        <v>#VALUE!</v>
      </c>
      <c r="AN100" s="185" t="e">
        <f t="shared" ca="1" si="30"/>
        <v>#VALUE!</v>
      </c>
      <c r="AO100" s="185" t="e">
        <f t="shared" ca="1" si="30"/>
        <v>#VALUE!</v>
      </c>
      <c r="AP100" s="185" t="e">
        <f t="shared" ca="1" si="30"/>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31"/>
        <v>#VALUE!</v>
      </c>
      <c r="L101" s="185" t="e">
        <f t="shared" ca="1" si="31"/>
        <v>#VALUE!</v>
      </c>
      <c r="M101" s="185" t="e">
        <f t="shared" ca="1" si="31"/>
        <v>#VALUE!</v>
      </c>
      <c r="N101" s="185" t="e">
        <f t="shared" ca="1" si="31"/>
        <v>#VALUE!</v>
      </c>
      <c r="O101" s="185" t="e">
        <f t="shared" ca="1" si="31"/>
        <v>#VALUE!</v>
      </c>
      <c r="P101" s="185" t="e">
        <f t="shared" ca="1" si="31"/>
        <v>#VALUE!</v>
      </c>
      <c r="Q101" s="185" t="e">
        <f t="shared" ca="1" si="31"/>
        <v>#VALUE!</v>
      </c>
      <c r="R101" s="185" t="e">
        <f t="shared" ca="1" si="31"/>
        <v>#VALUE!</v>
      </c>
      <c r="S101" s="185" t="e">
        <f t="shared" ca="1" si="31"/>
        <v>#VALUE!</v>
      </c>
      <c r="T101" s="185" t="e">
        <f t="shared" ca="1" si="31"/>
        <v>#VALUE!</v>
      </c>
      <c r="U101" s="185" t="e">
        <f t="shared" ca="1" si="31"/>
        <v>#VALUE!</v>
      </c>
      <c r="V101" s="185" t="e">
        <f t="shared" ca="1" si="31"/>
        <v>#VALUE!</v>
      </c>
      <c r="W101" s="185" t="e">
        <f t="shared" ca="1" si="31"/>
        <v>#VALUE!</v>
      </c>
      <c r="X101" s="185" t="e">
        <f t="shared" ca="1" si="31"/>
        <v>#VALUE!</v>
      </c>
      <c r="Y101" s="185" t="e">
        <f t="shared" ca="1" si="31"/>
        <v>#VALUE!</v>
      </c>
      <c r="Z101" s="185" t="e">
        <f t="shared" ca="1" si="31"/>
        <v>#VALUE!</v>
      </c>
      <c r="AA101" s="185" t="e">
        <f t="shared" ca="1" si="31"/>
        <v>#VALUE!</v>
      </c>
      <c r="AB101" s="185" t="e">
        <f t="shared" ca="1" si="31"/>
        <v>#VALUE!</v>
      </c>
      <c r="AC101" s="185" t="e">
        <f t="shared" ca="1" si="31"/>
        <v>#VALUE!</v>
      </c>
      <c r="AD101" s="185" t="e">
        <f t="shared" ca="1" si="31"/>
        <v>#VALUE!</v>
      </c>
      <c r="AE101" s="185" t="e">
        <f t="shared" ca="1" si="31"/>
        <v>#VALUE!</v>
      </c>
      <c r="AF101" s="185" t="e">
        <f t="shared" ca="1" si="31"/>
        <v>#VALUE!</v>
      </c>
      <c r="AG101" s="185" t="e">
        <f t="shared" ca="1" si="31"/>
        <v>#VALUE!</v>
      </c>
      <c r="AH101" s="185" t="e">
        <f t="shared" ca="1" si="31"/>
        <v>#VALUE!</v>
      </c>
      <c r="AI101" s="185" t="e">
        <f t="shared" ca="1" si="30"/>
        <v>#VALUE!</v>
      </c>
      <c r="AJ101" s="185" t="e">
        <f t="shared" ca="1" si="30"/>
        <v>#VALUE!</v>
      </c>
      <c r="AK101" s="185" t="e">
        <f t="shared" ca="1" si="30"/>
        <v>#VALUE!</v>
      </c>
      <c r="AL101" s="185" t="e">
        <f t="shared" ca="1" si="30"/>
        <v>#VALUE!</v>
      </c>
      <c r="AM101" s="185" t="e">
        <f t="shared" ca="1" si="30"/>
        <v>#VALUE!</v>
      </c>
      <c r="AN101" s="185" t="e">
        <f t="shared" ca="1" si="30"/>
        <v>#VALUE!</v>
      </c>
      <c r="AO101" s="185" t="e">
        <f t="shared" ca="1" si="30"/>
        <v>#VALUE!</v>
      </c>
      <c r="AP101" s="185" t="e">
        <f t="shared" ca="1" si="30"/>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31"/>
        <v>#VALUE!</v>
      </c>
      <c r="L102" s="185" t="e">
        <f t="shared" ca="1" si="31"/>
        <v>#VALUE!</v>
      </c>
      <c r="M102" s="185" t="e">
        <f t="shared" ca="1" si="31"/>
        <v>#VALUE!</v>
      </c>
      <c r="N102" s="185" t="e">
        <f t="shared" ca="1" si="31"/>
        <v>#VALUE!</v>
      </c>
      <c r="O102" s="185" t="e">
        <f t="shared" ca="1" si="31"/>
        <v>#VALUE!</v>
      </c>
      <c r="P102" s="185" t="e">
        <f t="shared" ca="1" si="31"/>
        <v>#VALUE!</v>
      </c>
      <c r="Q102" s="185" t="e">
        <f t="shared" ca="1" si="31"/>
        <v>#VALUE!</v>
      </c>
      <c r="R102" s="185" t="e">
        <f t="shared" ca="1" si="31"/>
        <v>#VALUE!</v>
      </c>
      <c r="S102" s="185" t="e">
        <f t="shared" ca="1" si="31"/>
        <v>#VALUE!</v>
      </c>
      <c r="T102" s="185" t="e">
        <f t="shared" ca="1" si="31"/>
        <v>#VALUE!</v>
      </c>
      <c r="U102" s="185" t="e">
        <f t="shared" ca="1" si="31"/>
        <v>#VALUE!</v>
      </c>
      <c r="V102" s="185" t="e">
        <f t="shared" ca="1" si="31"/>
        <v>#VALUE!</v>
      </c>
      <c r="W102" s="185" t="e">
        <f t="shared" ca="1" si="31"/>
        <v>#VALUE!</v>
      </c>
      <c r="X102" s="185" t="e">
        <f t="shared" ca="1" si="31"/>
        <v>#VALUE!</v>
      </c>
      <c r="Y102" s="185" t="e">
        <f t="shared" ca="1" si="31"/>
        <v>#VALUE!</v>
      </c>
      <c r="Z102" s="185" t="e">
        <f t="shared" ca="1" si="31"/>
        <v>#VALUE!</v>
      </c>
      <c r="AA102" s="185" t="e">
        <f t="shared" ca="1" si="31"/>
        <v>#VALUE!</v>
      </c>
      <c r="AB102" s="185" t="e">
        <f t="shared" ca="1" si="31"/>
        <v>#VALUE!</v>
      </c>
      <c r="AC102" s="185" t="e">
        <f t="shared" ca="1" si="31"/>
        <v>#VALUE!</v>
      </c>
      <c r="AD102" s="185" t="e">
        <f t="shared" ca="1" si="31"/>
        <v>#VALUE!</v>
      </c>
      <c r="AE102" s="185" t="e">
        <f t="shared" ca="1" si="31"/>
        <v>#VALUE!</v>
      </c>
      <c r="AF102" s="185" t="e">
        <f t="shared" ca="1" si="31"/>
        <v>#VALUE!</v>
      </c>
      <c r="AG102" s="185" t="e">
        <f t="shared" ca="1" si="31"/>
        <v>#VALUE!</v>
      </c>
      <c r="AH102" s="185" t="e">
        <f t="shared" ca="1" si="31"/>
        <v>#VALUE!</v>
      </c>
      <c r="AI102" s="185" t="e">
        <f t="shared" ca="1" si="30"/>
        <v>#VALUE!</v>
      </c>
      <c r="AJ102" s="185" t="e">
        <f t="shared" ca="1" si="30"/>
        <v>#VALUE!</v>
      </c>
      <c r="AK102" s="185" t="e">
        <f t="shared" ca="1" si="30"/>
        <v>#VALUE!</v>
      </c>
      <c r="AL102" s="185" t="e">
        <f t="shared" ca="1" si="30"/>
        <v>#VALUE!</v>
      </c>
      <c r="AM102" s="185" t="e">
        <f t="shared" ca="1" si="30"/>
        <v>#VALUE!</v>
      </c>
      <c r="AN102" s="185" t="e">
        <f t="shared" ca="1" si="30"/>
        <v>#VALUE!</v>
      </c>
      <c r="AO102" s="185" t="e">
        <f t="shared" ca="1" si="30"/>
        <v>#VALUE!</v>
      </c>
      <c r="AP102" s="185" t="e">
        <f t="shared" ca="1" si="30"/>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31"/>
        <v>#VALUE!</v>
      </c>
      <c r="L103" s="185" t="e">
        <f t="shared" ca="1" si="31"/>
        <v>#VALUE!</v>
      </c>
      <c r="M103" s="185" t="e">
        <f t="shared" ca="1" si="31"/>
        <v>#VALUE!</v>
      </c>
      <c r="N103" s="185" t="e">
        <f t="shared" ca="1" si="31"/>
        <v>#VALUE!</v>
      </c>
      <c r="O103" s="185" t="e">
        <f t="shared" ca="1" si="31"/>
        <v>#VALUE!</v>
      </c>
      <c r="P103" s="185" t="e">
        <f t="shared" ca="1" si="31"/>
        <v>#VALUE!</v>
      </c>
      <c r="Q103" s="185" t="e">
        <f t="shared" ca="1" si="31"/>
        <v>#VALUE!</v>
      </c>
      <c r="R103" s="185" t="e">
        <f t="shared" ca="1" si="31"/>
        <v>#VALUE!</v>
      </c>
      <c r="S103" s="185" t="e">
        <f t="shared" ca="1" si="31"/>
        <v>#VALUE!</v>
      </c>
      <c r="T103" s="185" t="e">
        <f t="shared" ca="1" si="31"/>
        <v>#VALUE!</v>
      </c>
      <c r="U103" s="185" t="e">
        <f t="shared" ca="1" si="31"/>
        <v>#VALUE!</v>
      </c>
      <c r="V103" s="185" t="e">
        <f t="shared" ca="1" si="31"/>
        <v>#VALUE!</v>
      </c>
      <c r="W103" s="185" t="e">
        <f t="shared" ca="1" si="31"/>
        <v>#VALUE!</v>
      </c>
      <c r="X103" s="185" t="e">
        <f t="shared" ca="1" si="31"/>
        <v>#VALUE!</v>
      </c>
      <c r="Y103" s="185" t="e">
        <f t="shared" ca="1" si="31"/>
        <v>#VALUE!</v>
      </c>
      <c r="Z103" s="185" t="e">
        <f t="shared" ref="Z103:AO111" ca="1" si="32">Z$91/Y$91*Y103</f>
        <v>#VALUE!</v>
      </c>
      <c r="AA103" s="185" t="e">
        <f t="shared" ca="1" si="32"/>
        <v>#VALUE!</v>
      </c>
      <c r="AB103" s="185" t="e">
        <f t="shared" ca="1" si="32"/>
        <v>#VALUE!</v>
      </c>
      <c r="AC103" s="185" t="e">
        <f t="shared" ca="1" si="32"/>
        <v>#VALUE!</v>
      </c>
      <c r="AD103" s="185" t="e">
        <f t="shared" ca="1" si="32"/>
        <v>#VALUE!</v>
      </c>
      <c r="AE103" s="185" t="e">
        <f t="shared" ca="1" si="32"/>
        <v>#VALUE!</v>
      </c>
      <c r="AF103" s="185" t="e">
        <f t="shared" ca="1" si="32"/>
        <v>#VALUE!</v>
      </c>
      <c r="AG103" s="185" t="e">
        <f t="shared" ca="1" si="32"/>
        <v>#VALUE!</v>
      </c>
      <c r="AH103" s="185" t="e">
        <f t="shared" ca="1" si="32"/>
        <v>#VALUE!</v>
      </c>
      <c r="AI103" s="185" t="e">
        <f t="shared" ca="1" si="30"/>
        <v>#VALUE!</v>
      </c>
      <c r="AJ103" s="185" t="e">
        <f t="shared" ca="1" si="30"/>
        <v>#VALUE!</v>
      </c>
      <c r="AK103" s="185" t="e">
        <f t="shared" ca="1" si="30"/>
        <v>#VALUE!</v>
      </c>
      <c r="AL103" s="185" t="e">
        <f t="shared" ca="1" si="30"/>
        <v>#VALUE!</v>
      </c>
      <c r="AM103" s="185" t="e">
        <f t="shared" ca="1" si="30"/>
        <v>#VALUE!</v>
      </c>
      <c r="AN103" s="185" t="e">
        <f t="shared" ca="1" si="30"/>
        <v>#VALUE!</v>
      </c>
      <c r="AO103" s="185" t="e">
        <f t="shared" ca="1" si="30"/>
        <v>#VALUE!</v>
      </c>
      <c r="AP103" s="185" t="e">
        <f t="shared" ca="1" si="30"/>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33">K$91/J$91*J104</f>
        <v>#VALUE!</v>
      </c>
      <c r="L104" s="185" t="e">
        <f t="shared" ca="1" si="33"/>
        <v>#VALUE!</v>
      </c>
      <c r="M104" s="185" t="e">
        <f t="shared" ca="1" si="33"/>
        <v>#VALUE!</v>
      </c>
      <c r="N104" s="185" t="e">
        <f t="shared" ca="1" si="33"/>
        <v>#VALUE!</v>
      </c>
      <c r="O104" s="185" t="e">
        <f t="shared" ca="1" si="33"/>
        <v>#VALUE!</v>
      </c>
      <c r="P104" s="185" t="e">
        <f t="shared" ca="1" si="33"/>
        <v>#VALUE!</v>
      </c>
      <c r="Q104" s="185" t="e">
        <f t="shared" ca="1" si="33"/>
        <v>#VALUE!</v>
      </c>
      <c r="R104" s="185" t="e">
        <f t="shared" ca="1" si="33"/>
        <v>#VALUE!</v>
      </c>
      <c r="S104" s="185" t="e">
        <f t="shared" ca="1" si="33"/>
        <v>#VALUE!</v>
      </c>
      <c r="T104" s="185" t="e">
        <f t="shared" ca="1" si="33"/>
        <v>#VALUE!</v>
      </c>
      <c r="U104" s="185" t="e">
        <f t="shared" ca="1" si="33"/>
        <v>#VALUE!</v>
      </c>
      <c r="V104" s="185" t="e">
        <f t="shared" ca="1" si="33"/>
        <v>#VALUE!</v>
      </c>
      <c r="W104" s="185" t="e">
        <f t="shared" ca="1" si="33"/>
        <v>#VALUE!</v>
      </c>
      <c r="X104" s="185" t="e">
        <f t="shared" ca="1" si="33"/>
        <v>#VALUE!</v>
      </c>
      <c r="Y104" s="185" t="e">
        <f t="shared" ca="1" si="33"/>
        <v>#VALUE!</v>
      </c>
      <c r="Z104" s="185" t="e">
        <f t="shared" ca="1" si="32"/>
        <v>#VALUE!</v>
      </c>
      <c r="AA104" s="185" t="e">
        <f t="shared" ca="1" si="32"/>
        <v>#VALUE!</v>
      </c>
      <c r="AB104" s="185" t="e">
        <f t="shared" ca="1" si="32"/>
        <v>#VALUE!</v>
      </c>
      <c r="AC104" s="185" t="e">
        <f t="shared" ca="1" si="32"/>
        <v>#VALUE!</v>
      </c>
      <c r="AD104" s="185" t="e">
        <f t="shared" ca="1" si="32"/>
        <v>#VALUE!</v>
      </c>
      <c r="AE104" s="185" t="e">
        <f t="shared" ca="1" si="32"/>
        <v>#VALUE!</v>
      </c>
      <c r="AF104" s="185" t="e">
        <f t="shared" ca="1" si="32"/>
        <v>#VALUE!</v>
      </c>
      <c r="AG104" s="185" t="e">
        <f t="shared" ca="1" si="32"/>
        <v>#VALUE!</v>
      </c>
      <c r="AH104" s="185" t="e">
        <f t="shared" ca="1" si="32"/>
        <v>#VALUE!</v>
      </c>
      <c r="AI104" s="185" t="e">
        <f t="shared" ca="1" si="30"/>
        <v>#VALUE!</v>
      </c>
      <c r="AJ104" s="185" t="e">
        <f t="shared" ca="1" si="30"/>
        <v>#VALUE!</v>
      </c>
      <c r="AK104" s="185" t="e">
        <f t="shared" ca="1" si="30"/>
        <v>#VALUE!</v>
      </c>
      <c r="AL104" s="185" t="e">
        <f t="shared" ca="1" si="30"/>
        <v>#VALUE!</v>
      </c>
      <c r="AM104" s="185" t="e">
        <f t="shared" ca="1" si="30"/>
        <v>#VALUE!</v>
      </c>
      <c r="AN104" s="185" t="e">
        <f t="shared" ca="1" si="30"/>
        <v>#VALUE!</v>
      </c>
      <c r="AO104" s="185" t="e">
        <f t="shared" ca="1" si="30"/>
        <v>#VALUE!</v>
      </c>
      <c r="AP104" s="185" t="e">
        <f t="shared" ca="1" si="30"/>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33"/>
        <v>#VALUE!</v>
      </c>
      <c r="L105" s="185" t="e">
        <f t="shared" ca="1" si="33"/>
        <v>#VALUE!</v>
      </c>
      <c r="M105" s="185" t="e">
        <f t="shared" ca="1" si="33"/>
        <v>#VALUE!</v>
      </c>
      <c r="N105" s="185" t="e">
        <f t="shared" ca="1" si="33"/>
        <v>#VALUE!</v>
      </c>
      <c r="O105" s="185" t="e">
        <f t="shared" ca="1" si="33"/>
        <v>#VALUE!</v>
      </c>
      <c r="P105" s="185" t="e">
        <f t="shared" ca="1" si="33"/>
        <v>#VALUE!</v>
      </c>
      <c r="Q105" s="185" t="e">
        <f t="shared" ca="1" si="33"/>
        <v>#VALUE!</v>
      </c>
      <c r="R105" s="185" t="e">
        <f t="shared" ca="1" si="33"/>
        <v>#VALUE!</v>
      </c>
      <c r="S105" s="185" t="e">
        <f t="shared" ca="1" si="33"/>
        <v>#VALUE!</v>
      </c>
      <c r="T105" s="185" t="e">
        <f t="shared" ca="1" si="33"/>
        <v>#VALUE!</v>
      </c>
      <c r="U105" s="185" t="e">
        <f t="shared" ca="1" si="33"/>
        <v>#VALUE!</v>
      </c>
      <c r="V105" s="185" t="e">
        <f t="shared" ca="1" si="33"/>
        <v>#VALUE!</v>
      </c>
      <c r="W105" s="185" t="e">
        <f t="shared" ca="1" si="33"/>
        <v>#VALUE!</v>
      </c>
      <c r="X105" s="185" t="e">
        <f t="shared" ca="1" si="33"/>
        <v>#VALUE!</v>
      </c>
      <c r="Y105" s="185" t="e">
        <f t="shared" ca="1" si="33"/>
        <v>#VALUE!</v>
      </c>
      <c r="Z105" s="185" t="e">
        <f t="shared" ca="1" si="32"/>
        <v>#VALUE!</v>
      </c>
      <c r="AA105" s="185" t="e">
        <f t="shared" ca="1" si="32"/>
        <v>#VALUE!</v>
      </c>
      <c r="AB105" s="185" t="e">
        <f t="shared" ca="1" si="32"/>
        <v>#VALUE!</v>
      </c>
      <c r="AC105" s="185" t="e">
        <f t="shared" ca="1" si="32"/>
        <v>#VALUE!</v>
      </c>
      <c r="AD105" s="185" t="e">
        <f t="shared" ca="1" si="32"/>
        <v>#VALUE!</v>
      </c>
      <c r="AE105" s="185" t="e">
        <f t="shared" ca="1" si="32"/>
        <v>#VALUE!</v>
      </c>
      <c r="AF105" s="185" t="e">
        <f t="shared" ca="1" si="32"/>
        <v>#VALUE!</v>
      </c>
      <c r="AG105" s="185" t="e">
        <f t="shared" ca="1" si="32"/>
        <v>#VALUE!</v>
      </c>
      <c r="AH105" s="185" t="e">
        <f t="shared" ca="1" si="32"/>
        <v>#VALUE!</v>
      </c>
      <c r="AI105" s="185" t="e">
        <f t="shared" ca="1" si="30"/>
        <v>#VALUE!</v>
      </c>
      <c r="AJ105" s="185" t="e">
        <f t="shared" ca="1" si="30"/>
        <v>#VALUE!</v>
      </c>
      <c r="AK105" s="185" t="e">
        <f t="shared" ca="1" si="30"/>
        <v>#VALUE!</v>
      </c>
      <c r="AL105" s="185" t="e">
        <f t="shared" ca="1" si="30"/>
        <v>#VALUE!</v>
      </c>
      <c r="AM105" s="185" t="e">
        <f t="shared" ca="1" si="30"/>
        <v>#VALUE!</v>
      </c>
      <c r="AN105" s="185" t="e">
        <f t="shared" ca="1" si="30"/>
        <v>#VALUE!</v>
      </c>
      <c r="AO105" s="185" t="e">
        <f t="shared" ca="1" si="30"/>
        <v>#VALUE!</v>
      </c>
      <c r="AP105" s="185" t="e">
        <f t="shared" ca="1" si="30"/>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33"/>
        <v>#VALUE!</v>
      </c>
      <c r="L106" s="185" t="e">
        <f t="shared" ca="1" si="33"/>
        <v>#VALUE!</v>
      </c>
      <c r="M106" s="185" t="e">
        <f t="shared" ca="1" si="33"/>
        <v>#VALUE!</v>
      </c>
      <c r="N106" s="185" t="e">
        <f t="shared" ca="1" si="33"/>
        <v>#VALUE!</v>
      </c>
      <c r="O106" s="185" t="e">
        <f t="shared" ca="1" si="33"/>
        <v>#VALUE!</v>
      </c>
      <c r="P106" s="185" t="e">
        <f t="shared" ca="1" si="33"/>
        <v>#VALUE!</v>
      </c>
      <c r="Q106" s="185" t="e">
        <f t="shared" ca="1" si="33"/>
        <v>#VALUE!</v>
      </c>
      <c r="R106" s="185" t="e">
        <f t="shared" ca="1" si="33"/>
        <v>#VALUE!</v>
      </c>
      <c r="S106" s="185" t="e">
        <f t="shared" ca="1" si="33"/>
        <v>#VALUE!</v>
      </c>
      <c r="T106" s="185" t="e">
        <f t="shared" ca="1" si="33"/>
        <v>#VALUE!</v>
      </c>
      <c r="U106" s="185" t="e">
        <f t="shared" ca="1" si="33"/>
        <v>#VALUE!</v>
      </c>
      <c r="V106" s="185" t="e">
        <f t="shared" ca="1" si="33"/>
        <v>#VALUE!</v>
      </c>
      <c r="W106" s="185" t="e">
        <f t="shared" ca="1" si="33"/>
        <v>#VALUE!</v>
      </c>
      <c r="X106" s="185" t="e">
        <f t="shared" ca="1" si="33"/>
        <v>#VALUE!</v>
      </c>
      <c r="Y106" s="185" t="e">
        <f t="shared" ca="1" si="33"/>
        <v>#VALUE!</v>
      </c>
      <c r="Z106" s="185" t="e">
        <f t="shared" ca="1" si="32"/>
        <v>#VALUE!</v>
      </c>
      <c r="AA106" s="185" t="e">
        <f t="shared" ca="1" si="32"/>
        <v>#VALUE!</v>
      </c>
      <c r="AB106" s="185" t="e">
        <f t="shared" ca="1" si="32"/>
        <v>#VALUE!</v>
      </c>
      <c r="AC106" s="185" t="e">
        <f t="shared" ca="1" si="32"/>
        <v>#VALUE!</v>
      </c>
      <c r="AD106" s="185" t="e">
        <f t="shared" ca="1" si="32"/>
        <v>#VALUE!</v>
      </c>
      <c r="AE106" s="185" t="e">
        <f t="shared" ca="1" si="32"/>
        <v>#VALUE!</v>
      </c>
      <c r="AF106" s="185" t="e">
        <f t="shared" ca="1" si="32"/>
        <v>#VALUE!</v>
      </c>
      <c r="AG106" s="185" t="e">
        <f t="shared" ca="1" si="32"/>
        <v>#VALUE!</v>
      </c>
      <c r="AH106" s="185" t="e">
        <f t="shared" ca="1" si="32"/>
        <v>#VALUE!</v>
      </c>
      <c r="AI106" s="185" t="e">
        <f t="shared" ca="1" si="30"/>
        <v>#VALUE!</v>
      </c>
      <c r="AJ106" s="185" t="e">
        <f t="shared" ca="1" si="30"/>
        <v>#VALUE!</v>
      </c>
      <c r="AK106" s="185" t="e">
        <f t="shared" ca="1" si="30"/>
        <v>#VALUE!</v>
      </c>
      <c r="AL106" s="185" t="e">
        <f t="shared" ca="1" si="30"/>
        <v>#VALUE!</v>
      </c>
      <c r="AM106" s="185" t="e">
        <f t="shared" ca="1" si="30"/>
        <v>#VALUE!</v>
      </c>
      <c r="AN106" s="185" t="e">
        <f t="shared" ca="1" si="30"/>
        <v>#VALUE!</v>
      </c>
      <c r="AO106" s="185" t="e">
        <f t="shared" ca="1" si="30"/>
        <v>#VALUE!</v>
      </c>
      <c r="AP106" s="185" t="e">
        <f t="shared" ca="1" si="30"/>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33"/>
        <v>#VALUE!</v>
      </c>
      <c r="L107" s="185" t="e">
        <f t="shared" ca="1" si="33"/>
        <v>#VALUE!</v>
      </c>
      <c r="M107" s="185" t="e">
        <f t="shared" ca="1" si="33"/>
        <v>#VALUE!</v>
      </c>
      <c r="N107" s="185" t="e">
        <f t="shared" ca="1" si="33"/>
        <v>#VALUE!</v>
      </c>
      <c r="O107" s="185" t="e">
        <f t="shared" ca="1" si="33"/>
        <v>#VALUE!</v>
      </c>
      <c r="P107" s="185" t="e">
        <f t="shared" ca="1" si="33"/>
        <v>#VALUE!</v>
      </c>
      <c r="Q107" s="185" t="e">
        <f t="shared" ca="1" si="33"/>
        <v>#VALUE!</v>
      </c>
      <c r="R107" s="185" t="e">
        <f t="shared" ca="1" si="33"/>
        <v>#VALUE!</v>
      </c>
      <c r="S107" s="185" t="e">
        <f t="shared" ca="1" si="33"/>
        <v>#VALUE!</v>
      </c>
      <c r="T107" s="185" t="e">
        <f t="shared" ca="1" si="33"/>
        <v>#VALUE!</v>
      </c>
      <c r="U107" s="185" t="e">
        <f t="shared" ca="1" si="33"/>
        <v>#VALUE!</v>
      </c>
      <c r="V107" s="185" t="e">
        <f t="shared" ca="1" si="33"/>
        <v>#VALUE!</v>
      </c>
      <c r="W107" s="185" t="e">
        <f t="shared" ca="1" si="33"/>
        <v>#VALUE!</v>
      </c>
      <c r="X107" s="185" t="e">
        <f t="shared" ca="1" si="33"/>
        <v>#VALUE!</v>
      </c>
      <c r="Y107" s="185" t="e">
        <f t="shared" ca="1" si="33"/>
        <v>#VALUE!</v>
      </c>
      <c r="Z107" s="185" t="e">
        <f t="shared" ca="1" si="32"/>
        <v>#VALUE!</v>
      </c>
      <c r="AA107" s="185" t="e">
        <f t="shared" ca="1" si="32"/>
        <v>#VALUE!</v>
      </c>
      <c r="AB107" s="185" t="e">
        <f t="shared" ca="1" si="32"/>
        <v>#VALUE!</v>
      </c>
      <c r="AC107" s="185" t="e">
        <f t="shared" ca="1" si="32"/>
        <v>#VALUE!</v>
      </c>
      <c r="AD107" s="185" t="e">
        <f t="shared" ca="1" si="32"/>
        <v>#VALUE!</v>
      </c>
      <c r="AE107" s="185" t="e">
        <f t="shared" ca="1" si="32"/>
        <v>#VALUE!</v>
      </c>
      <c r="AF107" s="185" t="e">
        <f t="shared" ca="1" si="32"/>
        <v>#VALUE!</v>
      </c>
      <c r="AG107" s="185" t="e">
        <f t="shared" ca="1" si="32"/>
        <v>#VALUE!</v>
      </c>
      <c r="AH107" s="185" t="e">
        <f t="shared" ca="1" si="32"/>
        <v>#VALUE!</v>
      </c>
      <c r="AI107" s="185" t="e">
        <f t="shared" ca="1" si="30"/>
        <v>#VALUE!</v>
      </c>
      <c r="AJ107" s="185" t="e">
        <f t="shared" ca="1" si="30"/>
        <v>#VALUE!</v>
      </c>
      <c r="AK107" s="185" t="e">
        <f t="shared" ca="1" si="30"/>
        <v>#VALUE!</v>
      </c>
      <c r="AL107" s="185" t="e">
        <f t="shared" ca="1" si="30"/>
        <v>#VALUE!</v>
      </c>
      <c r="AM107" s="185" t="e">
        <f t="shared" ca="1" si="30"/>
        <v>#VALUE!</v>
      </c>
      <c r="AN107" s="185" t="e">
        <f t="shared" ca="1" si="30"/>
        <v>#VALUE!</v>
      </c>
      <c r="AO107" s="185" t="e">
        <f t="shared" ca="1" si="30"/>
        <v>#VALUE!</v>
      </c>
      <c r="AP107" s="185" t="e">
        <f t="shared" ca="1" si="30"/>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33"/>
        <v>#VALUE!</v>
      </c>
      <c r="L108" s="185" t="e">
        <f t="shared" ca="1" si="33"/>
        <v>#VALUE!</v>
      </c>
      <c r="M108" s="185" t="e">
        <f t="shared" ca="1" si="33"/>
        <v>#VALUE!</v>
      </c>
      <c r="N108" s="185" t="e">
        <f t="shared" ca="1" si="33"/>
        <v>#VALUE!</v>
      </c>
      <c r="O108" s="185" t="e">
        <f t="shared" ca="1" si="33"/>
        <v>#VALUE!</v>
      </c>
      <c r="P108" s="185" t="e">
        <f t="shared" ca="1" si="33"/>
        <v>#VALUE!</v>
      </c>
      <c r="Q108" s="185" t="e">
        <f t="shared" ca="1" si="33"/>
        <v>#VALUE!</v>
      </c>
      <c r="R108" s="185" t="e">
        <f t="shared" ca="1" si="33"/>
        <v>#VALUE!</v>
      </c>
      <c r="S108" s="185" t="e">
        <f t="shared" ca="1" si="33"/>
        <v>#VALUE!</v>
      </c>
      <c r="T108" s="185" t="e">
        <f t="shared" ca="1" si="33"/>
        <v>#VALUE!</v>
      </c>
      <c r="U108" s="185" t="e">
        <f t="shared" ca="1" si="33"/>
        <v>#VALUE!</v>
      </c>
      <c r="V108" s="185" t="e">
        <f t="shared" ca="1" si="33"/>
        <v>#VALUE!</v>
      </c>
      <c r="W108" s="185" t="e">
        <f t="shared" ca="1" si="33"/>
        <v>#VALUE!</v>
      </c>
      <c r="X108" s="185" t="e">
        <f t="shared" ca="1" si="33"/>
        <v>#VALUE!</v>
      </c>
      <c r="Y108" s="185" t="e">
        <f t="shared" ca="1" si="33"/>
        <v>#VALUE!</v>
      </c>
      <c r="Z108" s="185" t="e">
        <f t="shared" ca="1" si="32"/>
        <v>#VALUE!</v>
      </c>
      <c r="AA108" s="185" t="e">
        <f t="shared" ca="1" si="32"/>
        <v>#VALUE!</v>
      </c>
      <c r="AB108" s="185" t="e">
        <f t="shared" ca="1" si="32"/>
        <v>#VALUE!</v>
      </c>
      <c r="AC108" s="185" t="e">
        <f t="shared" ca="1" si="32"/>
        <v>#VALUE!</v>
      </c>
      <c r="AD108" s="185" t="e">
        <f t="shared" ca="1" si="32"/>
        <v>#VALUE!</v>
      </c>
      <c r="AE108" s="185" t="e">
        <f t="shared" ca="1" si="32"/>
        <v>#VALUE!</v>
      </c>
      <c r="AF108" s="185" t="e">
        <f t="shared" ca="1" si="32"/>
        <v>#VALUE!</v>
      </c>
      <c r="AG108" s="185" t="e">
        <f t="shared" ca="1" si="32"/>
        <v>#VALUE!</v>
      </c>
      <c r="AH108" s="185" t="e">
        <f t="shared" ca="1" si="32"/>
        <v>#VALUE!</v>
      </c>
      <c r="AI108" s="185" t="e">
        <f t="shared" ca="1" si="32"/>
        <v>#VALUE!</v>
      </c>
      <c r="AJ108" s="185" t="e">
        <f t="shared" ca="1" si="32"/>
        <v>#VALUE!</v>
      </c>
      <c r="AK108" s="185" t="e">
        <f t="shared" ca="1" si="32"/>
        <v>#VALUE!</v>
      </c>
      <c r="AL108" s="185" t="e">
        <f t="shared" ca="1" si="32"/>
        <v>#VALUE!</v>
      </c>
      <c r="AM108" s="185" t="e">
        <f t="shared" ca="1" si="32"/>
        <v>#VALUE!</v>
      </c>
      <c r="AN108" s="185" t="e">
        <f t="shared" ca="1" si="32"/>
        <v>#VALUE!</v>
      </c>
      <c r="AO108" s="185" t="e">
        <f t="shared" ca="1" si="32"/>
        <v>#VALUE!</v>
      </c>
      <c r="AP108" s="185" t="e">
        <f t="shared" ref="AP108:AP111" ca="1" si="34">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33"/>
        <v>#VALUE!</v>
      </c>
      <c r="L109" s="185" t="e">
        <f t="shared" ca="1" si="33"/>
        <v>#VALUE!</v>
      </c>
      <c r="M109" s="185" t="e">
        <f t="shared" ca="1" si="33"/>
        <v>#VALUE!</v>
      </c>
      <c r="N109" s="185" t="e">
        <f t="shared" ca="1" si="33"/>
        <v>#VALUE!</v>
      </c>
      <c r="O109" s="185" t="e">
        <f t="shared" ca="1" si="33"/>
        <v>#VALUE!</v>
      </c>
      <c r="P109" s="185" t="e">
        <f t="shared" ca="1" si="33"/>
        <v>#VALUE!</v>
      </c>
      <c r="Q109" s="185" t="e">
        <f t="shared" ca="1" si="33"/>
        <v>#VALUE!</v>
      </c>
      <c r="R109" s="185" t="e">
        <f t="shared" ca="1" si="33"/>
        <v>#VALUE!</v>
      </c>
      <c r="S109" s="185" t="e">
        <f t="shared" ca="1" si="33"/>
        <v>#VALUE!</v>
      </c>
      <c r="T109" s="185" t="e">
        <f t="shared" ca="1" si="33"/>
        <v>#VALUE!</v>
      </c>
      <c r="U109" s="185" t="e">
        <f t="shared" ca="1" si="33"/>
        <v>#VALUE!</v>
      </c>
      <c r="V109" s="185" t="e">
        <f t="shared" ca="1" si="33"/>
        <v>#VALUE!</v>
      </c>
      <c r="W109" s="185" t="e">
        <f t="shared" ca="1" si="33"/>
        <v>#VALUE!</v>
      </c>
      <c r="X109" s="185" t="e">
        <f t="shared" ca="1" si="33"/>
        <v>#VALUE!</v>
      </c>
      <c r="Y109" s="185" t="e">
        <f t="shared" ca="1" si="33"/>
        <v>#VALUE!</v>
      </c>
      <c r="Z109" s="185" t="e">
        <f t="shared" ca="1" si="32"/>
        <v>#VALUE!</v>
      </c>
      <c r="AA109" s="185" t="e">
        <f t="shared" ca="1" si="32"/>
        <v>#VALUE!</v>
      </c>
      <c r="AB109" s="185" t="e">
        <f t="shared" ca="1" si="32"/>
        <v>#VALUE!</v>
      </c>
      <c r="AC109" s="185" t="e">
        <f t="shared" ca="1" si="32"/>
        <v>#VALUE!</v>
      </c>
      <c r="AD109" s="185" t="e">
        <f t="shared" ca="1" si="32"/>
        <v>#VALUE!</v>
      </c>
      <c r="AE109" s="185" t="e">
        <f t="shared" ca="1" si="32"/>
        <v>#VALUE!</v>
      </c>
      <c r="AF109" s="185" t="e">
        <f t="shared" ca="1" si="32"/>
        <v>#VALUE!</v>
      </c>
      <c r="AG109" s="185" t="e">
        <f t="shared" ca="1" si="32"/>
        <v>#VALUE!</v>
      </c>
      <c r="AH109" s="185" t="e">
        <f t="shared" ca="1" si="32"/>
        <v>#VALUE!</v>
      </c>
      <c r="AI109" s="185" t="e">
        <f t="shared" ca="1" si="32"/>
        <v>#VALUE!</v>
      </c>
      <c r="AJ109" s="185" t="e">
        <f t="shared" ca="1" si="32"/>
        <v>#VALUE!</v>
      </c>
      <c r="AK109" s="185" t="e">
        <f t="shared" ca="1" si="32"/>
        <v>#VALUE!</v>
      </c>
      <c r="AL109" s="185" t="e">
        <f t="shared" ca="1" si="32"/>
        <v>#VALUE!</v>
      </c>
      <c r="AM109" s="185" t="e">
        <f t="shared" ca="1" si="32"/>
        <v>#VALUE!</v>
      </c>
      <c r="AN109" s="185" t="e">
        <f t="shared" ca="1" si="32"/>
        <v>#VALUE!</v>
      </c>
      <c r="AO109" s="185" t="e">
        <f t="shared" ca="1" si="32"/>
        <v>#VALUE!</v>
      </c>
      <c r="AP109" s="185" t="e">
        <f t="shared" ca="1" si="34"/>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33"/>
        <v>#VALUE!</v>
      </c>
      <c r="L110" s="185" t="e">
        <f t="shared" ca="1" si="33"/>
        <v>#VALUE!</v>
      </c>
      <c r="M110" s="185" t="e">
        <f t="shared" ca="1" si="33"/>
        <v>#VALUE!</v>
      </c>
      <c r="N110" s="185" t="e">
        <f t="shared" ca="1" si="33"/>
        <v>#VALUE!</v>
      </c>
      <c r="O110" s="185" t="e">
        <f t="shared" ca="1" si="33"/>
        <v>#VALUE!</v>
      </c>
      <c r="P110" s="185" t="e">
        <f t="shared" ca="1" si="33"/>
        <v>#VALUE!</v>
      </c>
      <c r="Q110" s="185" t="e">
        <f t="shared" ca="1" si="33"/>
        <v>#VALUE!</v>
      </c>
      <c r="R110" s="185" t="e">
        <f t="shared" ca="1" si="33"/>
        <v>#VALUE!</v>
      </c>
      <c r="S110" s="185" t="e">
        <f t="shared" ca="1" si="33"/>
        <v>#VALUE!</v>
      </c>
      <c r="T110" s="185" t="e">
        <f t="shared" ca="1" si="33"/>
        <v>#VALUE!</v>
      </c>
      <c r="U110" s="185" t="e">
        <f t="shared" ca="1" si="33"/>
        <v>#VALUE!</v>
      </c>
      <c r="V110" s="185" t="e">
        <f t="shared" ca="1" si="33"/>
        <v>#VALUE!</v>
      </c>
      <c r="W110" s="185" t="e">
        <f t="shared" ca="1" si="33"/>
        <v>#VALUE!</v>
      </c>
      <c r="X110" s="185" t="e">
        <f t="shared" ca="1" si="33"/>
        <v>#VALUE!</v>
      </c>
      <c r="Y110" s="185" t="e">
        <f t="shared" ca="1" si="33"/>
        <v>#VALUE!</v>
      </c>
      <c r="Z110" s="185" t="e">
        <f t="shared" ca="1" si="32"/>
        <v>#VALUE!</v>
      </c>
      <c r="AA110" s="185" t="e">
        <f t="shared" ca="1" si="32"/>
        <v>#VALUE!</v>
      </c>
      <c r="AB110" s="185" t="e">
        <f t="shared" ca="1" si="32"/>
        <v>#VALUE!</v>
      </c>
      <c r="AC110" s="185" t="e">
        <f t="shared" ca="1" si="32"/>
        <v>#VALUE!</v>
      </c>
      <c r="AD110" s="185" t="e">
        <f t="shared" ca="1" si="32"/>
        <v>#VALUE!</v>
      </c>
      <c r="AE110" s="185" t="e">
        <f t="shared" ca="1" si="32"/>
        <v>#VALUE!</v>
      </c>
      <c r="AF110" s="185" t="e">
        <f t="shared" ca="1" si="32"/>
        <v>#VALUE!</v>
      </c>
      <c r="AG110" s="185" t="e">
        <f t="shared" ca="1" si="32"/>
        <v>#VALUE!</v>
      </c>
      <c r="AH110" s="185" t="e">
        <f t="shared" ca="1" si="32"/>
        <v>#VALUE!</v>
      </c>
      <c r="AI110" s="185" t="e">
        <f t="shared" ca="1" si="32"/>
        <v>#VALUE!</v>
      </c>
      <c r="AJ110" s="185" t="e">
        <f t="shared" ca="1" si="32"/>
        <v>#VALUE!</v>
      </c>
      <c r="AK110" s="185" t="e">
        <f t="shared" ca="1" si="32"/>
        <v>#VALUE!</v>
      </c>
      <c r="AL110" s="185" t="e">
        <f t="shared" ca="1" si="32"/>
        <v>#VALUE!</v>
      </c>
      <c r="AM110" s="185" t="e">
        <f t="shared" ca="1" si="32"/>
        <v>#VALUE!</v>
      </c>
      <c r="AN110" s="185" t="e">
        <f t="shared" ca="1" si="32"/>
        <v>#VALUE!</v>
      </c>
      <c r="AO110" s="185" t="e">
        <f t="shared" ca="1" si="32"/>
        <v>#VALUE!</v>
      </c>
      <c r="AP110" s="185" t="e">
        <f t="shared" ca="1" si="34"/>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33"/>
        <v>#VALUE!</v>
      </c>
      <c r="L111" s="185" t="e">
        <f t="shared" ca="1" si="33"/>
        <v>#VALUE!</v>
      </c>
      <c r="M111" s="185" t="e">
        <f t="shared" ca="1" si="33"/>
        <v>#VALUE!</v>
      </c>
      <c r="N111" s="185" t="e">
        <f t="shared" ca="1" si="33"/>
        <v>#VALUE!</v>
      </c>
      <c r="O111" s="185" t="e">
        <f t="shared" ca="1" si="33"/>
        <v>#VALUE!</v>
      </c>
      <c r="P111" s="185" t="e">
        <f t="shared" ca="1" si="33"/>
        <v>#VALUE!</v>
      </c>
      <c r="Q111" s="185" t="e">
        <f t="shared" ca="1" si="33"/>
        <v>#VALUE!</v>
      </c>
      <c r="R111" s="185" t="e">
        <f t="shared" ca="1" si="33"/>
        <v>#VALUE!</v>
      </c>
      <c r="S111" s="185" t="e">
        <f t="shared" ca="1" si="33"/>
        <v>#VALUE!</v>
      </c>
      <c r="T111" s="185" t="e">
        <f t="shared" ca="1" si="33"/>
        <v>#VALUE!</v>
      </c>
      <c r="U111" s="185" t="e">
        <f t="shared" ca="1" si="33"/>
        <v>#VALUE!</v>
      </c>
      <c r="V111" s="185" t="e">
        <f t="shared" ca="1" si="33"/>
        <v>#VALUE!</v>
      </c>
      <c r="W111" s="185" t="e">
        <f t="shared" ca="1" si="33"/>
        <v>#VALUE!</v>
      </c>
      <c r="X111" s="185" t="e">
        <f t="shared" ca="1" si="33"/>
        <v>#VALUE!</v>
      </c>
      <c r="Y111" s="185" t="e">
        <f t="shared" ca="1" si="33"/>
        <v>#VALUE!</v>
      </c>
      <c r="Z111" s="185" t="e">
        <f t="shared" ca="1" si="32"/>
        <v>#VALUE!</v>
      </c>
      <c r="AA111" s="185" t="e">
        <f t="shared" ca="1" si="32"/>
        <v>#VALUE!</v>
      </c>
      <c r="AB111" s="185" t="e">
        <f t="shared" ca="1" si="32"/>
        <v>#VALUE!</v>
      </c>
      <c r="AC111" s="185" t="e">
        <f t="shared" ca="1" si="32"/>
        <v>#VALUE!</v>
      </c>
      <c r="AD111" s="185" t="e">
        <f t="shared" ca="1" si="32"/>
        <v>#VALUE!</v>
      </c>
      <c r="AE111" s="185" t="e">
        <f t="shared" ca="1" si="32"/>
        <v>#VALUE!</v>
      </c>
      <c r="AF111" s="185" t="e">
        <f t="shared" ca="1" si="32"/>
        <v>#VALUE!</v>
      </c>
      <c r="AG111" s="185" t="e">
        <f t="shared" ca="1" si="32"/>
        <v>#VALUE!</v>
      </c>
      <c r="AH111" s="185" t="e">
        <f t="shared" ca="1" si="32"/>
        <v>#VALUE!</v>
      </c>
      <c r="AI111" s="185" t="e">
        <f t="shared" ca="1" si="32"/>
        <v>#VALUE!</v>
      </c>
      <c r="AJ111" s="185" t="e">
        <f t="shared" ca="1" si="32"/>
        <v>#VALUE!</v>
      </c>
      <c r="AK111" s="185" t="e">
        <f t="shared" ca="1" si="32"/>
        <v>#VALUE!</v>
      </c>
      <c r="AL111" s="185" t="e">
        <f t="shared" ca="1" si="32"/>
        <v>#VALUE!</v>
      </c>
      <c r="AM111" s="185" t="e">
        <f t="shared" ca="1" si="32"/>
        <v>#VALUE!</v>
      </c>
      <c r="AN111" s="185" t="e">
        <f t="shared" ca="1" si="32"/>
        <v>#VALUE!</v>
      </c>
      <c r="AO111" s="185" t="e">
        <f t="shared" ca="1" si="32"/>
        <v>#VALUE!</v>
      </c>
      <c r="AP111" s="185" t="e">
        <f t="shared" ca="1" si="34"/>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35">SUMIF($B$10:$B$22,$D112,K$10:K$22)*SUMIF($B$10:$B$22,$D112,K$41:K$53)</f>
        <v>13.899973861744526</v>
      </c>
      <c r="L112" s="5">
        <f t="shared" ca="1" si="35"/>
        <v>14.241400522629307</v>
      </c>
      <c r="M112" s="5">
        <f t="shared" ca="1" si="35"/>
        <v>14.660228740858253</v>
      </c>
      <c r="N112" s="5">
        <f t="shared" ca="1" si="35"/>
        <v>14.734307821369407</v>
      </c>
      <c r="O112" s="5">
        <f t="shared" ca="1" si="35"/>
        <v>14.820136538356026</v>
      </c>
      <c r="P112" s="5">
        <f t="shared" ca="1" si="35"/>
        <v>14.834474809054743</v>
      </c>
      <c r="Q112" s="5">
        <f t="shared" ca="1" si="35"/>
        <v>14.739267553174583</v>
      </c>
      <c r="R112" s="5">
        <f t="shared" ca="1" si="35"/>
        <v>12.850963128301911</v>
      </c>
      <c r="S112" s="5">
        <f t="shared" ca="1" si="35"/>
        <v>13.345629432699663</v>
      </c>
      <c r="T112" s="5">
        <f t="shared" ca="1" si="35"/>
        <v>13.345629432699663</v>
      </c>
      <c r="U112" s="5">
        <f t="shared" ca="1" si="35"/>
        <v>13.345629432699663</v>
      </c>
      <c r="V112" s="5">
        <f t="shared" ca="1" si="35"/>
        <v>13.345629432699663</v>
      </c>
      <c r="W112" s="5">
        <f t="shared" ca="1" si="35"/>
        <v>13.345629432699663</v>
      </c>
      <c r="X112" s="5">
        <f t="shared" ca="1" si="35"/>
        <v>13.345629432699663</v>
      </c>
      <c r="Y112" s="5">
        <f t="shared" ca="1" si="35"/>
        <v>13.345629432699663</v>
      </c>
      <c r="Z112" s="5">
        <f t="shared" ca="1" si="35"/>
        <v>13.345629432699663</v>
      </c>
      <c r="AA112" s="5">
        <f t="shared" ca="1" si="35"/>
        <v>13.345629432699663</v>
      </c>
      <c r="AB112" s="5">
        <f t="shared" ca="1" si="35"/>
        <v>13.345629432699663</v>
      </c>
      <c r="AC112" s="5">
        <f t="shared" ca="1" si="35"/>
        <v>13.345629432699663</v>
      </c>
      <c r="AD112" s="5">
        <f t="shared" ca="1" si="35"/>
        <v>13.345629432699663</v>
      </c>
      <c r="AE112" s="5">
        <f t="shared" ca="1" si="35"/>
        <v>13.345629432699663</v>
      </c>
      <c r="AF112" s="5">
        <f t="shared" ca="1" si="35"/>
        <v>13.345629432699663</v>
      </c>
      <c r="AG112" s="5">
        <f t="shared" ca="1" si="35"/>
        <v>13.345629432699663</v>
      </c>
      <c r="AH112" s="5">
        <f t="shared" ca="1" si="35"/>
        <v>13.345629432699663</v>
      </c>
      <c r="AI112" s="5">
        <f t="shared" ca="1" si="35"/>
        <v>13.345629432699663</v>
      </c>
      <c r="AJ112" s="5">
        <f t="shared" ca="1" si="35"/>
        <v>13.345629432699663</v>
      </c>
      <c r="AK112" s="5">
        <f t="shared" ca="1" si="35"/>
        <v>13.345629432699663</v>
      </c>
      <c r="AL112" s="5">
        <f t="shared" ca="1" si="35"/>
        <v>13.345629432699663</v>
      </c>
      <c r="AM112" s="5">
        <f t="shared" ca="1" si="35"/>
        <v>13.345629432699663</v>
      </c>
      <c r="AN112" s="5">
        <f t="shared" ca="1" si="35"/>
        <v>13.345629432699663</v>
      </c>
      <c r="AO112" s="5">
        <f t="shared" ca="1" si="35"/>
        <v>13.345629432699662</v>
      </c>
      <c r="AP112" s="5">
        <f t="shared" ca="1" si="35"/>
        <v>13.345629432699662</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36">K$112/J$112*J113</f>
        <v>#VALUE!</v>
      </c>
      <c r="L113" s="185" t="e">
        <f t="shared" ca="1" si="36"/>
        <v>#VALUE!</v>
      </c>
      <c r="M113" s="185" t="e">
        <f t="shared" ca="1" si="36"/>
        <v>#VALUE!</v>
      </c>
      <c r="N113" s="185" t="e">
        <f t="shared" ca="1" si="36"/>
        <v>#VALUE!</v>
      </c>
      <c r="O113" s="185" t="e">
        <f t="shared" ca="1" si="36"/>
        <v>#VALUE!</v>
      </c>
      <c r="P113" s="185" t="e">
        <f t="shared" ca="1" si="36"/>
        <v>#VALUE!</v>
      </c>
      <c r="Q113" s="185" t="e">
        <f t="shared" ca="1" si="36"/>
        <v>#VALUE!</v>
      </c>
      <c r="R113" s="185" t="e">
        <f t="shared" ca="1" si="36"/>
        <v>#VALUE!</v>
      </c>
      <c r="S113" s="185" t="e">
        <f t="shared" ca="1" si="36"/>
        <v>#VALUE!</v>
      </c>
      <c r="T113" s="185" t="e">
        <f t="shared" ca="1" si="36"/>
        <v>#VALUE!</v>
      </c>
      <c r="U113" s="185" t="e">
        <f t="shared" ca="1" si="36"/>
        <v>#VALUE!</v>
      </c>
      <c r="V113" s="185" t="e">
        <f t="shared" ca="1" si="36"/>
        <v>#VALUE!</v>
      </c>
      <c r="W113" s="185" t="e">
        <f t="shared" ca="1" si="36"/>
        <v>#VALUE!</v>
      </c>
      <c r="X113" s="185" t="e">
        <f t="shared" ca="1" si="36"/>
        <v>#VALUE!</v>
      </c>
      <c r="Y113" s="185" t="e">
        <f t="shared" ca="1" si="36"/>
        <v>#VALUE!</v>
      </c>
      <c r="Z113" s="185" t="e">
        <f t="shared" ca="1" si="36"/>
        <v>#VALUE!</v>
      </c>
      <c r="AA113" s="185" t="e">
        <f t="shared" ref="AA113:AP128" ca="1" si="37">AA$112/Z$112*Z113</f>
        <v>#VALUE!</v>
      </c>
      <c r="AB113" s="185" t="e">
        <f t="shared" ca="1" si="37"/>
        <v>#VALUE!</v>
      </c>
      <c r="AC113" s="185" t="e">
        <f t="shared" ca="1" si="37"/>
        <v>#VALUE!</v>
      </c>
      <c r="AD113" s="185" t="e">
        <f t="shared" ca="1" si="37"/>
        <v>#VALUE!</v>
      </c>
      <c r="AE113" s="185" t="e">
        <f t="shared" ca="1" si="37"/>
        <v>#VALUE!</v>
      </c>
      <c r="AF113" s="185" t="e">
        <f t="shared" ca="1" si="37"/>
        <v>#VALUE!</v>
      </c>
      <c r="AG113" s="185" t="e">
        <f t="shared" ca="1" si="37"/>
        <v>#VALUE!</v>
      </c>
      <c r="AH113" s="185" t="e">
        <f t="shared" ca="1" si="37"/>
        <v>#VALUE!</v>
      </c>
      <c r="AI113" s="185" t="e">
        <f t="shared" ca="1" si="37"/>
        <v>#VALUE!</v>
      </c>
      <c r="AJ113" s="185" t="e">
        <f t="shared" ca="1" si="37"/>
        <v>#VALUE!</v>
      </c>
      <c r="AK113" s="185" t="e">
        <f t="shared" ca="1" si="37"/>
        <v>#VALUE!</v>
      </c>
      <c r="AL113" s="185" t="e">
        <f t="shared" ca="1" si="37"/>
        <v>#VALUE!</v>
      </c>
      <c r="AM113" s="185" t="e">
        <f t="shared" ca="1" si="37"/>
        <v>#VALUE!</v>
      </c>
      <c r="AN113" s="185" t="e">
        <f t="shared" ca="1" si="37"/>
        <v>#VALUE!</v>
      </c>
      <c r="AO113" s="185" t="e">
        <f t="shared" ca="1" si="37"/>
        <v>#VALUE!</v>
      </c>
      <c r="AP113" s="185" t="e">
        <f t="shared" ca="1" si="37"/>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36"/>
        <v>#VALUE!</v>
      </c>
      <c r="L114" s="185" t="e">
        <f t="shared" ca="1" si="36"/>
        <v>#VALUE!</v>
      </c>
      <c r="M114" s="185" t="e">
        <f t="shared" ca="1" si="36"/>
        <v>#VALUE!</v>
      </c>
      <c r="N114" s="185" t="e">
        <f t="shared" ca="1" si="36"/>
        <v>#VALUE!</v>
      </c>
      <c r="O114" s="185" t="e">
        <f t="shared" ca="1" si="36"/>
        <v>#VALUE!</v>
      </c>
      <c r="P114" s="185" t="e">
        <f t="shared" ca="1" si="36"/>
        <v>#VALUE!</v>
      </c>
      <c r="Q114" s="185" t="e">
        <f t="shared" ca="1" si="36"/>
        <v>#VALUE!</v>
      </c>
      <c r="R114" s="185" t="e">
        <f t="shared" ca="1" si="36"/>
        <v>#VALUE!</v>
      </c>
      <c r="S114" s="185" t="e">
        <f t="shared" ca="1" si="36"/>
        <v>#VALUE!</v>
      </c>
      <c r="T114" s="185" t="e">
        <f t="shared" ca="1" si="36"/>
        <v>#VALUE!</v>
      </c>
      <c r="U114" s="185" t="e">
        <f t="shared" ca="1" si="36"/>
        <v>#VALUE!</v>
      </c>
      <c r="V114" s="185" t="e">
        <f t="shared" ca="1" si="36"/>
        <v>#VALUE!</v>
      </c>
      <c r="W114" s="185" t="e">
        <f t="shared" ca="1" si="36"/>
        <v>#VALUE!</v>
      </c>
      <c r="X114" s="185" t="e">
        <f t="shared" ca="1" si="36"/>
        <v>#VALUE!</v>
      </c>
      <c r="Y114" s="185" t="e">
        <f t="shared" ca="1" si="36"/>
        <v>#VALUE!</v>
      </c>
      <c r="Z114" s="185" t="e">
        <f t="shared" ca="1" si="36"/>
        <v>#VALUE!</v>
      </c>
      <c r="AA114" s="185" t="e">
        <f t="shared" ca="1" si="37"/>
        <v>#VALUE!</v>
      </c>
      <c r="AB114" s="185" t="e">
        <f t="shared" ca="1" si="37"/>
        <v>#VALUE!</v>
      </c>
      <c r="AC114" s="185" t="e">
        <f t="shared" ca="1" si="37"/>
        <v>#VALUE!</v>
      </c>
      <c r="AD114" s="185" t="e">
        <f t="shared" ca="1" si="37"/>
        <v>#VALUE!</v>
      </c>
      <c r="AE114" s="185" t="e">
        <f t="shared" ca="1" si="37"/>
        <v>#VALUE!</v>
      </c>
      <c r="AF114" s="185" t="e">
        <f t="shared" ca="1" si="37"/>
        <v>#VALUE!</v>
      </c>
      <c r="AG114" s="185" t="e">
        <f t="shared" ca="1" si="37"/>
        <v>#VALUE!</v>
      </c>
      <c r="AH114" s="185" t="e">
        <f t="shared" ca="1" si="37"/>
        <v>#VALUE!</v>
      </c>
      <c r="AI114" s="185" t="e">
        <f t="shared" ca="1" si="37"/>
        <v>#VALUE!</v>
      </c>
      <c r="AJ114" s="185" t="e">
        <f t="shared" ca="1" si="37"/>
        <v>#VALUE!</v>
      </c>
      <c r="AK114" s="185" t="e">
        <f t="shared" ca="1" si="37"/>
        <v>#VALUE!</v>
      </c>
      <c r="AL114" s="185" t="e">
        <f t="shared" ca="1" si="37"/>
        <v>#VALUE!</v>
      </c>
      <c r="AM114" s="185" t="e">
        <f t="shared" ca="1" si="37"/>
        <v>#VALUE!</v>
      </c>
      <c r="AN114" s="185" t="e">
        <f t="shared" ca="1" si="37"/>
        <v>#VALUE!</v>
      </c>
      <c r="AO114" s="185" t="e">
        <f t="shared" ca="1" si="37"/>
        <v>#VALUE!</v>
      </c>
      <c r="AP114" s="185" t="e">
        <f t="shared" ca="1" si="37"/>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36"/>
        <v>#VALUE!</v>
      </c>
      <c r="L115" s="185" t="e">
        <f t="shared" ca="1" si="36"/>
        <v>#VALUE!</v>
      </c>
      <c r="M115" s="185" t="e">
        <f t="shared" ca="1" si="36"/>
        <v>#VALUE!</v>
      </c>
      <c r="N115" s="185" t="e">
        <f t="shared" ca="1" si="36"/>
        <v>#VALUE!</v>
      </c>
      <c r="O115" s="185" t="e">
        <f t="shared" ca="1" si="36"/>
        <v>#VALUE!</v>
      </c>
      <c r="P115" s="185" t="e">
        <f t="shared" ca="1" si="36"/>
        <v>#VALUE!</v>
      </c>
      <c r="Q115" s="185" t="e">
        <f t="shared" ca="1" si="36"/>
        <v>#VALUE!</v>
      </c>
      <c r="R115" s="185" t="e">
        <f t="shared" ca="1" si="36"/>
        <v>#VALUE!</v>
      </c>
      <c r="S115" s="185" t="e">
        <f t="shared" ca="1" si="36"/>
        <v>#VALUE!</v>
      </c>
      <c r="T115" s="185" t="e">
        <f t="shared" ca="1" si="36"/>
        <v>#VALUE!</v>
      </c>
      <c r="U115" s="185" t="e">
        <f t="shared" ca="1" si="36"/>
        <v>#VALUE!</v>
      </c>
      <c r="V115" s="185" t="e">
        <f t="shared" ca="1" si="36"/>
        <v>#VALUE!</v>
      </c>
      <c r="W115" s="185" t="e">
        <f t="shared" ca="1" si="36"/>
        <v>#VALUE!</v>
      </c>
      <c r="X115" s="185" t="e">
        <f t="shared" ca="1" si="36"/>
        <v>#VALUE!</v>
      </c>
      <c r="Y115" s="185" t="e">
        <f t="shared" ca="1" si="36"/>
        <v>#VALUE!</v>
      </c>
      <c r="Z115" s="185" t="e">
        <f t="shared" ca="1" si="36"/>
        <v>#VALUE!</v>
      </c>
      <c r="AA115" s="185" t="e">
        <f t="shared" ca="1" si="37"/>
        <v>#VALUE!</v>
      </c>
      <c r="AB115" s="185" t="e">
        <f t="shared" ca="1" si="37"/>
        <v>#VALUE!</v>
      </c>
      <c r="AC115" s="185" t="e">
        <f t="shared" ca="1" si="37"/>
        <v>#VALUE!</v>
      </c>
      <c r="AD115" s="185" t="e">
        <f t="shared" ca="1" si="37"/>
        <v>#VALUE!</v>
      </c>
      <c r="AE115" s="185" t="e">
        <f t="shared" ca="1" si="37"/>
        <v>#VALUE!</v>
      </c>
      <c r="AF115" s="185" t="e">
        <f t="shared" ca="1" si="37"/>
        <v>#VALUE!</v>
      </c>
      <c r="AG115" s="185" t="e">
        <f t="shared" ca="1" si="37"/>
        <v>#VALUE!</v>
      </c>
      <c r="AH115" s="185" t="e">
        <f t="shared" ca="1" si="37"/>
        <v>#VALUE!</v>
      </c>
      <c r="AI115" s="185" t="e">
        <f t="shared" ca="1" si="37"/>
        <v>#VALUE!</v>
      </c>
      <c r="AJ115" s="185" t="e">
        <f t="shared" ca="1" si="37"/>
        <v>#VALUE!</v>
      </c>
      <c r="AK115" s="185" t="e">
        <f t="shared" ca="1" si="37"/>
        <v>#VALUE!</v>
      </c>
      <c r="AL115" s="185" t="e">
        <f t="shared" ca="1" si="37"/>
        <v>#VALUE!</v>
      </c>
      <c r="AM115" s="185" t="e">
        <f t="shared" ca="1" si="37"/>
        <v>#VALUE!</v>
      </c>
      <c r="AN115" s="185" t="e">
        <f t="shared" ca="1" si="37"/>
        <v>#VALUE!</v>
      </c>
      <c r="AO115" s="185" t="e">
        <f t="shared" ca="1" si="37"/>
        <v>#VALUE!</v>
      </c>
      <c r="AP115" s="185" t="e">
        <f t="shared" ca="1" si="37"/>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36"/>
        <v>#VALUE!</v>
      </c>
      <c r="L116" s="185" t="e">
        <f t="shared" ca="1" si="36"/>
        <v>#VALUE!</v>
      </c>
      <c r="M116" s="185" t="e">
        <f t="shared" ca="1" si="36"/>
        <v>#VALUE!</v>
      </c>
      <c r="N116" s="185" t="e">
        <f t="shared" ca="1" si="36"/>
        <v>#VALUE!</v>
      </c>
      <c r="O116" s="185" t="e">
        <f t="shared" ca="1" si="36"/>
        <v>#VALUE!</v>
      </c>
      <c r="P116" s="185" t="e">
        <f t="shared" ca="1" si="36"/>
        <v>#VALUE!</v>
      </c>
      <c r="Q116" s="185" t="e">
        <f t="shared" ca="1" si="36"/>
        <v>#VALUE!</v>
      </c>
      <c r="R116" s="185" t="e">
        <f t="shared" ca="1" si="36"/>
        <v>#VALUE!</v>
      </c>
      <c r="S116" s="185" t="e">
        <f t="shared" ca="1" si="36"/>
        <v>#VALUE!</v>
      </c>
      <c r="T116" s="185" t="e">
        <f t="shared" ca="1" si="36"/>
        <v>#VALUE!</v>
      </c>
      <c r="U116" s="185" t="e">
        <f t="shared" ca="1" si="36"/>
        <v>#VALUE!</v>
      </c>
      <c r="V116" s="185" t="e">
        <f t="shared" ca="1" si="36"/>
        <v>#VALUE!</v>
      </c>
      <c r="W116" s="185" t="e">
        <f t="shared" ca="1" si="36"/>
        <v>#VALUE!</v>
      </c>
      <c r="X116" s="185" t="e">
        <f t="shared" ca="1" si="36"/>
        <v>#VALUE!</v>
      </c>
      <c r="Y116" s="185" t="e">
        <f t="shared" ca="1" si="36"/>
        <v>#VALUE!</v>
      </c>
      <c r="Z116" s="185" t="e">
        <f t="shared" ca="1" si="36"/>
        <v>#VALUE!</v>
      </c>
      <c r="AA116" s="185" t="e">
        <f t="shared" ca="1" si="37"/>
        <v>#VALUE!</v>
      </c>
      <c r="AB116" s="185" t="e">
        <f t="shared" ca="1" si="37"/>
        <v>#VALUE!</v>
      </c>
      <c r="AC116" s="185" t="e">
        <f t="shared" ca="1" si="37"/>
        <v>#VALUE!</v>
      </c>
      <c r="AD116" s="185" t="e">
        <f t="shared" ca="1" si="37"/>
        <v>#VALUE!</v>
      </c>
      <c r="AE116" s="185" t="e">
        <f t="shared" ca="1" si="37"/>
        <v>#VALUE!</v>
      </c>
      <c r="AF116" s="185" t="e">
        <f t="shared" ca="1" si="37"/>
        <v>#VALUE!</v>
      </c>
      <c r="AG116" s="185" t="e">
        <f t="shared" ca="1" si="37"/>
        <v>#VALUE!</v>
      </c>
      <c r="AH116" s="185" t="e">
        <f t="shared" ca="1" si="37"/>
        <v>#VALUE!</v>
      </c>
      <c r="AI116" s="185" t="e">
        <f t="shared" ca="1" si="37"/>
        <v>#VALUE!</v>
      </c>
      <c r="AJ116" s="185" t="e">
        <f t="shared" ca="1" si="37"/>
        <v>#VALUE!</v>
      </c>
      <c r="AK116" s="185" t="e">
        <f t="shared" ca="1" si="37"/>
        <v>#VALUE!</v>
      </c>
      <c r="AL116" s="185" t="e">
        <f t="shared" ca="1" si="37"/>
        <v>#VALUE!</v>
      </c>
      <c r="AM116" s="185" t="e">
        <f t="shared" ca="1" si="37"/>
        <v>#VALUE!</v>
      </c>
      <c r="AN116" s="185" t="e">
        <f t="shared" ca="1" si="37"/>
        <v>#VALUE!</v>
      </c>
      <c r="AO116" s="185" t="e">
        <f t="shared" ca="1" si="37"/>
        <v>#VALUE!</v>
      </c>
      <c r="AP116" s="185" t="e">
        <f t="shared" ca="1" si="37"/>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36"/>
        <v>#VALUE!</v>
      </c>
      <c r="L117" s="185" t="e">
        <f t="shared" ca="1" si="36"/>
        <v>#VALUE!</v>
      </c>
      <c r="M117" s="185" t="e">
        <f t="shared" ca="1" si="36"/>
        <v>#VALUE!</v>
      </c>
      <c r="N117" s="185" t="e">
        <f t="shared" ca="1" si="36"/>
        <v>#VALUE!</v>
      </c>
      <c r="O117" s="185" t="e">
        <f t="shared" ca="1" si="36"/>
        <v>#VALUE!</v>
      </c>
      <c r="P117" s="185" t="e">
        <f t="shared" ca="1" si="36"/>
        <v>#VALUE!</v>
      </c>
      <c r="Q117" s="185" t="e">
        <f t="shared" ca="1" si="36"/>
        <v>#VALUE!</v>
      </c>
      <c r="R117" s="185" t="e">
        <f t="shared" ca="1" si="36"/>
        <v>#VALUE!</v>
      </c>
      <c r="S117" s="185" t="e">
        <f t="shared" ca="1" si="36"/>
        <v>#VALUE!</v>
      </c>
      <c r="T117" s="185" t="e">
        <f t="shared" ca="1" si="36"/>
        <v>#VALUE!</v>
      </c>
      <c r="U117" s="185" t="e">
        <f t="shared" ca="1" si="36"/>
        <v>#VALUE!</v>
      </c>
      <c r="V117" s="185" t="e">
        <f t="shared" ca="1" si="36"/>
        <v>#VALUE!</v>
      </c>
      <c r="W117" s="185" t="e">
        <f t="shared" ca="1" si="36"/>
        <v>#VALUE!</v>
      </c>
      <c r="X117" s="185" t="e">
        <f t="shared" ca="1" si="36"/>
        <v>#VALUE!</v>
      </c>
      <c r="Y117" s="185" t="e">
        <f t="shared" ca="1" si="36"/>
        <v>#VALUE!</v>
      </c>
      <c r="Z117" s="185" t="e">
        <f t="shared" ca="1" si="36"/>
        <v>#VALUE!</v>
      </c>
      <c r="AA117" s="185" t="e">
        <f t="shared" ca="1" si="37"/>
        <v>#VALUE!</v>
      </c>
      <c r="AB117" s="185" t="e">
        <f t="shared" ca="1" si="37"/>
        <v>#VALUE!</v>
      </c>
      <c r="AC117" s="185" t="e">
        <f t="shared" ca="1" si="37"/>
        <v>#VALUE!</v>
      </c>
      <c r="AD117" s="185" t="e">
        <f t="shared" ca="1" si="37"/>
        <v>#VALUE!</v>
      </c>
      <c r="AE117" s="185" t="e">
        <f t="shared" ca="1" si="37"/>
        <v>#VALUE!</v>
      </c>
      <c r="AF117" s="185" t="e">
        <f t="shared" ca="1" si="37"/>
        <v>#VALUE!</v>
      </c>
      <c r="AG117" s="185" t="e">
        <f t="shared" ca="1" si="37"/>
        <v>#VALUE!</v>
      </c>
      <c r="AH117" s="185" t="e">
        <f t="shared" ca="1" si="37"/>
        <v>#VALUE!</v>
      </c>
      <c r="AI117" s="185" t="e">
        <f t="shared" ca="1" si="37"/>
        <v>#VALUE!</v>
      </c>
      <c r="AJ117" s="185" t="e">
        <f t="shared" ca="1" si="37"/>
        <v>#VALUE!</v>
      </c>
      <c r="AK117" s="185" t="e">
        <f t="shared" ca="1" si="37"/>
        <v>#VALUE!</v>
      </c>
      <c r="AL117" s="185" t="e">
        <f t="shared" ca="1" si="37"/>
        <v>#VALUE!</v>
      </c>
      <c r="AM117" s="185" t="e">
        <f t="shared" ca="1" si="37"/>
        <v>#VALUE!</v>
      </c>
      <c r="AN117" s="185" t="e">
        <f t="shared" ca="1" si="37"/>
        <v>#VALUE!</v>
      </c>
      <c r="AO117" s="185" t="e">
        <f t="shared" ca="1" si="37"/>
        <v>#VALUE!</v>
      </c>
      <c r="AP117" s="185" t="e">
        <f t="shared" ca="1" si="37"/>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36"/>
        <v>#VALUE!</v>
      </c>
      <c r="L118" s="185" t="e">
        <f t="shared" ca="1" si="36"/>
        <v>#VALUE!</v>
      </c>
      <c r="M118" s="185" t="e">
        <f t="shared" ca="1" si="36"/>
        <v>#VALUE!</v>
      </c>
      <c r="N118" s="185" t="e">
        <f t="shared" ca="1" si="36"/>
        <v>#VALUE!</v>
      </c>
      <c r="O118" s="185" t="e">
        <f t="shared" ca="1" si="36"/>
        <v>#VALUE!</v>
      </c>
      <c r="P118" s="185" t="e">
        <f t="shared" ca="1" si="36"/>
        <v>#VALUE!</v>
      </c>
      <c r="Q118" s="185" t="e">
        <f t="shared" ca="1" si="36"/>
        <v>#VALUE!</v>
      </c>
      <c r="R118" s="185" t="e">
        <f t="shared" ca="1" si="36"/>
        <v>#VALUE!</v>
      </c>
      <c r="S118" s="185" t="e">
        <f t="shared" ca="1" si="36"/>
        <v>#VALUE!</v>
      </c>
      <c r="T118" s="185" t="e">
        <f t="shared" ca="1" si="36"/>
        <v>#VALUE!</v>
      </c>
      <c r="U118" s="185" t="e">
        <f t="shared" ca="1" si="36"/>
        <v>#VALUE!</v>
      </c>
      <c r="V118" s="185" t="e">
        <f t="shared" ca="1" si="36"/>
        <v>#VALUE!</v>
      </c>
      <c r="W118" s="185" t="e">
        <f t="shared" ca="1" si="36"/>
        <v>#VALUE!</v>
      </c>
      <c r="X118" s="185" t="e">
        <f t="shared" ca="1" si="36"/>
        <v>#VALUE!</v>
      </c>
      <c r="Y118" s="185" t="e">
        <f t="shared" ca="1" si="36"/>
        <v>#VALUE!</v>
      </c>
      <c r="Z118" s="185" t="e">
        <f t="shared" ca="1" si="36"/>
        <v>#VALUE!</v>
      </c>
      <c r="AA118" s="185" t="e">
        <f t="shared" ca="1" si="37"/>
        <v>#VALUE!</v>
      </c>
      <c r="AB118" s="185" t="e">
        <f t="shared" ca="1" si="37"/>
        <v>#VALUE!</v>
      </c>
      <c r="AC118" s="185" t="e">
        <f t="shared" ca="1" si="37"/>
        <v>#VALUE!</v>
      </c>
      <c r="AD118" s="185" t="e">
        <f t="shared" ca="1" si="37"/>
        <v>#VALUE!</v>
      </c>
      <c r="AE118" s="185" t="e">
        <f t="shared" ca="1" si="37"/>
        <v>#VALUE!</v>
      </c>
      <c r="AF118" s="185" t="e">
        <f t="shared" ca="1" si="37"/>
        <v>#VALUE!</v>
      </c>
      <c r="AG118" s="185" t="e">
        <f t="shared" ca="1" si="37"/>
        <v>#VALUE!</v>
      </c>
      <c r="AH118" s="185" t="e">
        <f t="shared" ca="1" si="37"/>
        <v>#VALUE!</v>
      </c>
      <c r="AI118" s="185" t="e">
        <f t="shared" ca="1" si="37"/>
        <v>#VALUE!</v>
      </c>
      <c r="AJ118" s="185" t="e">
        <f t="shared" ca="1" si="37"/>
        <v>#VALUE!</v>
      </c>
      <c r="AK118" s="185" t="e">
        <f t="shared" ca="1" si="37"/>
        <v>#VALUE!</v>
      </c>
      <c r="AL118" s="185" t="e">
        <f t="shared" ca="1" si="37"/>
        <v>#VALUE!</v>
      </c>
      <c r="AM118" s="185" t="e">
        <f t="shared" ca="1" si="37"/>
        <v>#VALUE!</v>
      </c>
      <c r="AN118" s="185" t="e">
        <f t="shared" ca="1" si="37"/>
        <v>#VALUE!</v>
      </c>
      <c r="AO118" s="185" t="e">
        <f t="shared" ca="1" si="37"/>
        <v>#VALUE!</v>
      </c>
      <c r="AP118" s="185" t="e">
        <f t="shared" ca="1" si="37"/>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36"/>
        <v>#VALUE!</v>
      </c>
      <c r="L119" s="185" t="e">
        <f t="shared" ca="1" si="36"/>
        <v>#VALUE!</v>
      </c>
      <c r="M119" s="185" t="e">
        <f t="shared" ca="1" si="36"/>
        <v>#VALUE!</v>
      </c>
      <c r="N119" s="185" t="e">
        <f t="shared" ca="1" si="36"/>
        <v>#VALUE!</v>
      </c>
      <c r="O119" s="185" t="e">
        <f t="shared" ca="1" si="36"/>
        <v>#VALUE!</v>
      </c>
      <c r="P119" s="185" t="e">
        <f t="shared" ca="1" si="36"/>
        <v>#VALUE!</v>
      </c>
      <c r="Q119" s="185" t="e">
        <f t="shared" ca="1" si="36"/>
        <v>#VALUE!</v>
      </c>
      <c r="R119" s="185" t="e">
        <f t="shared" ca="1" si="36"/>
        <v>#VALUE!</v>
      </c>
      <c r="S119" s="185" t="e">
        <f t="shared" ca="1" si="36"/>
        <v>#VALUE!</v>
      </c>
      <c r="T119" s="185" t="e">
        <f t="shared" ca="1" si="36"/>
        <v>#VALUE!</v>
      </c>
      <c r="U119" s="185" t="e">
        <f t="shared" ca="1" si="36"/>
        <v>#VALUE!</v>
      </c>
      <c r="V119" s="185" t="e">
        <f t="shared" ca="1" si="36"/>
        <v>#VALUE!</v>
      </c>
      <c r="W119" s="185" t="e">
        <f t="shared" ca="1" si="36"/>
        <v>#VALUE!</v>
      </c>
      <c r="X119" s="185" t="e">
        <f t="shared" ca="1" si="36"/>
        <v>#VALUE!</v>
      </c>
      <c r="Y119" s="185" t="e">
        <f t="shared" ca="1" si="36"/>
        <v>#VALUE!</v>
      </c>
      <c r="Z119" s="185" t="e">
        <f t="shared" ca="1" si="36"/>
        <v>#VALUE!</v>
      </c>
      <c r="AA119" s="185" t="e">
        <f t="shared" ca="1" si="37"/>
        <v>#VALUE!</v>
      </c>
      <c r="AB119" s="185" t="e">
        <f t="shared" ca="1" si="37"/>
        <v>#VALUE!</v>
      </c>
      <c r="AC119" s="185" t="e">
        <f t="shared" ca="1" si="37"/>
        <v>#VALUE!</v>
      </c>
      <c r="AD119" s="185" t="e">
        <f t="shared" ca="1" si="37"/>
        <v>#VALUE!</v>
      </c>
      <c r="AE119" s="185" t="e">
        <f t="shared" ca="1" si="37"/>
        <v>#VALUE!</v>
      </c>
      <c r="AF119" s="185" t="e">
        <f t="shared" ca="1" si="37"/>
        <v>#VALUE!</v>
      </c>
      <c r="AG119" s="185" t="e">
        <f t="shared" ca="1" si="37"/>
        <v>#VALUE!</v>
      </c>
      <c r="AH119" s="185" t="e">
        <f t="shared" ca="1" si="37"/>
        <v>#VALUE!</v>
      </c>
      <c r="AI119" s="185" t="e">
        <f t="shared" ca="1" si="37"/>
        <v>#VALUE!</v>
      </c>
      <c r="AJ119" s="185" t="e">
        <f t="shared" ca="1" si="37"/>
        <v>#VALUE!</v>
      </c>
      <c r="AK119" s="185" t="e">
        <f t="shared" ca="1" si="37"/>
        <v>#VALUE!</v>
      </c>
      <c r="AL119" s="185" t="e">
        <f t="shared" ca="1" si="37"/>
        <v>#VALUE!</v>
      </c>
      <c r="AM119" s="185" t="e">
        <f t="shared" ca="1" si="37"/>
        <v>#VALUE!</v>
      </c>
      <c r="AN119" s="185" t="e">
        <f t="shared" ca="1" si="37"/>
        <v>#VALUE!</v>
      </c>
      <c r="AO119" s="185" t="e">
        <f t="shared" ca="1" si="37"/>
        <v>#VALUE!</v>
      </c>
      <c r="AP119" s="185" t="e">
        <f t="shared" ca="1" si="37"/>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36"/>
        <v>#VALUE!</v>
      </c>
      <c r="L120" s="185" t="e">
        <f t="shared" ca="1" si="36"/>
        <v>#VALUE!</v>
      </c>
      <c r="M120" s="185" t="e">
        <f t="shared" ca="1" si="36"/>
        <v>#VALUE!</v>
      </c>
      <c r="N120" s="185" t="e">
        <f t="shared" ca="1" si="36"/>
        <v>#VALUE!</v>
      </c>
      <c r="O120" s="185" t="e">
        <f t="shared" ca="1" si="36"/>
        <v>#VALUE!</v>
      </c>
      <c r="P120" s="185" t="e">
        <f t="shared" ca="1" si="36"/>
        <v>#VALUE!</v>
      </c>
      <c r="Q120" s="185" t="e">
        <f t="shared" ca="1" si="36"/>
        <v>#VALUE!</v>
      </c>
      <c r="R120" s="185" t="e">
        <f t="shared" ca="1" si="36"/>
        <v>#VALUE!</v>
      </c>
      <c r="S120" s="185" t="e">
        <f t="shared" ca="1" si="36"/>
        <v>#VALUE!</v>
      </c>
      <c r="T120" s="185" t="e">
        <f t="shared" ca="1" si="36"/>
        <v>#VALUE!</v>
      </c>
      <c r="U120" s="185" t="e">
        <f t="shared" ca="1" si="36"/>
        <v>#VALUE!</v>
      </c>
      <c r="V120" s="185" t="e">
        <f t="shared" ca="1" si="36"/>
        <v>#VALUE!</v>
      </c>
      <c r="W120" s="185" t="e">
        <f t="shared" ca="1" si="36"/>
        <v>#VALUE!</v>
      </c>
      <c r="X120" s="185" t="e">
        <f t="shared" ca="1" si="36"/>
        <v>#VALUE!</v>
      </c>
      <c r="Y120" s="185" t="e">
        <f t="shared" ca="1" si="36"/>
        <v>#VALUE!</v>
      </c>
      <c r="Z120" s="185" t="e">
        <f t="shared" ca="1" si="36"/>
        <v>#VALUE!</v>
      </c>
      <c r="AA120" s="185" t="e">
        <f t="shared" ca="1" si="37"/>
        <v>#VALUE!</v>
      </c>
      <c r="AB120" s="185" t="e">
        <f t="shared" ca="1" si="37"/>
        <v>#VALUE!</v>
      </c>
      <c r="AC120" s="185" t="e">
        <f t="shared" ca="1" si="37"/>
        <v>#VALUE!</v>
      </c>
      <c r="AD120" s="185" t="e">
        <f t="shared" ca="1" si="37"/>
        <v>#VALUE!</v>
      </c>
      <c r="AE120" s="185" t="e">
        <f t="shared" ca="1" si="37"/>
        <v>#VALUE!</v>
      </c>
      <c r="AF120" s="185" t="e">
        <f t="shared" ca="1" si="37"/>
        <v>#VALUE!</v>
      </c>
      <c r="AG120" s="185" t="e">
        <f t="shared" ca="1" si="37"/>
        <v>#VALUE!</v>
      </c>
      <c r="AH120" s="185" t="e">
        <f t="shared" ca="1" si="37"/>
        <v>#VALUE!</v>
      </c>
      <c r="AI120" s="185" t="e">
        <f t="shared" ca="1" si="37"/>
        <v>#VALUE!</v>
      </c>
      <c r="AJ120" s="185" t="e">
        <f t="shared" ca="1" si="37"/>
        <v>#VALUE!</v>
      </c>
      <c r="AK120" s="185" t="e">
        <f t="shared" ca="1" si="37"/>
        <v>#VALUE!</v>
      </c>
      <c r="AL120" s="185" t="e">
        <f t="shared" ca="1" si="37"/>
        <v>#VALUE!</v>
      </c>
      <c r="AM120" s="185" t="e">
        <f t="shared" ca="1" si="37"/>
        <v>#VALUE!</v>
      </c>
      <c r="AN120" s="185" t="e">
        <f t="shared" ca="1" si="37"/>
        <v>#VALUE!</v>
      </c>
      <c r="AO120" s="185" t="e">
        <f t="shared" ca="1" si="37"/>
        <v>#VALUE!</v>
      </c>
      <c r="AP120" s="185" t="e">
        <f t="shared" ca="1" si="37"/>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36"/>
        <v>#VALUE!</v>
      </c>
      <c r="L121" s="185" t="e">
        <f t="shared" ca="1" si="36"/>
        <v>#VALUE!</v>
      </c>
      <c r="M121" s="185" t="e">
        <f t="shared" ca="1" si="36"/>
        <v>#VALUE!</v>
      </c>
      <c r="N121" s="185" t="e">
        <f t="shared" ca="1" si="36"/>
        <v>#VALUE!</v>
      </c>
      <c r="O121" s="185" t="e">
        <f t="shared" ca="1" si="36"/>
        <v>#VALUE!</v>
      </c>
      <c r="P121" s="185" t="e">
        <f t="shared" ca="1" si="36"/>
        <v>#VALUE!</v>
      </c>
      <c r="Q121" s="185" t="e">
        <f t="shared" ca="1" si="36"/>
        <v>#VALUE!</v>
      </c>
      <c r="R121" s="185" t="e">
        <f t="shared" ca="1" si="36"/>
        <v>#VALUE!</v>
      </c>
      <c r="S121" s="185" t="e">
        <f t="shared" ca="1" si="36"/>
        <v>#VALUE!</v>
      </c>
      <c r="T121" s="185" t="e">
        <f t="shared" ca="1" si="36"/>
        <v>#VALUE!</v>
      </c>
      <c r="U121" s="185" t="e">
        <f t="shared" ca="1" si="36"/>
        <v>#VALUE!</v>
      </c>
      <c r="V121" s="185" t="e">
        <f t="shared" ca="1" si="36"/>
        <v>#VALUE!</v>
      </c>
      <c r="W121" s="185" t="e">
        <f t="shared" ca="1" si="36"/>
        <v>#VALUE!</v>
      </c>
      <c r="X121" s="185" t="e">
        <f t="shared" ca="1" si="36"/>
        <v>#VALUE!</v>
      </c>
      <c r="Y121" s="185" t="e">
        <f t="shared" ca="1" si="36"/>
        <v>#VALUE!</v>
      </c>
      <c r="Z121" s="185" t="e">
        <f t="shared" ca="1" si="36"/>
        <v>#VALUE!</v>
      </c>
      <c r="AA121" s="185" t="e">
        <f t="shared" ca="1" si="37"/>
        <v>#VALUE!</v>
      </c>
      <c r="AB121" s="185" t="e">
        <f t="shared" ca="1" si="37"/>
        <v>#VALUE!</v>
      </c>
      <c r="AC121" s="185" t="e">
        <f t="shared" ca="1" si="37"/>
        <v>#VALUE!</v>
      </c>
      <c r="AD121" s="185" t="e">
        <f t="shared" ca="1" si="37"/>
        <v>#VALUE!</v>
      </c>
      <c r="AE121" s="185" t="e">
        <f t="shared" ca="1" si="37"/>
        <v>#VALUE!</v>
      </c>
      <c r="AF121" s="185" t="e">
        <f t="shared" ca="1" si="37"/>
        <v>#VALUE!</v>
      </c>
      <c r="AG121" s="185" t="e">
        <f t="shared" ca="1" si="37"/>
        <v>#VALUE!</v>
      </c>
      <c r="AH121" s="185" t="e">
        <f t="shared" ca="1" si="37"/>
        <v>#VALUE!</v>
      </c>
      <c r="AI121" s="185" t="e">
        <f t="shared" ca="1" si="37"/>
        <v>#VALUE!</v>
      </c>
      <c r="AJ121" s="185" t="e">
        <f t="shared" ca="1" si="37"/>
        <v>#VALUE!</v>
      </c>
      <c r="AK121" s="185" t="e">
        <f t="shared" ca="1" si="37"/>
        <v>#VALUE!</v>
      </c>
      <c r="AL121" s="185" t="e">
        <f t="shared" ca="1" si="37"/>
        <v>#VALUE!</v>
      </c>
      <c r="AM121" s="185" t="e">
        <f t="shared" ca="1" si="37"/>
        <v>#VALUE!</v>
      </c>
      <c r="AN121" s="185" t="e">
        <f t="shared" ca="1" si="37"/>
        <v>#VALUE!</v>
      </c>
      <c r="AO121" s="185" t="e">
        <f t="shared" ca="1" si="37"/>
        <v>#VALUE!</v>
      </c>
      <c r="AP121" s="185" t="e">
        <f t="shared" ca="1" si="37"/>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36"/>
        <v>#VALUE!</v>
      </c>
      <c r="L122" s="185" t="e">
        <f t="shared" ca="1" si="36"/>
        <v>#VALUE!</v>
      </c>
      <c r="M122" s="185" t="e">
        <f t="shared" ca="1" si="36"/>
        <v>#VALUE!</v>
      </c>
      <c r="N122" s="185" t="e">
        <f t="shared" ca="1" si="36"/>
        <v>#VALUE!</v>
      </c>
      <c r="O122" s="185" t="e">
        <f t="shared" ca="1" si="36"/>
        <v>#VALUE!</v>
      </c>
      <c r="P122" s="185" t="e">
        <f t="shared" ca="1" si="36"/>
        <v>#VALUE!</v>
      </c>
      <c r="Q122" s="185" t="e">
        <f t="shared" ca="1" si="36"/>
        <v>#VALUE!</v>
      </c>
      <c r="R122" s="185" t="e">
        <f t="shared" ca="1" si="36"/>
        <v>#VALUE!</v>
      </c>
      <c r="S122" s="185" t="e">
        <f t="shared" ca="1" si="36"/>
        <v>#VALUE!</v>
      </c>
      <c r="T122" s="185" t="e">
        <f t="shared" ca="1" si="36"/>
        <v>#VALUE!</v>
      </c>
      <c r="U122" s="185" t="e">
        <f t="shared" ca="1" si="36"/>
        <v>#VALUE!</v>
      </c>
      <c r="V122" s="185" t="e">
        <f t="shared" ca="1" si="36"/>
        <v>#VALUE!</v>
      </c>
      <c r="W122" s="185" t="e">
        <f t="shared" ca="1" si="36"/>
        <v>#VALUE!</v>
      </c>
      <c r="X122" s="185" t="e">
        <f t="shared" ca="1" si="36"/>
        <v>#VALUE!</v>
      </c>
      <c r="Y122" s="185" t="e">
        <f t="shared" ca="1" si="36"/>
        <v>#VALUE!</v>
      </c>
      <c r="Z122" s="185" t="e">
        <f t="shared" ca="1" si="36"/>
        <v>#VALUE!</v>
      </c>
      <c r="AA122" s="185" t="e">
        <f t="shared" ca="1" si="37"/>
        <v>#VALUE!</v>
      </c>
      <c r="AB122" s="185" t="e">
        <f t="shared" ca="1" si="37"/>
        <v>#VALUE!</v>
      </c>
      <c r="AC122" s="185" t="e">
        <f t="shared" ca="1" si="37"/>
        <v>#VALUE!</v>
      </c>
      <c r="AD122" s="185" t="e">
        <f t="shared" ca="1" si="37"/>
        <v>#VALUE!</v>
      </c>
      <c r="AE122" s="185" t="e">
        <f t="shared" ca="1" si="37"/>
        <v>#VALUE!</v>
      </c>
      <c r="AF122" s="185" t="e">
        <f t="shared" ca="1" si="37"/>
        <v>#VALUE!</v>
      </c>
      <c r="AG122" s="185" t="e">
        <f t="shared" ca="1" si="37"/>
        <v>#VALUE!</v>
      </c>
      <c r="AH122" s="185" t="e">
        <f t="shared" ca="1" si="37"/>
        <v>#VALUE!</v>
      </c>
      <c r="AI122" s="185" t="e">
        <f t="shared" ca="1" si="37"/>
        <v>#VALUE!</v>
      </c>
      <c r="AJ122" s="185" t="e">
        <f t="shared" ca="1" si="37"/>
        <v>#VALUE!</v>
      </c>
      <c r="AK122" s="185" t="e">
        <f t="shared" ca="1" si="37"/>
        <v>#VALUE!</v>
      </c>
      <c r="AL122" s="185" t="e">
        <f t="shared" ca="1" si="37"/>
        <v>#VALUE!</v>
      </c>
      <c r="AM122" s="185" t="e">
        <f t="shared" ca="1" si="37"/>
        <v>#VALUE!</v>
      </c>
      <c r="AN122" s="185" t="e">
        <f t="shared" ca="1" si="37"/>
        <v>#VALUE!</v>
      </c>
      <c r="AO122" s="185" t="e">
        <f t="shared" ca="1" si="37"/>
        <v>#VALUE!</v>
      </c>
      <c r="AP122" s="185" t="e">
        <f t="shared" ca="1" si="37"/>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36"/>
        <v>#VALUE!</v>
      </c>
      <c r="L123" s="185" t="e">
        <f t="shared" ca="1" si="36"/>
        <v>#VALUE!</v>
      </c>
      <c r="M123" s="185" t="e">
        <f t="shared" ca="1" si="36"/>
        <v>#VALUE!</v>
      </c>
      <c r="N123" s="185" t="e">
        <f t="shared" ca="1" si="36"/>
        <v>#VALUE!</v>
      </c>
      <c r="O123" s="185" t="e">
        <f t="shared" ca="1" si="36"/>
        <v>#VALUE!</v>
      </c>
      <c r="P123" s="185" t="e">
        <f t="shared" ca="1" si="36"/>
        <v>#VALUE!</v>
      </c>
      <c r="Q123" s="185" t="e">
        <f t="shared" ca="1" si="36"/>
        <v>#VALUE!</v>
      </c>
      <c r="R123" s="185" t="e">
        <f t="shared" ca="1" si="36"/>
        <v>#VALUE!</v>
      </c>
      <c r="S123" s="185" t="e">
        <f t="shared" ca="1" si="36"/>
        <v>#VALUE!</v>
      </c>
      <c r="T123" s="185" t="e">
        <f t="shared" ca="1" si="36"/>
        <v>#VALUE!</v>
      </c>
      <c r="U123" s="185" t="e">
        <f t="shared" ca="1" si="36"/>
        <v>#VALUE!</v>
      </c>
      <c r="V123" s="185" t="e">
        <f t="shared" ca="1" si="36"/>
        <v>#VALUE!</v>
      </c>
      <c r="W123" s="185" t="e">
        <f t="shared" ca="1" si="36"/>
        <v>#VALUE!</v>
      </c>
      <c r="X123" s="185" t="e">
        <f t="shared" ca="1" si="36"/>
        <v>#VALUE!</v>
      </c>
      <c r="Y123" s="185" t="e">
        <f t="shared" ca="1" si="36"/>
        <v>#VALUE!</v>
      </c>
      <c r="Z123" s="185" t="e">
        <f t="shared" ca="1" si="36"/>
        <v>#VALUE!</v>
      </c>
      <c r="AA123" s="185" t="e">
        <f t="shared" ca="1" si="37"/>
        <v>#VALUE!</v>
      </c>
      <c r="AB123" s="185" t="e">
        <f t="shared" ca="1" si="37"/>
        <v>#VALUE!</v>
      </c>
      <c r="AC123" s="185" t="e">
        <f t="shared" ca="1" si="37"/>
        <v>#VALUE!</v>
      </c>
      <c r="AD123" s="185" t="e">
        <f t="shared" ca="1" si="37"/>
        <v>#VALUE!</v>
      </c>
      <c r="AE123" s="185" t="e">
        <f t="shared" ca="1" si="37"/>
        <v>#VALUE!</v>
      </c>
      <c r="AF123" s="185" t="e">
        <f t="shared" ca="1" si="37"/>
        <v>#VALUE!</v>
      </c>
      <c r="AG123" s="185" t="e">
        <f t="shared" ca="1" si="37"/>
        <v>#VALUE!</v>
      </c>
      <c r="AH123" s="185" t="e">
        <f t="shared" ca="1" si="37"/>
        <v>#VALUE!</v>
      </c>
      <c r="AI123" s="185" t="e">
        <f t="shared" ca="1" si="37"/>
        <v>#VALUE!</v>
      </c>
      <c r="AJ123" s="185" t="e">
        <f t="shared" ca="1" si="37"/>
        <v>#VALUE!</v>
      </c>
      <c r="AK123" s="185" t="e">
        <f t="shared" ca="1" si="37"/>
        <v>#VALUE!</v>
      </c>
      <c r="AL123" s="185" t="e">
        <f t="shared" ca="1" si="37"/>
        <v>#VALUE!</v>
      </c>
      <c r="AM123" s="185" t="e">
        <f t="shared" ca="1" si="37"/>
        <v>#VALUE!</v>
      </c>
      <c r="AN123" s="185" t="e">
        <f t="shared" ca="1" si="37"/>
        <v>#VALUE!</v>
      </c>
      <c r="AO123" s="185" t="e">
        <f t="shared" ca="1" si="37"/>
        <v>#VALUE!</v>
      </c>
      <c r="AP123" s="185" t="e">
        <f t="shared" ca="1" si="37"/>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36"/>
        <v>#VALUE!</v>
      </c>
      <c r="L124" s="185" t="e">
        <f t="shared" ca="1" si="36"/>
        <v>#VALUE!</v>
      </c>
      <c r="M124" s="185" t="e">
        <f t="shared" ca="1" si="36"/>
        <v>#VALUE!</v>
      </c>
      <c r="N124" s="185" t="e">
        <f t="shared" ca="1" si="36"/>
        <v>#VALUE!</v>
      </c>
      <c r="O124" s="185" t="e">
        <f t="shared" ca="1" si="36"/>
        <v>#VALUE!</v>
      </c>
      <c r="P124" s="185" t="e">
        <f t="shared" ca="1" si="36"/>
        <v>#VALUE!</v>
      </c>
      <c r="Q124" s="185" t="e">
        <f t="shared" ca="1" si="36"/>
        <v>#VALUE!</v>
      </c>
      <c r="R124" s="185" t="e">
        <f t="shared" ca="1" si="36"/>
        <v>#VALUE!</v>
      </c>
      <c r="S124" s="185" t="e">
        <f t="shared" ca="1" si="36"/>
        <v>#VALUE!</v>
      </c>
      <c r="T124" s="185" t="e">
        <f t="shared" ca="1" si="36"/>
        <v>#VALUE!</v>
      </c>
      <c r="U124" s="185" t="e">
        <f t="shared" ca="1" si="36"/>
        <v>#VALUE!</v>
      </c>
      <c r="V124" s="185" t="e">
        <f t="shared" ca="1" si="36"/>
        <v>#VALUE!</v>
      </c>
      <c r="W124" s="185" t="e">
        <f t="shared" ca="1" si="36"/>
        <v>#VALUE!</v>
      </c>
      <c r="X124" s="185" t="e">
        <f t="shared" ca="1" si="36"/>
        <v>#VALUE!</v>
      </c>
      <c r="Y124" s="185" t="e">
        <f t="shared" ca="1" si="36"/>
        <v>#VALUE!</v>
      </c>
      <c r="Z124" s="185" t="e">
        <f t="shared" ca="1" si="36"/>
        <v>#VALUE!</v>
      </c>
      <c r="AA124" s="185" t="e">
        <f t="shared" ca="1" si="37"/>
        <v>#VALUE!</v>
      </c>
      <c r="AB124" s="185" t="e">
        <f t="shared" ca="1" si="37"/>
        <v>#VALUE!</v>
      </c>
      <c r="AC124" s="185" t="e">
        <f t="shared" ca="1" si="37"/>
        <v>#VALUE!</v>
      </c>
      <c r="AD124" s="185" t="e">
        <f t="shared" ca="1" si="37"/>
        <v>#VALUE!</v>
      </c>
      <c r="AE124" s="185" t="e">
        <f t="shared" ca="1" si="37"/>
        <v>#VALUE!</v>
      </c>
      <c r="AF124" s="185" t="e">
        <f t="shared" ca="1" si="37"/>
        <v>#VALUE!</v>
      </c>
      <c r="AG124" s="185" t="e">
        <f t="shared" ca="1" si="37"/>
        <v>#VALUE!</v>
      </c>
      <c r="AH124" s="185" t="e">
        <f t="shared" ca="1" si="37"/>
        <v>#VALUE!</v>
      </c>
      <c r="AI124" s="185" t="e">
        <f t="shared" ca="1" si="37"/>
        <v>#VALUE!</v>
      </c>
      <c r="AJ124" s="185" t="e">
        <f t="shared" ca="1" si="37"/>
        <v>#VALUE!</v>
      </c>
      <c r="AK124" s="185" t="e">
        <f t="shared" ca="1" si="37"/>
        <v>#VALUE!</v>
      </c>
      <c r="AL124" s="185" t="e">
        <f t="shared" ca="1" si="37"/>
        <v>#VALUE!</v>
      </c>
      <c r="AM124" s="185" t="e">
        <f t="shared" ca="1" si="37"/>
        <v>#VALUE!</v>
      </c>
      <c r="AN124" s="185" t="e">
        <f t="shared" ca="1" si="37"/>
        <v>#VALUE!</v>
      </c>
      <c r="AO124" s="185" t="e">
        <f t="shared" ca="1" si="37"/>
        <v>#VALUE!</v>
      </c>
      <c r="AP124" s="185" t="e">
        <f t="shared" ca="1" si="37"/>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36"/>
        <v>#VALUE!</v>
      </c>
      <c r="L125" s="185" t="e">
        <f t="shared" ca="1" si="36"/>
        <v>#VALUE!</v>
      </c>
      <c r="M125" s="185" t="e">
        <f t="shared" ca="1" si="36"/>
        <v>#VALUE!</v>
      </c>
      <c r="N125" s="185" t="e">
        <f t="shared" ca="1" si="36"/>
        <v>#VALUE!</v>
      </c>
      <c r="O125" s="185" t="e">
        <f t="shared" ca="1" si="36"/>
        <v>#VALUE!</v>
      </c>
      <c r="P125" s="185" t="e">
        <f t="shared" ca="1" si="36"/>
        <v>#VALUE!</v>
      </c>
      <c r="Q125" s="185" t="e">
        <f t="shared" ca="1" si="36"/>
        <v>#VALUE!</v>
      </c>
      <c r="R125" s="185" t="e">
        <f t="shared" ca="1" si="36"/>
        <v>#VALUE!</v>
      </c>
      <c r="S125" s="185" t="e">
        <f t="shared" ca="1" si="36"/>
        <v>#VALUE!</v>
      </c>
      <c r="T125" s="185" t="e">
        <f t="shared" ca="1" si="36"/>
        <v>#VALUE!</v>
      </c>
      <c r="U125" s="185" t="e">
        <f t="shared" ca="1" si="36"/>
        <v>#VALUE!</v>
      </c>
      <c r="V125" s="185" t="e">
        <f t="shared" ca="1" si="36"/>
        <v>#VALUE!</v>
      </c>
      <c r="W125" s="185" t="e">
        <f t="shared" ca="1" si="36"/>
        <v>#VALUE!</v>
      </c>
      <c r="X125" s="185" t="e">
        <f t="shared" ca="1" si="36"/>
        <v>#VALUE!</v>
      </c>
      <c r="Y125" s="185" t="e">
        <f t="shared" ca="1" si="36"/>
        <v>#VALUE!</v>
      </c>
      <c r="Z125" s="185" t="e">
        <f t="shared" ca="1" si="36"/>
        <v>#VALUE!</v>
      </c>
      <c r="AA125" s="185" t="e">
        <f t="shared" ca="1" si="37"/>
        <v>#VALUE!</v>
      </c>
      <c r="AB125" s="185" t="e">
        <f t="shared" ca="1" si="37"/>
        <v>#VALUE!</v>
      </c>
      <c r="AC125" s="185" t="e">
        <f t="shared" ca="1" si="37"/>
        <v>#VALUE!</v>
      </c>
      <c r="AD125" s="185" t="e">
        <f t="shared" ca="1" si="37"/>
        <v>#VALUE!</v>
      </c>
      <c r="AE125" s="185" t="e">
        <f t="shared" ca="1" si="37"/>
        <v>#VALUE!</v>
      </c>
      <c r="AF125" s="185" t="e">
        <f t="shared" ca="1" si="37"/>
        <v>#VALUE!</v>
      </c>
      <c r="AG125" s="185" t="e">
        <f t="shared" ca="1" si="37"/>
        <v>#VALUE!</v>
      </c>
      <c r="AH125" s="185" t="e">
        <f t="shared" ca="1" si="37"/>
        <v>#VALUE!</v>
      </c>
      <c r="AI125" s="185" t="e">
        <f t="shared" ca="1" si="37"/>
        <v>#VALUE!</v>
      </c>
      <c r="AJ125" s="185" t="e">
        <f t="shared" ca="1" si="37"/>
        <v>#VALUE!</v>
      </c>
      <c r="AK125" s="185" t="e">
        <f t="shared" ca="1" si="37"/>
        <v>#VALUE!</v>
      </c>
      <c r="AL125" s="185" t="e">
        <f t="shared" ca="1" si="37"/>
        <v>#VALUE!</v>
      </c>
      <c r="AM125" s="185" t="e">
        <f t="shared" ca="1" si="37"/>
        <v>#VALUE!</v>
      </c>
      <c r="AN125" s="185" t="e">
        <f t="shared" ca="1" si="37"/>
        <v>#VALUE!</v>
      </c>
      <c r="AO125" s="185" t="e">
        <f t="shared" ca="1" si="37"/>
        <v>#VALUE!</v>
      </c>
      <c r="AP125" s="185" t="e">
        <f t="shared" ca="1" si="37"/>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36"/>
        <v>#VALUE!</v>
      </c>
      <c r="L126" s="185" t="e">
        <f t="shared" ca="1" si="36"/>
        <v>#VALUE!</v>
      </c>
      <c r="M126" s="185" t="e">
        <f t="shared" ca="1" si="36"/>
        <v>#VALUE!</v>
      </c>
      <c r="N126" s="185" t="e">
        <f t="shared" ca="1" si="36"/>
        <v>#VALUE!</v>
      </c>
      <c r="O126" s="185" t="e">
        <f t="shared" ca="1" si="36"/>
        <v>#VALUE!</v>
      </c>
      <c r="P126" s="185" t="e">
        <f t="shared" ca="1" si="36"/>
        <v>#VALUE!</v>
      </c>
      <c r="Q126" s="185" t="e">
        <f t="shared" ca="1" si="36"/>
        <v>#VALUE!</v>
      </c>
      <c r="R126" s="185" t="e">
        <f t="shared" ca="1" si="36"/>
        <v>#VALUE!</v>
      </c>
      <c r="S126" s="185" t="e">
        <f t="shared" ca="1" si="36"/>
        <v>#VALUE!</v>
      </c>
      <c r="T126" s="185" t="e">
        <f t="shared" ca="1" si="36"/>
        <v>#VALUE!</v>
      </c>
      <c r="U126" s="185" t="e">
        <f t="shared" ca="1" si="36"/>
        <v>#VALUE!</v>
      </c>
      <c r="V126" s="185" t="e">
        <f t="shared" ca="1" si="36"/>
        <v>#VALUE!</v>
      </c>
      <c r="W126" s="185" t="e">
        <f t="shared" ca="1" si="36"/>
        <v>#VALUE!</v>
      </c>
      <c r="X126" s="185" t="e">
        <f t="shared" ca="1" si="36"/>
        <v>#VALUE!</v>
      </c>
      <c r="Y126" s="185" t="e">
        <f t="shared" ca="1" si="36"/>
        <v>#VALUE!</v>
      </c>
      <c r="Z126" s="185" t="e">
        <f t="shared" ca="1" si="36"/>
        <v>#VALUE!</v>
      </c>
      <c r="AA126" s="185" t="e">
        <f t="shared" ca="1" si="37"/>
        <v>#VALUE!</v>
      </c>
      <c r="AB126" s="185" t="e">
        <f t="shared" ca="1" si="37"/>
        <v>#VALUE!</v>
      </c>
      <c r="AC126" s="185" t="e">
        <f t="shared" ca="1" si="37"/>
        <v>#VALUE!</v>
      </c>
      <c r="AD126" s="185" t="e">
        <f t="shared" ca="1" si="37"/>
        <v>#VALUE!</v>
      </c>
      <c r="AE126" s="185" t="e">
        <f t="shared" ca="1" si="37"/>
        <v>#VALUE!</v>
      </c>
      <c r="AF126" s="185" t="e">
        <f t="shared" ca="1" si="37"/>
        <v>#VALUE!</v>
      </c>
      <c r="AG126" s="185" t="e">
        <f t="shared" ca="1" si="37"/>
        <v>#VALUE!</v>
      </c>
      <c r="AH126" s="185" t="e">
        <f t="shared" ca="1" si="37"/>
        <v>#VALUE!</v>
      </c>
      <c r="AI126" s="185" t="e">
        <f t="shared" ca="1" si="37"/>
        <v>#VALUE!</v>
      </c>
      <c r="AJ126" s="185" t="e">
        <f t="shared" ca="1" si="37"/>
        <v>#VALUE!</v>
      </c>
      <c r="AK126" s="185" t="e">
        <f t="shared" ca="1" si="37"/>
        <v>#VALUE!</v>
      </c>
      <c r="AL126" s="185" t="e">
        <f t="shared" ca="1" si="37"/>
        <v>#VALUE!</v>
      </c>
      <c r="AM126" s="185" t="e">
        <f t="shared" ca="1" si="37"/>
        <v>#VALUE!</v>
      </c>
      <c r="AN126" s="185" t="e">
        <f t="shared" ca="1" si="37"/>
        <v>#VALUE!</v>
      </c>
      <c r="AO126" s="185" t="e">
        <f t="shared" ca="1" si="37"/>
        <v>#VALUE!</v>
      </c>
      <c r="AP126" s="185" t="e">
        <f t="shared" ca="1" si="37"/>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36"/>
        <v>#VALUE!</v>
      </c>
      <c r="L127" s="185" t="e">
        <f t="shared" ca="1" si="36"/>
        <v>#VALUE!</v>
      </c>
      <c r="M127" s="185" t="e">
        <f t="shared" ca="1" si="36"/>
        <v>#VALUE!</v>
      </c>
      <c r="N127" s="185" t="e">
        <f t="shared" ca="1" si="36"/>
        <v>#VALUE!</v>
      </c>
      <c r="O127" s="185" t="e">
        <f t="shared" ca="1" si="36"/>
        <v>#VALUE!</v>
      </c>
      <c r="P127" s="185" t="e">
        <f t="shared" ca="1" si="36"/>
        <v>#VALUE!</v>
      </c>
      <c r="Q127" s="185" t="e">
        <f t="shared" ca="1" si="36"/>
        <v>#VALUE!</v>
      </c>
      <c r="R127" s="185" t="e">
        <f t="shared" ca="1" si="36"/>
        <v>#VALUE!</v>
      </c>
      <c r="S127" s="185" t="e">
        <f t="shared" ca="1" si="36"/>
        <v>#VALUE!</v>
      </c>
      <c r="T127" s="185" t="e">
        <f t="shared" ca="1" si="36"/>
        <v>#VALUE!</v>
      </c>
      <c r="U127" s="185" t="e">
        <f t="shared" ca="1" si="36"/>
        <v>#VALUE!</v>
      </c>
      <c r="V127" s="185" t="e">
        <f t="shared" ca="1" si="36"/>
        <v>#VALUE!</v>
      </c>
      <c r="W127" s="185" t="e">
        <f t="shared" ca="1" si="36"/>
        <v>#VALUE!</v>
      </c>
      <c r="X127" s="185" t="e">
        <f t="shared" ca="1" si="36"/>
        <v>#VALUE!</v>
      </c>
      <c r="Y127" s="185" t="e">
        <f t="shared" ca="1" si="36"/>
        <v>#VALUE!</v>
      </c>
      <c r="Z127" s="185" t="e">
        <f t="shared" ca="1" si="36"/>
        <v>#VALUE!</v>
      </c>
      <c r="AA127" s="185" t="e">
        <f t="shared" ca="1" si="37"/>
        <v>#VALUE!</v>
      </c>
      <c r="AB127" s="185" t="e">
        <f t="shared" ca="1" si="37"/>
        <v>#VALUE!</v>
      </c>
      <c r="AC127" s="185" t="e">
        <f t="shared" ca="1" si="37"/>
        <v>#VALUE!</v>
      </c>
      <c r="AD127" s="185" t="e">
        <f t="shared" ca="1" si="37"/>
        <v>#VALUE!</v>
      </c>
      <c r="AE127" s="185" t="e">
        <f t="shared" ca="1" si="37"/>
        <v>#VALUE!</v>
      </c>
      <c r="AF127" s="185" t="e">
        <f t="shared" ca="1" si="37"/>
        <v>#VALUE!</v>
      </c>
      <c r="AG127" s="185" t="e">
        <f t="shared" ca="1" si="37"/>
        <v>#VALUE!</v>
      </c>
      <c r="AH127" s="185" t="e">
        <f t="shared" ca="1" si="37"/>
        <v>#VALUE!</v>
      </c>
      <c r="AI127" s="185" t="e">
        <f t="shared" ca="1" si="37"/>
        <v>#VALUE!</v>
      </c>
      <c r="AJ127" s="185" t="e">
        <f t="shared" ca="1" si="37"/>
        <v>#VALUE!</v>
      </c>
      <c r="AK127" s="185" t="e">
        <f t="shared" ca="1" si="37"/>
        <v>#VALUE!</v>
      </c>
      <c r="AL127" s="185" t="e">
        <f t="shared" ca="1" si="37"/>
        <v>#VALUE!</v>
      </c>
      <c r="AM127" s="185" t="e">
        <f t="shared" ca="1" si="37"/>
        <v>#VALUE!</v>
      </c>
      <c r="AN127" s="185" t="e">
        <f t="shared" ca="1" si="37"/>
        <v>#VALUE!</v>
      </c>
      <c r="AO127" s="185" t="e">
        <f t="shared" ca="1" si="37"/>
        <v>#VALUE!</v>
      </c>
      <c r="AP127" s="185" t="e">
        <f t="shared" ca="1" si="37"/>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36"/>
        <v>#VALUE!</v>
      </c>
      <c r="L128" s="185" t="e">
        <f t="shared" ca="1" si="36"/>
        <v>#VALUE!</v>
      </c>
      <c r="M128" s="185" t="e">
        <f t="shared" ca="1" si="36"/>
        <v>#VALUE!</v>
      </c>
      <c r="N128" s="185" t="e">
        <f t="shared" ca="1" si="36"/>
        <v>#VALUE!</v>
      </c>
      <c r="O128" s="185" t="e">
        <f t="shared" ca="1" si="36"/>
        <v>#VALUE!</v>
      </c>
      <c r="P128" s="185" t="e">
        <f t="shared" ca="1" si="36"/>
        <v>#VALUE!</v>
      </c>
      <c r="Q128" s="185" t="e">
        <f t="shared" ca="1" si="36"/>
        <v>#VALUE!</v>
      </c>
      <c r="R128" s="185" t="e">
        <f t="shared" ca="1" si="36"/>
        <v>#VALUE!</v>
      </c>
      <c r="S128" s="185" t="e">
        <f t="shared" ca="1" si="36"/>
        <v>#VALUE!</v>
      </c>
      <c r="T128" s="185" t="e">
        <f t="shared" ca="1" si="36"/>
        <v>#VALUE!</v>
      </c>
      <c r="U128" s="185" t="e">
        <f t="shared" ca="1" si="36"/>
        <v>#VALUE!</v>
      </c>
      <c r="V128" s="185" t="e">
        <f t="shared" ca="1" si="36"/>
        <v>#VALUE!</v>
      </c>
      <c r="W128" s="185" t="e">
        <f t="shared" ca="1" si="36"/>
        <v>#VALUE!</v>
      </c>
      <c r="X128" s="185" t="e">
        <f t="shared" ca="1" si="36"/>
        <v>#VALUE!</v>
      </c>
      <c r="Y128" s="185" t="e">
        <f t="shared" ca="1" si="36"/>
        <v>#VALUE!</v>
      </c>
      <c r="Z128" s="185" t="e">
        <f t="shared" ref="Z128:AO132" ca="1" si="38">Z$112/Y$112*Y128</f>
        <v>#VALUE!</v>
      </c>
      <c r="AA128" s="185" t="e">
        <f t="shared" ca="1" si="37"/>
        <v>#VALUE!</v>
      </c>
      <c r="AB128" s="185" t="e">
        <f t="shared" ca="1" si="37"/>
        <v>#VALUE!</v>
      </c>
      <c r="AC128" s="185" t="e">
        <f t="shared" ca="1" si="37"/>
        <v>#VALUE!</v>
      </c>
      <c r="AD128" s="185" t="e">
        <f t="shared" ca="1" si="37"/>
        <v>#VALUE!</v>
      </c>
      <c r="AE128" s="185" t="e">
        <f t="shared" ca="1" si="37"/>
        <v>#VALUE!</v>
      </c>
      <c r="AF128" s="185" t="e">
        <f t="shared" ca="1" si="37"/>
        <v>#VALUE!</v>
      </c>
      <c r="AG128" s="185" t="e">
        <f t="shared" ca="1" si="37"/>
        <v>#VALUE!</v>
      </c>
      <c r="AH128" s="185" t="e">
        <f t="shared" ca="1" si="37"/>
        <v>#VALUE!</v>
      </c>
      <c r="AI128" s="185" t="e">
        <f t="shared" ca="1" si="37"/>
        <v>#VALUE!</v>
      </c>
      <c r="AJ128" s="185" t="e">
        <f t="shared" ca="1" si="37"/>
        <v>#VALUE!</v>
      </c>
      <c r="AK128" s="185" t="e">
        <f t="shared" ca="1" si="37"/>
        <v>#VALUE!</v>
      </c>
      <c r="AL128" s="185" t="e">
        <f t="shared" ca="1" si="37"/>
        <v>#VALUE!</v>
      </c>
      <c r="AM128" s="185" t="e">
        <f t="shared" ca="1" si="37"/>
        <v>#VALUE!</v>
      </c>
      <c r="AN128" s="185" t="e">
        <f t="shared" ca="1" si="37"/>
        <v>#VALUE!</v>
      </c>
      <c r="AO128" s="185" t="e">
        <f t="shared" ca="1" si="37"/>
        <v>#VALUE!</v>
      </c>
      <c r="AP128" s="185" t="e">
        <f t="shared" ref="AP128:AP132" ca="1" si="39">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40">K$112/J$112*J129</f>
        <v>#VALUE!</v>
      </c>
      <c r="L129" s="185" t="e">
        <f t="shared" ca="1" si="40"/>
        <v>#VALUE!</v>
      </c>
      <c r="M129" s="185" t="e">
        <f t="shared" ca="1" si="40"/>
        <v>#VALUE!</v>
      </c>
      <c r="N129" s="185" t="e">
        <f t="shared" ca="1" si="40"/>
        <v>#VALUE!</v>
      </c>
      <c r="O129" s="185" t="e">
        <f t="shared" ca="1" si="40"/>
        <v>#VALUE!</v>
      </c>
      <c r="P129" s="185" t="e">
        <f t="shared" ca="1" si="40"/>
        <v>#VALUE!</v>
      </c>
      <c r="Q129" s="185" t="e">
        <f t="shared" ca="1" si="40"/>
        <v>#VALUE!</v>
      </c>
      <c r="R129" s="185" t="e">
        <f t="shared" ca="1" si="40"/>
        <v>#VALUE!</v>
      </c>
      <c r="S129" s="185" t="e">
        <f t="shared" ca="1" si="40"/>
        <v>#VALUE!</v>
      </c>
      <c r="T129" s="185" t="e">
        <f t="shared" ca="1" si="40"/>
        <v>#VALUE!</v>
      </c>
      <c r="U129" s="185" t="e">
        <f t="shared" ca="1" si="40"/>
        <v>#VALUE!</v>
      </c>
      <c r="V129" s="185" t="e">
        <f t="shared" ca="1" si="40"/>
        <v>#VALUE!</v>
      </c>
      <c r="W129" s="185" t="e">
        <f t="shared" ca="1" si="40"/>
        <v>#VALUE!</v>
      </c>
      <c r="X129" s="185" t="e">
        <f t="shared" ca="1" si="40"/>
        <v>#VALUE!</v>
      </c>
      <c r="Y129" s="185" t="e">
        <f t="shared" ca="1" si="40"/>
        <v>#VALUE!</v>
      </c>
      <c r="Z129" s="185" t="e">
        <f t="shared" ca="1" si="38"/>
        <v>#VALUE!</v>
      </c>
      <c r="AA129" s="185" t="e">
        <f t="shared" ca="1" si="38"/>
        <v>#VALUE!</v>
      </c>
      <c r="AB129" s="185" t="e">
        <f t="shared" ca="1" si="38"/>
        <v>#VALUE!</v>
      </c>
      <c r="AC129" s="185" t="e">
        <f t="shared" ca="1" si="38"/>
        <v>#VALUE!</v>
      </c>
      <c r="AD129" s="185" t="e">
        <f t="shared" ca="1" si="38"/>
        <v>#VALUE!</v>
      </c>
      <c r="AE129" s="185" t="e">
        <f t="shared" ca="1" si="38"/>
        <v>#VALUE!</v>
      </c>
      <c r="AF129" s="185" t="e">
        <f t="shared" ca="1" si="38"/>
        <v>#VALUE!</v>
      </c>
      <c r="AG129" s="185" t="e">
        <f t="shared" ca="1" si="38"/>
        <v>#VALUE!</v>
      </c>
      <c r="AH129" s="185" t="e">
        <f t="shared" ca="1" si="38"/>
        <v>#VALUE!</v>
      </c>
      <c r="AI129" s="185" t="e">
        <f t="shared" ca="1" si="38"/>
        <v>#VALUE!</v>
      </c>
      <c r="AJ129" s="185" t="e">
        <f t="shared" ca="1" si="38"/>
        <v>#VALUE!</v>
      </c>
      <c r="AK129" s="185" t="e">
        <f t="shared" ca="1" si="38"/>
        <v>#VALUE!</v>
      </c>
      <c r="AL129" s="185" t="e">
        <f t="shared" ca="1" si="38"/>
        <v>#VALUE!</v>
      </c>
      <c r="AM129" s="185" t="e">
        <f t="shared" ca="1" si="38"/>
        <v>#VALUE!</v>
      </c>
      <c r="AN129" s="185" t="e">
        <f t="shared" ca="1" si="38"/>
        <v>#VALUE!</v>
      </c>
      <c r="AO129" s="185" t="e">
        <f t="shared" ca="1" si="38"/>
        <v>#VALUE!</v>
      </c>
      <c r="AP129" s="185" t="e">
        <f t="shared" ca="1" si="39"/>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40"/>
        <v>#VALUE!</v>
      </c>
      <c r="L130" s="185" t="e">
        <f t="shared" ca="1" si="40"/>
        <v>#VALUE!</v>
      </c>
      <c r="M130" s="185" t="e">
        <f t="shared" ca="1" si="40"/>
        <v>#VALUE!</v>
      </c>
      <c r="N130" s="185" t="e">
        <f t="shared" ca="1" si="40"/>
        <v>#VALUE!</v>
      </c>
      <c r="O130" s="185" t="e">
        <f t="shared" ca="1" si="40"/>
        <v>#VALUE!</v>
      </c>
      <c r="P130" s="185" t="e">
        <f t="shared" ca="1" si="40"/>
        <v>#VALUE!</v>
      </c>
      <c r="Q130" s="185" t="e">
        <f t="shared" ca="1" si="40"/>
        <v>#VALUE!</v>
      </c>
      <c r="R130" s="185" t="e">
        <f t="shared" ca="1" si="40"/>
        <v>#VALUE!</v>
      </c>
      <c r="S130" s="185" t="e">
        <f t="shared" ca="1" si="40"/>
        <v>#VALUE!</v>
      </c>
      <c r="T130" s="185" t="e">
        <f t="shared" ca="1" si="40"/>
        <v>#VALUE!</v>
      </c>
      <c r="U130" s="185" t="e">
        <f t="shared" ca="1" si="40"/>
        <v>#VALUE!</v>
      </c>
      <c r="V130" s="185" t="e">
        <f t="shared" ca="1" si="40"/>
        <v>#VALUE!</v>
      </c>
      <c r="W130" s="185" t="e">
        <f t="shared" ca="1" si="40"/>
        <v>#VALUE!</v>
      </c>
      <c r="X130" s="185" t="e">
        <f t="shared" ca="1" si="40"/>
        <v>#VALUE!</v>
      </c>
      <c r="Y130" s="185" t="e">
        <f t="shared" ca="1" si="40"/>
        <v>#VALUE!</v>
      </c>
      <c r="Z130" s="185" t="e">
        <f t="shared" ca="1" si="38"/>
        <v>#VALUE!</v>
      </c>
      <c r="AA130" s="185" t="e">
        <f t="shared" ca="1" si="38"/>
        <v>#VALUE!</v>
      </c>
      <c r="AB130" s="185" t="e">
        <f t="shared" ca="1" si="38"/>
        <v>#VALUE!</v>
      </c>
      <c r="AC130" s="185" t="e">
        <f t="shared" ca="1" si="38"/>
        <v>#VALUE!</v>
      </c>
      <c r="AD130" s="185" t="e">
        <f t="shared" ca="1" si="38"/>
        <v>#VALUE!</v>
      </c>
      <c r="AE130" s="185" t="e">
        <f t="shared" ca="1" si="38"/>
        <v>#VALUE!</v>
      </c>
      <c r="AF130" s="185" t="e">
        <f t="shared" ca="1" si="38"/>
        <v>#VALUE!</v>
      </c>
      <c r="AG130" s="185" t="e">
        <f t="shared" ca="1" si="38"/>
        <v>#VALUE!</v>
      </c>
      <c r="AH130" s="185" t="e">
        <f t="shared" ca="1" si="38"/>
        <v>#VALUE!</v>
      </c>
      <c r="AI130" s="185" t="e">
        <f t="shared" ca="1" si="38"/>
        <v>#VALUE!</v>
      </c>
      <c r="AJ130" s="185" t="e">
        <f t="shared" ca="1" si="38"/>
        <v>#VALUE!</v>
      </c>
      <c r="AK130" s="185" t="e">
        <f t="shared" ca="1" si="38"/>
        <v>#VALUE!</v>
      </c>
      <c r="AL130" s="185" t="e">
        <f t="shared" ca="1" si="38"/>
        <v>#VALUE!</v>
      </c>
      <c r="AM130" s="185" t="e">
        <f t="shared" ca="1" si="38"/>
        <v>#VALUE!</v>
      </c>
      <c r="AN130" s="185" t="e">
        <f t="shared" ca="1" si="38"/>
        <v>#VALUE!</v>
      </c>
      <c r="AO130" s="185" t="e">
        <f t="shared" ca="1" si="38"/>
        <v>#VALUE!</v>
      </c>
      <c r="AP130" s="185" t="e">
        <f t="shared" ca="1" si="39"/>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40"/>
        <v>#VALUE!</v>
      </c>
      <c r="L131" s="185" t="e">
        <f t="shared" ca="1" si="40"/>
        <v>#VALUE!</v>
      </c>
      <c r="M131" s="185" t="e">
        <f t="shared" ca="1" si="40"/>
        <v>#VALUE!</v>
      </c>
      <c r="N131" s="185" t="e">
        <f t="shared" ca="1" si="40"/>
        <v>#VALUE!</v>
      </c>
      <c r="O131" s="185" t="e">
        <f t="shared" ca="1" si="40"/>
        <v>#VALUE!</v>
      </c>
      <c r="P131" s="185" t="e">
        <f t="shared" ca="1" si="40"/>
        <v>#VALUE!</v>
      </c>
      <c r="Q131" s="185" t="e">
        <f t="shared" ca="1" si="40"/>
        <v>#VALUE!</v>
      </c>
      <c r="R131" s="185" t="e">
        <f t="shared" ca="1" si="40"/>
        <v>#VALUE!</v>
      </c>
      <c r="S131" s="185" t="e">
        <f t="shared" ca="1" si="40"/>
        <v>#VALUE!</v>
      </c>
      <c r="T131" s="185" t="e">
        <f t="shared" ca="1" si="40"/>
        <v>#VALUE!</v>
      </c>
      <c r="U131" s="185" t="e">
        <f t="shared" ca="1" si="40"/>
        <v>#VALUE!</v>
      </c>
      <c r="V131" s="185" t="e">
        <f t="shared" ca="1" si="40"/>
        <v>#VALUE!</v>
      </c>
      <c r="W131" s="185" t="e">
        <f t="shared" ca="1" si="40"/>
        <v>#VALUE!</v>
      </c>
      <c r="X131" s="185" t="e">
        <f t="shared" ca="1" si="40"/>
        <v>#VALUE!</v>
      </c>
      <c r="Y131" s="185" t="e">
        <f t="shared" ca="1" si="40"/>
        <v>#VALUE!</v>
      </c>
      <c r="Z131" s="185" t="e">
        <f t="shared" ca="1" si="38"/>
        <v>#VALUE!</v>
      </c>
      <c r="AA131" s="185" t="e">
        <f t="shared" ca="1" si="38"/>
        <v>#VALUE!</v>
      </c>
      <c r="AB131" s="185" t="e">
        <f t="shared" ca="1" si="38"/>
        <v>#VALUE!</v>
      </c>
      <c r="AC131" s="185" t="e">
        <f t="shared" ca="1" si="38"/>
        <v>#VALUE!</v>
      </c>
      <c r="AD131" s="185" t="e">
        <f t="shared" ca="1" si="38"/>
        <v>#VALUE!</v>
      </c>
      <c r="AE131" s="185" t="e">
        <f t="shared" ca="1" si="38"/>
        <v>#VALUE!</v>
      </c>
      <c r="AF131" s="185" t="e">
        <f t="shared" ca="1" si="38"/>
        <v>#VALUE!</v>
      </c>
      <c r="AG131" s="185" t="e">
        <f t="shared" ca="1" si="38"/>
        <v>#VALUE!</v>
      </c>
      <c r="AH131" s="185" t="e">
        <f t="shared" ca="1" si="38"/>
        <v>#VALUE!</v>
      </c>
      <c r="AI131" s="185" t="e">
        <f t="shared" ca="1" si="38"/>
        <v>#VALUE!</v>
      </c>
      <c r="AJ131" s="185" t="e">
        <f t="shared" ca="1" si="38"/>
        <v>#VALUE!</v>
      </c>
      <c r="AK131" s="185" t="e">
        <f t="shared" ca="1" si="38"/>
        <v>#VALUE!</v>
      </c>
      <c r="AL131" s="185" t="e">
        <f t="shared" ca="1" si="38"/>
        <v>#VALUE!</v>
      </c>
      <c r="AM131" s="185" t="e">
        <f t="shared" ca="1" si="38"/>
        <v>#VALUE!</v>
      </c>
      <c r="AN131" s="185" t="e">
        <f t="shared" ca="1" si="38"/>
        <v>#VALUE!</v>
      </c>
      <c r="AO131" s="185" t="e">
        <f t="shared" ca="1" si="38"/>
        <v>#VALUE!</v>
      </c>
      <c r="AP131" s="185" t="e">
        <f t="shared" ca="1" si="39"/>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40"/>
        <v>#VALUE!</v>
      </c>
      <c r="L132" s="185" t="e">
        <f t="shared" ca="1" si="40"/>
        <v>#VALUE!</v>
      </c>
      <c r="M132" s="185" t="e">
        <f t="shared" ca="1" si="40"/>
        <v>#VALUE!</v>
      </c>
      <c r="N132" s="185" t="e">
        <f t="shared" ca="1" si="40"/>
        <v>#VALUE!</v>
      </c>
      <c r="O132" s="185" t="e">
        <f t="shared" ca="1" si="40"/>
        <v>#VALUE!</v>
      </c>
      <c r="P132" s="185" t="e">
        <f t="shared" ca="1" si="40"/>
        <v>#VALUE!</v>
      </c>
      <c r="Q132" s="185" t="e">
        <f t="shared" ca="1" si="40"/>
        <v>#VALUE!</v>
      </c>
      <c r="R132" s="185" t="e">
        <f t="shared" ca="1" si="40"/>
        <v>#VALUE!</v>
      </c>
      <c r="S132" s="185" t="e">
        <f t="shared" ca="1" si="40"/>
        <v>#VALUE!</v>
      </c>
      <c r="T132" s="185" t="e">
        <f t="shared" ca="1" si="40"/>
        <v>#VALUE!</v>
      </c>
      <c r="U132" s="185" t="e">
        <f t="shared" ca="1" si="40"/>
        <v>#VALUE!</v>
      </c>
      <c r="V132" s="185" t="e">
        <f t="shared" ca="1" si="40"/>
        <v>#VALUE!</v>
      </c>
      <c r="W132" s="185" t="e">
        <f t="shared" ca="1" si="40"/>
        <v>#VALUE!</v>
      </c>
      <c r="X132" s="185" t="e">
        <f t="shared" ca="1" si="40"/>
        <v>#VALUE!</v>
      </c>
      <c r="Y132" s="185" t="e">
        <f t="shared" ca="1" si="40"/>
        <v>#VALUE!</v>
      </c>
      <c r="Z132" s="185" t="e">
        <f t="shared" ca="1" si="40"/>
        <v>#VALUE!</v>
      </c>
      <c r="AA132" s="185" t="e">
        <f t="shared" ca="1" si="38"/>
        <v>#VALUE!</v>
      </c>
      <c r="AB132" s="185" t="e">
        <f t="shared" ca="1" si="38"/>
        <v>#VALUE!</v>
      </c>
      <c r="AC132" s="185" t="e">
        <f t="shared" ca="1" si="38"/>
        <v>#VALUE!</v>
      </c>
      <c r="AD132" s="185" t="e">
        <f t="shared" ca="1" si="38"/>
        <v>#VALUE!</v>
      </c>
      <c r="AE132" s="185" t="e">
        <f t="shared" ca="1" si="38"/>
        <v>#VALUE!</v>
      </c>
      <c r="AF132" s="185" t="e">
        <f t="shared" ca="1" si="38"/>
        <v>#VALUE!</v>
      </c>
      <c r="AG132" s="185" t="e">
        <f t="shared" ca="1" si="38"/>
        <v>#VALUE!</v>
      </c>
      <c r="AH132" s="185" t="e">
        <f t="shared" ca="1" si="38"/>
        <v>#VALUE!</v>
      </c>
      <c r="AI132" s="185" t="e">
        <f t="shared" ca="1" si="38"/>
        <v>#VALUE!</v>
      </c>
      <c r="AJ132" s="185" t="e">
        <f t="shared" ca="1" si="38"/>
        <v>#VALUE!</v>
      </c>
      <c r="AK132" s="185" t="e">
        <f t="shared" ca="1" si="38"/>
        <v>#VALUE!</v>
      </c>
      <c r="AL132" s="185" t="e">
        <f t="shared" ca="1" si="38"/>
        <v>#VALUE!</v>
      </c>
      <c r="AM132" s="185" t="e">
        <f t="shared" ca="1" si="38"/>
        <v>#VALUE!</v>
      </c>
      <c r="AN132" s="185" t="e">
        <f t="shared" ca="1" si="38"/>
        <v>#VALUE!</v>
      </c>
      <c r="AO132" s="185" t="e">
        <f t="shared" ca="1" si="38"/>
        <v>#VALUE!</v>
      </c>
      <c r="AP132" s="185" t="e">
        <f t="shared" ca="1" si="39"/>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41">SUMIF($B$10:$B$22,$D133,K$10:K$22)*SUMIF($B$10:$B$22,$D133,K$41:K$53)</f>
        <v>54.282362311943913</v>
      </c>
      <c r="L133" s="5">
        <f t="shared" ca="1" si="41"/>
        <v>55.219691955007207</v>
      </c>
      <c r="M133" s="5">
        <f t="shared" ca="1" si="41"/>
        <v>55.71177904843772</v>
      </c>
      <c r="N133" s="5">
        <f t="shared" ca="1" si="41"/>
        <v>56.147972175388119</v>
      </c>
      <c r="O133" s="5">
        <f t="shared" ca="1" si="41"/>
        <v>56.388632981353197</v>
      </c>
      <c r="P133" s="5">
        <f t="shared" ca="1" si="41"/>
        <v>56.935742268541119</v>
      </c>
      <c r="Q133" s="5">
        <f t="shared" ca="1" si="41"/>
        <v>56.915851520215952</v>
      </c>
      <c r="R133" s="5">
        <f t="shared" ca="1" si="41"/>
        <v>52.222577111314017</v>
      </c>
      <c r="S133" s="5">
        <f t="shared" ca="1" si="41"/>
        <v>52.810230956688578</v>
      </c>
      <c r="T133" s="5">
        <f t="shared" ca="1" si="41"/>
        <v>52.810230956688578</v>
      </c>
      <c r="U133" s="5">
        <f t="shared" ca="1" si="41"/>
        <v>52.810230956688578</v>
      </c>
      <c r="V133" s="5">
        <f t="shared" ca="1" si="41"/>
        <v>52.810230956688578</v>
      </c>
      <c r="W133" s="5">
        <f t="shared" ca="1" si="41"/>
        <v>52.810230956688578</v>
      </c>
      <c r="X133" s="5">
        <f t="shared" ca="1" si="41"/>
        <v>52.810230956688578</v>
      </c>
      <c r="Y133" s="5">
        <f t="shared" ca="1" si="41"/>
        <v>52.810230956688578</v>
      </c>
      <c r="Z133" s="5">
        <f t="shared" ca="1" si="41"/>
        <v>52.810230956688578</v>
      </c>
      <c r="AA133" s="5">
        <f t="shared" ca="1" si="41"/>
        <v>52.810230956688578</v>
      </c>
      <c r="AB133" s="5">
        <f t="shared" ca="1" si="41"/>
        <v>52.810230956688578</v>
      </c>
      <c r="AC133" s="5">
        <f t="shared" ca="1" si="41"/>
        <v>52.810230956688578</v>
      </c>
      <c r="AD133" s="5">
        <f t="shared" ca="1" si="41"/>
        <v>52.810230956688578</v>
      </c>
      <c r="AE133" s="5">
        <f t="shared" ca="1" si="41"/>
        <v>52.810230956688578</v>
      </c>
      <c r="AF133" s="5">
        <f t="shared" ca="1" si="41"/>
        <v>52.810230956688578</v>
      </c>
      <c r="AG133" s="5">
        <f t="shared" ca="1" si="41"/>
        <v>52.810230956688578</v>
      </c>
      <c r="AH133" s="5">
        <f t="shared" ca="1" si="41"/>
        <v>52.810230956688578</v>
      </c>
      <c r="AI133" s="5">
        <f t="shared" ca="1" si="41"/>
        <v>52.810230956688578</v>
      </c>
      <c r="AJ133" s="5">
        <f t="shared" ca="1" si="41"/>
        <v>52.810230956688578</v>
      </c>
      <c r="AK133" s="5">
        <f t="shared" ca="1" si="41"/>
        <v>52.810230956688578</v>
      </c>
      <c r="AL133" s="5">
        <f t="shared" ca="1" si="41"/>
        <v>52.810230956688578</v>
      </c>
      <c r="AM133" s="5">
        <f t="shared" ca="1" si="41"/>
        <v>52.810230956688578</v>
      </c>
      <c r="AN133" s="5">
        <f t="shared" ca="1" si="41"/>
        <v>52.810230956688578</v>
      </c>
      <c r="AO133" s="5">
        <f t="shared" ca="1" si="41"/>
        <v>52.810230956688578</v>
      </c>
      <c r="AP133" s="5">
        <f t="shared" ca="1" si="41"/>
        <v>52.810230956688578</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0.57198890454376117</v>
      </c>
      <c r="L134" s="185">
        <f t="shared" ref="L134:AA134" ca="1" si="42">L$133/K$133*K134</f>
        <v>0.58186581728110898</v>
      </c>
      <c r="M134" s="192">
        <f t="shared" ref="M134:M142" si="43">O134</f>
        <v>0.80918000000000012</v>
      </c>
      <c r="N134" s="192">
        <f t="shared" ref="N134:N142" si="44">O134</f>
        <v>0.80918000000000012</v>
      </c>
      <c r="O134" s="192">
        <f>INDEX('[4]TS BYDem'!$O$10:$O$203,MATCH(D134,'[4]TS BYDem'!$D$10:$D$203,0))</f>
        <v>0.80918000000000012</v>
      </c>
      <c r="P134" s="185">
        <f t="shared" ca="1" si="42"/>
        <v>0.81703104851102037</v>
      </c>
      <c r="Q134" s="185">
        <f t="shared" ca="1" si="42"/>
        <v>0.81674561517315103</v>
      </c>
      <c r="R134" s="185">
        <f t="shared" ca="1" si="42"/>
        <v>0.74939686799832395</v>
      </c>
      <c r="S134" s="185">
        <f t="shared" ca="1" si="42"/>
        <v>0.757829733160305</v>
      </c>
      <c r="T134" s="185">
        <f t="shared" ca="1" si="42"/>
        <v>0.757829733160305</v>
      </c>
      <c r="U134" s="185">
        <f t="shared" ca="1" si="42"/>
        <v>0.757829733160305</v>
      </c>
      <c r="V134" s="185">
        <f t="shared" ca="1" si="42"/>
        <v>0.757829733160305</v>
      </c>
      <c r="W134" s="185">
        <f t="shared" ca="1" si="42"/>
        <v>0.757829733160305</v>
      </c>
      <c r="X134" s="185">
        <f t="shared" ca="1" si="42"/>
        <v>0.757829733160305</v>
      </c>
      <c r="Y134" s="185">
        <f t="shared" ca="1" si="42"/>
        <v>0.757829733160305</v>
      </c>
      <c r="Z134" s="185">
        <f t="shared" ca="1" si="42"/>
        <v>0.757829733160305</v>
      </c>
      <c r="AA134" s="185">
        <f t="shared" ca="1" si="42"/>
        <v>0.757829733160305</v>
      </c>
      <c r="AB134" s="185">
        <f t="shared" ref="AA134:AP149" ca="1" si="45">AB$133/AA$133*AA134</f>
        <v>0.757829733160305</v>
      </c>
      <c r="AC134" s="185">
        <f t="shared" ca="1" si="45"/>
        <v>0.757829733160305</v>
      </c>
      <c r="AD134" s="185">
        <f t="shared" ca="1" si="45"/>
        <v>0.757829733160305</v>
      </c>
      <c r="AE134" s="185">
        <f t="shared" ca="1" si="45"/>
        <v>0.757829733160305</v>
      </c>
      <c r="AF134" s="185">
        <f t="shared" ca="1" si="45"/>
        <v>0.757829733160305</v>
      </c>
      <c r="AG134" s="185">
        <f t="shared" ca="1" si="45"/>
        <v>0.757829733160305</v>
      </c>
      <c r="AH134" s="185">
        <f t="shared" ca="1" si="45"/>
        <v>0.757829733160305</v>
      </c>
      <c r="AI134" s="185">
        <f t="shared" ca="1" si="45"/>
        <v>0.757829733160305</v>
      </c>
      <c r="AJ134" s="185">
        <f t="shared" ca="1" si="45"/>
        <v>0.757829733160305</v>
      </c>
      <c r="AK134" s="185">
        <f t="shared" ca="1" si="45"/>
        <v>0.757829733160305</v>
      </c>
      <c r="AL134" s="185">
        <f t="shared" ca="1" si="45"/>
        <v>0.757829733160305</v>
      </c>
      <c r="AM134" s="185">
        <f t="shared" ca="1" si="45"/>
        <v>0.757829733160305</v>
      </c>
      <c r="AN134" s="185">
        <f t="shared" ca="1" si="45"/>
        <v>0.757829733160305</v>
      </c>
      <c r="AO134" s="185">
        <f t="shared" ca="1" si="45"/>
        <v>0.757829733160305</v>
      </c>
      <c r="AP134" s="185">
        <f t="shared" ca="1" si="45"/>
        <v>0.757829733160305</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46">K$133/J$133*J135</f>
        <v>0.21449583920391041</v>
      </c>
      <c r="L135" s="185">
        <f t="shared" ca="1" si="46"/>
        <v>0.21819968148041585</v>
      </c>
      <c r="M135" s="192">
        <f t="shared" si="43"/>
        <v>0.30344250000000006</v>
      </c>
      <c r="N135" s="192">
        <f t="shared" si="44"/>
        <v>0.30344250000000006</v>
      </c>
      <c r="O135" s="192">
        <f>INDEX('[4]TS BYDem'!$O$10:$O$203,MATCH(D135,'[4]TS BYDem'!$D$10:$D$203,0))</f>
        <v>0.30344250000000006</v>
      </c>
      <c r="P135" s="185">
        <f t="shared" ca="1" si="46"/>
        <v>0.30638664319163267</v>
      </c>
      <c r="Q135" s="185">
        <f t="shared" ca="1" si="46"/>
        <v>0.30627960568993168</v>
      </c>
      <c r="R135" s="185">
        <f t="shared" ca="1" si="46"/>
        <v>0.28102382549937155</v>
      </c>
      <c r="S135" s="185">
        <f t="shared" ca="1" si="46"/>
        <v>0.28418614993511443</v>
      </c>
      <c r="T135" s="185">
        <f t="shared" ca="1" si="46"/>
        <v>0.28418614993511443</v>
      </c>
      <c r="U135" s="185">
        <f t="shared" ca="1" si="46"/>
        <v>0.28418614993511443</v>
      </c>
      <c r="V135" s="185">
        <f t="shared" ca="1" si="46"/>
        <v>0.28418614993511443</v>
      </c>
      <c r="W135" s="185">
        <f t="shared" ca="1" si="46"/>
        <v>0.28418614993511443</v>
      </c>
      <c r="X135" s="185">
        <f t="shared" ca="1" si="46"/>
        <v>0.28418614993511443</v>
      </c>
      <c r="Y135" s="185">
        <f t="shared" ca="1" si="46"/>
        <v>0.28418614993511443</v>
      </c>
      <c r="Z135" s="185">
        <f t="shared" ca="1" si="46"/>
        <v>0.28418614993511443</v>
      </c>
      <c r="AA135" s="185">
        <f t="shared" ca="1" si="45"/>
        <v>0.28418614993511443</v>
      </c>
      <c r="AB135" s="185">
        <f t="shared" ca="1" si="45"/>
        <v>0.28418614993511443</v>
      </c>
      <c r="AC135" s="185">
        <f t="shared" ca="1" si="45"/>
        <v>0.28418614993511443</v>
      </c>
      <c r="AD135" s="185">
        <f t="shared" ca="1" si="45"/>
        <v>0.28418614993511443</v>
      </c>
      <c r="AE135" s="185">
        <f t="shared" ca="1" si="45"/>
        <v>0.28418614993511443</v>
      </c>
      <c r="AF135" s="185">
        <f t="shared" ca="1" si="45"/>
        <v>0.28418614993511443</v>
      </c>
      <c r="AG135" s="185">
        <f t="shared" ca="1" si="45"/>
        <v>0.28418614993511443</v>
      </c>
      <c r="AH135" s="185">
        <f t="shared" ca="1" si="45"/>
        <v>0.28418614993511443</v>
      </c>
      <c r="AI135" s="185">
        <f t="shared" ca="1" si="45"/>
        <v>0.28418614993511443</v>
      </c>
      <c r="AJ135" s="185">
        <f t="shared" ca="1" si="45"/>
        <v>0.28418614993511443</v>
      </c>
      <c r="AK135" s="185">
        <f t="shared" ca="1" si="45"/>
        <v>0.28418614993511443</v>
      </c>
      <c r="AL135" s="185">
        <f t="shared" ca="1" si="45"/>
        <v>0.28418614993511443</v>
      </c>
      <c r="AM135" s="185">
        <f t="shared" ca="1" si="45"/>
        <v>0.28418614993511443</v>
      </c>
      <c r="AN135" s="185">
        <f t="shared" ca="1" si="45"/>
        <v>0.28418614993511443</v>
      </c>
      <c r="AO135" s="185">
        <f t="shared" ca="1" si="45"/>
        <v>0.28418614993511443</v>
      </c>
      <c r="AP135" s="185">
        <f t="shared" ca="1" si="45"/>
        <v>0.28418614993511443</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46"/>
        <v>0.34319334272625662</v>
      </c>
      <c r="L136" s="185">
        <f t="shared" ca="1" si="46"/>
        <v>0.3491194903686653</v>
      </c>
      <c r="M136" s="192">
        <f t="shared" si="43"/>
        <v>0.48550800000000005</v>
      </c>
      <c r="N136" s="192">
        <f t="shared" si="44"/>
        <v>0.48550800000000005</v>
      </c>
      <c r="O136" s="192">
        <f>INDEX('[4]TS BYDem'!$O$10:$O$203,MATCH(D136,'[4]TS BYDem'!$D$10:$D$203,0))</f>
        <v>0.48550800000000005</v>
      </c>
      <c r="P136" s="185">
        <f t="shared" ca="1" si="46"/>
        <v>0.49021862910661218</v>
      </c>
      <c r="Q136" s="185">
        <f t="shared" ca="1" si="46"/>
        <v>0.49004736910389057</v>
      </c>
      <c r="R136" s="185">
        <f t="shared" ca="1" si="46"/>
        <v>0.44963812079899435</v>
      </c>
      <c r="S136" s="185">
        <f t="shared" ca="1" si="46"/>
        <v>0.45469783989618301</v>
      </c>
      <c r="T136" s="185">
        <f t="shared" ca="1" si="46"/>
        <v>0.45469783989618301</v>
      </c>
      <c r="U136" s="185">
        <f t="shared" ca="1" si="46"/>
        <v>0.45469783989618301</v>
      </c>
      <c r="V136" s="185">
        <f t="shared" ca="1" si="46"/>
        <v>0.45469783989618301</v>
      </c>
      <c r="W136" s="185">
        <f t="shared" ca="1" si="46"/>
        <v>0.45469783989618301</v>
      </c>
      <c r="X136" s="185">
        <f t="shared" ca="1" si="46"/>
        <v>0.45469783989618301</v>
      </c>
      <c r="Y136" s="185">
        <f t="shared" ca="1" si="46"/>
        <v>0.45469783989618301</v>
      </c>
      <c r="Z136" s="185">
        <f t="shared" ca="1" si="46"/>
        <v>0.45469783989618301</v>
      </c>
      <c r="AA136" s="185">
        <f t="shared" ca="1" si="45"/>
        <v>0.45469783989618301</v>
      </c>
      <c r="AB136" s="185">
        <f t="shared" ca="1" si="45"/>
        <v>0.45469783989618301</v>
      </c>
      <c r="AC136" s="185">
        <f t="shared" ca="1" si="45"/>
        <v>0.45469783989618301</v>
      </c>
      <c r="AD136" s="185">
        <f t="shared" ca="1" si="45"/>
        <v>0.45469783989618301</v>
      </c>
      <c r="AE136" s="185">
        <f t="shared" ca="1" si="45"/>
        <v>0.45469783989618301</v>
      </c>
      <c r="AF136" s="185">
        <f t="shared" ca="1" si="45"/>
        <v>0.45469783989618301</v>
      </c>
      <c r="AG136" s="185">
        <f t="shared" ca="1" si="45"/>
        <v>0.45469783989618301</v>
      </c>
      <c r="AH136" s="185">
        <f t="shared" ca="1" si="45"/>
        <v>0.45469783989618301</v>
      </c>
      <c r="AI136" s="185">
        <f t="shared" ca="1" si="45"/>
        <v>0.45469783989618301</v>
      </c>
      <c r="AJ136" s="185">
        <f t="shared" ca="1" si="45"/>
        <v>0.45469783989618301</v>
      </c>
      <c r="AK136" s="185">
        <f t="shared" ca="1" si="45"/>
        <v>0.45469783989618301</v>
      </c>
      <c r="AL136" s="185">
        <f t="shared" ca="1" si="45"/>
        <v>0.45469783989618301</v>
      </c>
      <c r="AM136" s="185">
        <f t="shared" ca="1" si="45"/>
        <v>0.45469783989618301</v>
      </c>
      <c r="AN136" s="185">
        <f t="shared" ca="1" si="45"/>
        <v>0.45469783989618301</v>
      </c>
      <c r="AO136" s="185">
        <f t="shared" ca="1" si="45"/>
        <v>0.45469783989618301</v>
      </c>
      <c r="AP136" s="185">
        <f t="shared" ca="1" si="45"/>
        <v>0.45469783989618301</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2.8599445227188056</v>
      </c>
      <c r="L137" s="185">
        <f t="shared" ca="1" si="46"/>
        <v>2.9093290864055446</v>
      </c>
      <c r="M137" s="192">
        <f t="shared" si="43"/>
        <v>4.0459000000000005</v>
      </c>
      <c r="N137" s="192">
        <f t="shared" si="44"/>
        <v>4.0459000000000005</v>
      </c>
      <c r="O137" s="192">
        <f>INDEX('[4]TS BYDem'!$O$10:$O$203,MATCH(D137,'[4]TS BYDem'!$D$10:$D$203,0))</f>
        <v>4.0459000000000005</v>
      </c>
      <c r="P137" s="185">
        <f t="shared" ca="1" si="46"/>
        <v>4.0851552425551017</v>
      </c>
      <c r="Q137" s="185">
        <f t="shared" ca="1" si="46"/>
        <v>4.0837280758657553</v>
      </c>
      <c r="R137" s="185">
        <f t="shared" ca="1" si="46"/>
        <v>3.7469843399916201</v>
      </c>
      <c r="S137" s="185">
        <f t="shared" ca="1" si="46"/>
        <v>3.7891486658015254</v>
      </c>
      <c r="T137" s="185">
        <f t="shared" ca="1" si="46"/>
        <v>3.7891486658015254</v>
      </c>
      <c r="U137" s="185">
        <f t="shared" ca="1" si="46"/>
        <v>3.7891486658015254</v>
      </c>
      <c r="V137" s="185">
        <f t="shared" ca="1" si="46"/>
        <v>3.7891486658015254</v>
      </c>
      <c r="W137" s="185">
        <f t="shared" ca="1" si="46"/>
        <v>3.7891486658015254</v>
      </c>
      <c r="X137" s="185">
        <f t="shared" ca="1" si="46"/>
        <v>3.7891486658015254</v>
      </c>
      <c r="Y137" s="185">
        <f t="shared" ca="1" si="46"/>
        <v>3.7891486658015254</v>
      </c>
      <c r="Z137" s="185">
        <f t="shared" ca="1" si="46"/>
        <v>3.7891486658015254</v>
      </c>
      <c r="AA137" s="185">
        <f t="shared" ca="1" si="45"/>
        <v>3.7891486658015254</v>
      </c>
      <c r="AB137" s="185">
        <f t="shared" ca="1" si="45"/>
        <v>3.7891486658015254</v>
      </c>
      <c r="AC137" s="185">
        <f t="shared" ca="1" si="45"/>
        <v>3.7891486658015254</v>
      </c>
      <c r="AD137" s="185">
        <f t="shared" ca="1" si="45"/>
        <v>3.7891486658015254</v>
      </c>
      <c r="AE137" s="185">
        <f t="shared" ca="1" si="45"/>
        <v>3.7891486658015254</v>
      </c>
      <c r="AF137" s="185">
        <f t="shared" ca="1" si="45"/>
        <v>3.7891486658015254</v>
      </c>
      <c r="AG137" s="185">
        <f t="shared" ca="1" si="45"/>
        <v>3.7891486658015254</v>
      </c>
      <c r="AH137" s="185">
        <f t="shared" ca="1" si="45"/>
        <v>3.7891486658015254</v>
      </c>
      <c r="AI137" s="185">
        <f t="shared" ca="1" si="45"/>
        <v>3.7891486658015254</v>
      </c>
      <c r="AJ137" s="185">
        <f t="shared" ca="1" si="45"/>
        <v>3.7891486658015254</v>
      </c>
      <c r="AK137" s="185">
        <f t="shared" ca="1" si="45"/>
        <v>3.7891486658015254</v>
      </c>
      <c r="AL137" s="185">
        <f t="shared" ca="1" si="45"/>
        <v>3.7891486658015254</v>
      </c>
      <c r="AM137" s="185">
        <f t="shared" ca="1" si="45"/>
        <v>3.7891486658015254</v>
      </c>
      <c r="AN137" s="185">
        <f t="shared" ca="1" si="45"/>
        <v>3.7891486658015254</v>
      </c>
      <c r="AO137" s="185">
        <f t="shared" ca="1" si="45"/>
        <v>3.7891486658015254</v>
      </c>
      <c r="AP137" s="185">
        <f t="shared" ca="1" si="45"/>
        <v>3.7891486658015254</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47">K$133/J$133*J138</f>
        <v>0.51479001408938496</v>
      </c>
      <c r="L138" s="185">
        <f t="shared" ca="1" si="46"/>
        <v>0.523679235552998</v>
      </c>
      <c r="M138" s="192">
        <f t="shared" si="43"/>
        <v>0.72826200000000008</v>
      </c>
      <c r="N138" s="192">
        <f t="shared" si="44"/>
        <v>0.72826200000000008</v>
      </c>
      <c r="O138" s="192">
        <f>INDEX('[4]TS BYDem'!$O$10:$O$203,MATCH(D138,'[4]TS BYDem'!$D$10:$D$203,0))</f>
        <v>0.72826200000000008</v>
      </c>
      <c r="P138" s="185">
        <f t="shared" ca="1" si="46"/>
        <v>0.73532794365991827</v>
      </c>
      <c r="Q138" s="185">
        <f t="shared" ca="1" si="46"/>
        <v>0.7350710536558358</v>
      </c>
      <c r="R138" s="185">
        <f t="shared" ca="1" si="46"/>
        <v>0.67445718119849152</v>
      </c>
      <c r="S138" s="185">
        <f t="shared" ca="1" si="46"/>
        <v>0.68204675984427454</v>
      </c>
      <c r="T138" s="185">
        <f t="shared" ca="1" si="46"/>
        <v>0.68204675984427454</v>
      </c>
      <c r="U138" s="185">
        <f t="shared" ca="1" si="46"/>
        <v>0.68204675984427454</v>
      </c>
      <c r="V138" s="185">
        <f t="shared" ca="1" si="46"/>
        <v>0.68204675984427454</v>
      </c>
      <c r="W138" s="185">
        <f t="shared" ca="1" si="46"/>
        <v>0.68204675984427454</v>
      </c>
      <c r="X138" s="185">
        <f t="shared" ca="1" si="46"/>
        <v>0.68204675984427454</v>
      </c>
      <c r="Y138" s="185">
        <f t="shared" ca="1" si="46"/>
        <v>0.68204675984427454</v>
      </c>
      <c r="Z138" s="185">
        <f t="shared" ca="1" si="46"/>
        <v>0.68204675984427454</v>
      </c>
      <c r="AA138" s="185">
        <f t="shared" ca="1" si="45"/>
        <v>0.68204675984427454</v>
      </c>
      <c r="AB138" s="185">
        <f t="shared" ca="1" si="45"/>
        <v>0.68204675984427454</v>
      </c>
      <c r="AC138" s="185">
        <f t="shared" ca="1" si="45"/>
        <v>0.68204675984427454</v>
      </c>
      <c r="AD138" s="185">
        <f t="shared" ca="1" si="45"/>
        <v>0.68204675984427454</v>
      </c>
      <c r="AE138" s="185">
        <f t="shared" ca="1" si="45"/>
        <v>0.68204675984427454</v>
      </c>
      <c r="AF138" s="185">
        <f t="shared" ca="1" si="45"/>
        <v>0.68204675984427454</v>
      </c>
      <c r="AG138" s="185">
        <f t="shared" ca="1" si="45"/>
        <v>0.68204675984427454</v>
      </c>
      <c r="AH138" s="185">
        <f t="shared" ca="1" si="45"/>
        <v>0.68204675984427454</v>
      </c>
      <c r="AI138" s="185">
        <f t="shared" ca="1" si="45"/>
        <v>0.68204675984427454</v>
      </c>
      <c r="AJ138" s="185">
        <f t="shared" ca="1" si="45"/>
        <v>0.68204675984427454</v>
      </c>
      <c r="AK138" s="185">
        <f t="shared" ca="1" si="45"/>
        <v>0.68204675984427454</v>
      </c>
      <c r="AL138" s="185">
        <f t="shared" ca="1" si="45"/>
        <v>0.68204675984427454</v>
      </c>
      <c r="AM138" s="185">
        <f t="shared" ca="1" si="45"/>
        <v>0.68204675984427454</v>
      </c>
      <c r="AN138" s="185">
        <f t="shared" ca="1" si="45"/>
        <v>0.68204675984427454</v>
      </c>
      <c r="AO138" s="185">
        <f t="shared" ca="1" si="45"/>
        <v>0.68204675984427454</v>
      </c>
      <c r="AP138" s="185">
        <f t="shared" ca="1" si="45"/>
        <v>0.68204675984427454</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47"/>
        <v>8.007844663612655</v>
      </c>
      <c r="L139" s="185">
        <f t="shared" ca="1" si="46"/>
        <v>8.1461214419355255</v>
      </c>
      <c r="M139" s="192">
        <f t="shared" si="43"/>
        <v>11.328520000000001</v>
      </c>
      <c r="N139" s="192">
        <f t="shared" si="44"/>
        <v>11.328520000000001</v>
      </c>
      <c r="O139" s="192">
        <f>INDEX('[4]TS BYDem'!$O$10:$O$203,MATCH(D139,'[4]TS BYDem'!$D$10:$D$203,0))</f>
        <v>11.328520000000001</v>
      </c>
      <c r="P139" s="185">
        <f t="shared" ca="1" si="46"/>
        <v>11.438434679154284</v>
      </c>
      <c r="Q139" s="185">
        <f t="shared" ca="1" si="46"/>
        <v>11.434438612424113</v>
      </c>
      <c r="R139" s="185">
        <f t="shared" ca="1" si="46"/>
        <v>10.491556151976535</v>
      </c>
      <c r="S139" s="185">
        <f t="shared" ca="1" si="46"/>
        <v>10.60961626424427</v>
      </c>
      <c r="T139" s="185">
        <f t="shared" ca="1" si="46"/>
        <v>10.60961626424427</v>
      </c>
      <c r="U139" s="185">
        <f t="shared" ca="1" si="46"/>
        <v>10.60961626424427</v>
      </c>
      <c r="V139" s="185">
        <f t="shared" ca="1" si="46"/>
        <v>10.60961626424427</v>
      </c>
      <c r="W139" s="185">
        <f t="shared" ca="1" si="46"/>
        <v>10.60961626424427</v>
      </c>
      <c r="X139" s="185">
        <f t="shared" ca="1" si="46"/>
        <v>10.60961626424427</v>
      </c>
      <c r="Y139" s="185">
        <f t="shared" ca="1" si="46"/>
        <v>10.60961626424427</v>
      </c>
      <c r="Z139" s="185">
        <f t="shared" ca="1" si="46"/>
        <v>10.60961626424427</v>
      </c>
      <c r="AA139" s="185">
        <f t="shared" ca="1" si="45"/>
        <v>10.60961626424427</v>
      </c>
      <c r="AB139" s="185">
        <f t="shared" ca="1" si="45"/>
        <v>10.60961626424427</v>
      </c>
      <c r="AC139" s="185">
        <f t="shared" ca="1" si="45"/>
        <v>10.60961626424427</v>
      </c>
      <c r="AD139" s="185">
        <f t="shared" ca="1" si="45"/>
        <v>10.60961626424427</v>
      </c>
      <c r="AE139" s="185">
        <f t="shared" ca="1" si="45"/>
        <v>10.60961626424427</v>
      </c>
      <c r="AF139" s="185">
        <f t="shared" ca="1" si="45"/>
        <v>10.60961626424427</v>
      </c>
      <c r="AG139" s="185">
        <f t="shared" ca="1" si="45"/>
        <v>10.60961626424427</v>
      </c>
      <c r="AH139" s="185">
        <f t="shared" ca="1" si="45"/>
        <v>10.60961626424427</v>
      </c>
      <c r="AI139" s="185">
        <f t="shared" ca="1" si="45"/>
        <v>10.60961626424427</v>
      </c>
      <c r="AJ139" s="185">
        <f t="shared" ca="1" si="45"/>
        <v>10.60961626424427</v>
      </c>
      <c r="AK139" s="185">
        <f t="shared" ca="1" si="45"/>
        <v>10.60961626424427</v>
      </c>
      <c r="AL139" s="185">
        <f t="shared" ca="1" si="45"/>
        <v>10.60961626424427</v>
      </c>
      <c r="AM139" s="185">
        <f t="shared" ca="1" si="45"/>
        <v>10.60961626424427</v>
      </c>
      <c r="AN139" s="185">
        <f t="shared" ca="1" si="45"/>
        <v>10.60961626424427</v>
      </c>
      <c r="AO139" s="185">
        <f t="shared" ca="1" si="45"/>
        <v>10.60961626424427</v>
      </c>
      <c r="AP139" s="185">
        <f t="shared" ca="1" si="45"/>
        <v>10.60961626424427</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47"/>
        <v>1.8303644945400359</v>
      </c>
      <c r="L140" s="185">
        <f t="shared" ca="1" si="46"/>
        <v>1.861970615299549</v>
      </c>
      <c r="M140" s="192">
        <f t="shared" si="43"/>
        <v>2.5893760000000006</v>
      </c>
      <c r="N140" s="192">
        <f t="shared" si="44"/>
        <v>2.5893760000000006</v>
      </c>
      <c r="O140" s="192">
        <f>INDEX('[4]TS BYDem'!$O$10:$O$203,MATCH(D140,'[4]TS BYDem'!$D$10:$D$203,0))</f>
        <v>2.5893760000000006</v>
      </c>
      <c r="P140" s="185">
        <f t="shared" ca="1" si="46"/>
        <v>2.6144993552352656</v>
      </c>
      <c r="Q140" s="185">
        <f t="shared" ca="1" si="46"/>
        <v>2.6135859685540836</v>
      </c>
      <c r="R140" s="185">
        <f t="shared" ca="1" si="46"/>
        <v>2.3980699775946372</v>
      </c>
      <c r="S140" s="185">
        <f t="shared" ca="1" si="46"/>
        <v>2.4250551461129768</v>
      </c>
      <c r="T140" s="185">
        <f t="shared" ca="1" si="46"/>
        <v>2.4250551461129768</v>
      </c>
      <c r="U140" s="185">
        <f t="shared" ca="1" si="46"/>
        <v>2.4250551461129768</v>
      </c>
      <c r="V140" s="185">
        <f t="shared" ca="1" si="46"/>
        <v>2.4250551461129768</v>
      </c>
      <c r="W140" s="185">
        <f t="shared" ca="1" si="46"/>
        <v>2.4250551461129768</v>
      </c>
      <c r="X140" s="185">
        <f t="shared" ca="1" si="46"/>
        <v>2.4250551461129768</v>
      </c>
      <c r="Y140" s="185">
        <f t="shared" ca="1" si="46"/>
        <v>2.4250551461129768</v>
      </c>
      <c r="Z140" s="185">
        <f t="shared" ca="1" si="46"/>
        <v>2.4250551461129768</v>
      </c>
      <c r="AA140" s="185">
        <f t="shared" ca="1" si="45"/>
        <v>2.4250551461129768</v>
      </c>
      <c r="AB140" s="185">
        <f t="shared" ca="1" si="45"/>
        <v>2.4250551461129768</v>
      </c>
      <c r="AC140" s="185">
        <f t="shared" ca="1" si="45"/>
        <v>2.4250551461129768</v>
      </c>
      <c r="AD140" s="185">
        <f t="shared" ca="1" si="45"/>
        <v>2.4250551461129768</v>
      </c>
      <c r="AE140" s="185">
        <f t="shared" ca="1" si="45"/>
        <v>2.4250551461129768</v>
      </c>
      <c r="AF140" s="185">
        <f t="shared" ca="1" si="45"/>
        <v>2.4250551461129768</v>
      </c>
      <c r="AG140" s="185">
        <f t="shared" ca="1" si="45"/>
        <v>2.4250551461129768</v>
      </c>
      <c r="AH140" s="185">
        <f t="shared" ca="1" si="45"/>
        <v>2.4250551461129768</v>
      </c>
      <c r="AI140" s="185">
        <f t="shared" ca="1" si="45"/>
        <v>2.4250551461129768</v>
      </c>
      <c r="AJ140" s="185">
        <f t="shared" ca="1" si="45"/>
        <v>2.4250551461129768</v>
      </c>
      <c r="AK140" s="185">
        <f t="shared" ca="1" si="45"/>
        <v>2.4250551461129768</v>
      </c>
      <c r="AL140" s="185">
        <f t="shared" ca="1" si="45"/>
        <v>2.4250551461129768</v>
      </c>
      <c r="AM140" s="185">
        <f t="shared" ca="1" si="45"/>
        <v>2.4250551461129768</v>
      </c>
      <c r="AN140" s="185">
        <f t="shared" ca="1" si="45"/>
        <v>2.4250551461129768</v>
      </c>
      <c r="AO140" s="185">
        <f t="shared" ca="1" si="45"/>
        <v>2.4250551461129768</v>
      </c>
      <c r="AP140" s="185">
        <f t="shared" ca="1" si="45"/>
        <v>2.4250551461129768</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47"/>
        <v>4.5759112363500893</v>
      </c>
      <c r="L141" s="185">
        <f t="shared" ca="1" si="46"/>
        <v>4.6549265382488718</v>
      </c>
      <c r="M141" s="192">
        <f t="shared" si="43"/>
        <v>6.473440000000001</v>
      </c>
      <c r="N141" s="192">
        <f t="shared" si="44"/>
        <v>6.473440000000001</v>
      </c>
      <c r="O141" s="192">
        <f>INDEX('[4]TS BYDem'!$O$10:$O$203,MATCH(D141,'[4]TS BYDem'!$D$10:$D$203,0))</f>
        <v>6.473440000000001</v>
      </c>
      <c r="P141" s="185">
        <f t="shared" ca="1" si="46"/>
        <v>6.536248388088163</v>
      </c>
      <c r="Q141" s="185">
        <f t="shared" ca="1" si="46"/>
        <v>6.5339649213852082</v>
      </c>
      <c r="R141" s="185">
        <f t="shared" ca="1" si="46"/>
        <v>5.9951749439865916</v>
      </c>
      <c r="S141" s="185">
        <f t="shared" ca="1" si="46"/>
        <v>6.06263786528244</v>
      </c>
      <c r="T141" s="185">
        <f t="shared" ca="1" si="46"/>
        <v>6.06263786528244</v>
      </c>
      <c r="U141" s="185">
        <f t="shared" ca="1" si="46"/>
        <v>6.06263786528244</v>
      </c>
      <c r="V141" s="185">
        <f t="shared" ca="1" si="46"/>
        <v>6.06263786528244</v>
      </c>
      <c r="W141" s="185">
        <f t="shared" ca="1" si="46"/>
        <v>6.06263786528244</v>
      </c>
      <c r="X141" s="185">
        <f t="shared" ca="1" si="46"/>
        <v>6.06263786528244</v>
      </c>
      <c r="Y141" s="185">
        <f t="shared" ca="1" si="46"/>
        <v>6.06263786528244</v>
      </c>
      <c r="Z141" s="185">
        <f t="shared" ca="1" si="46"/>
        <v>6.06263786528244</v>
      </c>
      <c r="AA141" s="185">
        <f t="shared" ca="1" si="45"/>
        <v>6.06263786528244</v>
      </c>
      <c r="AB141" s="185">
        <f t="shared" ca="1" si="45"/>
        <v>6.06263786528244</v>
      </c>
      <c r="AC141" s="185">
        <f t="shared" ca="1" si="45"/>
        <v>6.06263786528244</v>
      </c>
      <c r="AD141" s="185">
        <f t="shared" ca="1" si="45"/>
        <v>6.06263786528244</v>
      </c>
      <c r="AE141" s="185">
        <f t="shared" ca="1" si="45"/>
        <v>6.06263786528244</v>
      </c>
      <c r="AF141" s="185">
        <f t="shared" ca="1" si="45"/>
        <v>6.06263786528244</v>
      </c>
      <c r="AG141" s="185">
        <f t="shared" ca="1" si="45"/>
        <v>6.06263786528244</v>
      </c>
      <c r="AH141" s="185">
        <f t="shared" ca="1" si="45"/>
        <v>6.06263786528244</v>
      </c>
      <c r="AI141" s="185">
        <f t="shared" ca="1" si="45"/>
        <v>6.06263786528244</v>
      </c>
      <c r="AJ141" s="185">
        <f t="shared" ca="1" si="45"/>
        <v>6.06263786528244</v>
      </c>
      <c r="AK141" s="185">
        <f t="shared" ca="1" si="45"/>
        <v>6.06263786528244</v>
      </c>
      <c r="AL141" s="185">
        <f t="shared" ca="1" si="45"/>
        <v>6.06263786528244</v>
      </c>
      <c r="AM141" s="185">
        <f t="shared" ca="1" si="45"/>
        <v>6.06263786528244</v>
      </c>
      <c r="AN141" s="185">
        <f t="shared" ca="1" si="45"/>
        <v>6.06263786528244</v>
      </c>
      <c r="AO141" s="185">
        <f t="shared" ca="1" si="45"/>
        <v>6.06263786528244</v>
      </c>
      <c r="AP141" s="185">
        <f t="shared" ca="1" si="45"/>
        <v>6.06263786528244</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47"/>
        <v>1.7388462698130338</v>
      </c>
      <c r="L142" s="185">
        <f t="shared" ca="1" si="46"/>
        <v>1.7688720845345711</v>
      </c>
      <c r="M142" s="192">
        <f t="shared" si="43"/>
        <v>2.4599072000000004</v>
      </c>
      <c r="N142" s="192">
        <f t="shared" si="44"/>
        <v>2.4599072000000004</v>
      </c>
      <c r="O142" s="192">
        <f>INDEX('[4]TS BYDem'!$O$10:$O$203,MATCH(D142,'[4]TS BYDem'!$D$10:$D$203,0))</f>
        <v>2.4599072000000004</v>
      </c>
      <c r="P142" s="185">
        <f t="shared" ca="1" si="46"/>
        <v>2.4837743874735021</v>
      </c>
      <c r="Q142" s="185">
        <f t="shared" ca="1" si="46"/>
        <v>2.4829066701263791</v>
      </c>
      <c r="R142" s="185">
        <f t="shared" ca="1" si="46"/>
        <v>2.2781664787149047</v>
      </c>
      <c r="S142" s="185">
        <f t="shared" ca="1" si="46"/>
        <v>2.3038023888073274</v>
      </c>
      <c r="T142" s="185">
        <f t="shared" ca="1" si="46"/>
        <v>2.3038023888073274</v>
      </c>
      <c r="U142" s="185">
        <f t="shared" ca="1" si="46"/>
        <v>2.3038023888073274</v>
      </c>
      <c r="V142" s="185">
        <f t="shared" ca="1" si="46"/>
        <v>2.3038023888073274</v>
      </c>
      <c r="W142" s="185">
        <f t="shared" ca="1" si="46"/>
        <v>2.3038023888073274</v>
      </c>
      <c r="X142" s="185">
        <f t="shared" ca="1" si="46"/>
        <v>2.3038023888073274</v>
      </c>
      <c r="Y142" s="185">
        <f t="shared" ca="1" si="46"/>
        <v>2.3038023888073274</v>
      </c>
      <c r="Z142" s="185">
        <f t="shared" ca="1" si="46"/>
        <v>2.3038023888073274</v>
      </c>
      <c r="AA142" s="185">
        <f t="shared" ca="1" si="45"/>
        <v>2.3038023888073274</v>
      </c>
      <c r="AB142" s="185">
        <f t="shared" ca="1" si="45"/>
        <v>2.3038023888073274</v>
      </c>
      <c r="AC142" s="185">
        <f t="shared" ca="1" si="45"/>
        <v>2.3038023888073274</v>
      </c>
      <c r="AD142" s="185">
        <f t="shared" ca="1" si="45"/>
        <v>2.3038023888073274</v>
      </c>
      <c r="AE142" s="185">
        <f t="shared" ca="1" si="45"/>
        <v>2.3038023888073274</v>
      </c>
      <c r="AF142" s="185">
        <f t="shared" ca="1" si="45"/>
        <v>2.3038023888073274</v>
      </c>
      <c r="AG142" s="185">
        <f t="shared" ca="1" si="45"/>
        <v>2.3038023888073274</v>
      </c>
      <c r="AH142" s="185">
        <f t="shared" ca="1" si="45"/>
        <v>2.3038023888073274</v>
      </c>
      <c r="AI142" s="185">
        <f t="shared" ca="1" si="45"/>
        <v>2.3038023888073274</v>
      </c>
      <c r="AJ142" s="185">
        <f t="shared" ca="1" si="45"/>
        <v>2.3038023888073274</v>
      </c>
      <c r="AK142" s="185">
        <f t="shared" ca="1" si="45"/>
        <v>2.3038023888073274</v>
      </c>
      <c r="AL142" s="185">
        <f t="shared" ca="1" si="45"/>
        <v>2.3038023888073274</v>
      </c>
      <c r="AM142" s="185">
        <f t="shared" ca="1" si="45"/>
        <v>2.3038023888073274</v>
      </c>
      <c r="AN142" s="185">
        <f t="shared" ca="1" si="45"/>
        <v>2.3038023888073274</v>
      </c>
      <c r="AO142" s="185">
        <f t="shared" ca="1" si="45"/>
        <v>2.3038023888073274</v>
      </c>
      <c r="AP142" s="185">
        <f t="shared" ca="1" si="45"/>
        <v>2.3038023888073274</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47"/>
        <v>#VALUE!</v>
      </c>
      <c r="L143" s="185" t="e">
        <f t="shared" ca="1" si="46"/>
        <v>#VALUE!</v>
      </c>
      <c r="M143" s="185" t="e">
        <f t="shared" ca="1" si="46"/>
        <v>#VALUE!</v>
      </c>
      <c r="N143" s="185" t="e">
        <f t="shared" ca="1" si="46"/>
        <v>#VALUE!</v>
      </c>
      <c r="O143" s="185" t="e">
        <f t="shared" ca="1" si="46"/>
        <v>#VALUE!</v>
      </c>
      <c r="P143" s="185" t="e">
        <f t="shared" ca="1" si="46"/>
        <v>#VALUE!</v>
      </c>
      <c r="Q143" s="185" t="e">
        <f t="shared" ca="1" si="46"/>
        <v>#VALUE!</v>
      </c>
      <c r="R143" s="185" t="e">
        <f t="shared" ca="1" si="46"/>
        <v>#VALUE!</v>
      </c>
      <c r="S143" s="185" t="e">
        <f t="shared" ca="1" si="46"/>
        <v>#VALUE!</v>
      </c>
      <c r="T143" s="185" t="e">
        <f t="shared" ca="1" si="46"/>
        <v>#VALUE!</v>
      </c>
      <c r="U143" s="185" t="e">
        <f t="shared" ca="1" si="46"/>
        <v>#VALUE!</v>
      </c>
      <c r="V143" s="185" t="e">
        <f t="shared" ca="1" si="46"/>
        <v>#VALUE!</v>
      </c>
      <c r="W143" s="185" t="e">
        <f t="shared" ca="1" si="46"/>
        <v>#VALUE!</v>
      </c>
      <c r="X143" s="185" t="e">
        <f t="shared" ca="1" si="46"/>
        <v>#VALUE!</v>
      </c>
      <c r="Y143" s="185" t="e">
        <f t="shared" ca="1" si="46"/>
        <v>#VALUE!</v>
      </c>
      <c r="Z143" s="185" t="e">
        <f t="shared" ca="1" si="46"/>
        <v>#VALUE!</v>
      </c>
      <c r="AA143" s="185" t="e">
        <f t="shared" ca="1" si="45"/>
        <v>#VALUE!</v>
      </c>
      <c r="AB143" s="185" t="e">
        <f t="shared" ca="1" si="45"/>
        <v>#VALUE!</v>
      </c>
      <c r="AC143" s="185" t="e">
        <f t="shared" ca="1" si="45"/>
        <v>#VALUE!</v>
      </c>
      <c r="AD143" s="185" t="e">
        <f t="shared" ca="1" si="45"/>
        <v>#VALUE!</v>
      </c>
      <c r="AE143" s="185" t="e">
        <f t="shared" ca="1" si="45"/>
        <v>#VALUE!</v>
      </c>
      <c r="AF143" s="185" t="e">
        <f t="shared" ca="1" si="45"/>
        <v>#VALUE!</v>
      </c>
      <c r="AG143" s="185" t="e">
        <f t="shared" ca="1" si="45"/>
        <v>#VALUE!</v>
      </c>
      <c r="AH143" s="185" t="e">
        <f t="shared" ca="1" si="45"/>
        <v>#VALUE!</v>
      </c>
      <c r="AI143" s="185" t="e">
        <f t="shared" ca="1" si="45"/>
        <v>#VALUE!</v>
      </c>
      <c r="AJ143" s="185" t="e">
        <f t="shared" ca="1" si="45"/>
        <v>#VALUE!</v>
      </c>
      <c r="AK143" s="185" t="e">
        <f t="shared" ca="1" si="45"/>
        <v>#VALUE!</v>
      </c>
      <c r="AL143" s="185" t="e">
        <f t="shared" ca="1" si="45"/>
        <v>#VALUE!</v>
      </c>
      <c r="AM143" s="185" t="e">
        <f t="shared" ca="1" si="45"/>
        <v>#VALUE!</v>
      </c>
      <c r="AN143" s="185" t="e">
        <f t="shared" ca="1" si="45"/>
        <v>#VALUE!</v>
      </c>
      <c r="AO143" s="185" t="e">
        <f t="shared" ca="1" si="45"/>
        <v>#VALUE!</v>
      </c>
      <c r="AP143" s="185" t="e">
        <f t="shared" ca="1" si="45"/>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47"/>
        <v>28.048879470534075</v>
      </c>
      <c r="L144" s="185">
        <f t="shared" ca="1" si="46"/>
        <v>28.533218122403252</v>
      </c>
      <c r="M144" s="192">
        <f t="shared" ref="M144" si="48">O144</f>
        <v>16.650368400000001</v>
      </c>
      <c r="N144" s="192">
        <f t="shared" ref="N144" si="49">O144</f>
        <v>16.650368400000001</v>
      </c>
      <c r="O144" s="192">
        <f>INDEX('[4]TS BYDem'!$O$10:$O$203,MATCH(D144,'[4]TS BYDem'!$D$10:$D$203,0))</f>
        <v>16.650368400000001</v>
      </c>
      <c r="P144" s="185">
        <f t="shared" ca="1" si="46"/>
        <v>16.811918178831359</v>
      </c>
      <c r="Q144" s="185">
        <f t="shared" ca="1" si="46"/>
        <v>16.806044862351506</v>
      </c>
      <c r="R144" s="185">
        <f t="shared" ca="1" si="46"/>
        <v>15.420220383571346</v>
      </c>
      <c r="S144" s="185">
        <f t="shared" ca="1" si="46"/>
        <v>15.593742111264209</v>
      </c>
      <c r="T144" s="185">
        <f t="shared" ca="1" si="46"/>
        <v>15.593742111264209</v>
      </c>
      <c r="U144" s="185">
        <f t="shared" ca="1" si="46"/>
        <v>15.593742111264209</v>
      </c>
      <c r="V144" s="185">
        <f t="shared" ca="1" si="46"/>
        <v>15.593742111264209</v>
      </c>
      <c r="W144" s="185">
        <f t="shared" ca="1" si="46"/>
        <v>15.593742111264209</v>
      </c>
      <c r="X144" s="185">
        <f t="shared" ca="1" si="46"/>
        <v>15.593742111264209</v>
      </c>
      <c r="Y144" s="185">
        <f t="shared" ca="1" si="46"/>
        <v>15.593742111264209</v>
      </c>
      <c r="Z144" s="185">
        <f t="shared" ca="1" si="46"/>
        <v>15.593742111264209</v>
      </c>
      <c r="AA144" s="185">
        <f t="shared" ca="1" si="45"/>
        <v>15.593742111264209</v>
      </c>
      <c r="AB144" s="185">
        <f t="shared" ca="1" si="45"/>
        <v>15.593742111264209</v>
      </c>
      <c r="AC144" s="185">
        <f t="shared" ca="1" si="45"/>
        <v>15.593742111264209</v>
      </c>
      <c r="AD144" s="185">
        <f t="shared" ca="1" si="45"/>
        <v>15.593742111264209</v>
      </c>
      <c r="AE144" s="185">
        <f t="shared" ca="1" si="45"/>
        <v>15.593742111264209</v>
      </c>
      <c r="AF144" s="185">
        <f t="shared" ca="1" si="45"/>
        <v>15.593742111264209</v>
      </c>
      <c r="AG144" s="185">
        <f t="shared" ca="1" si="45"/>
        <v>15.593742111264209</v>
      </c>
      <c r="AH144" s="185">
        <f t="shared" ca="1" si="45"/>
        <v>15.593742111264209</v>
      </c>
      <c r="AI144" s="185">
        <f t="shared" ca="1" si="45"/>
        <v>15.593742111264209</v>
      </c>
      <c r="AJ144" s="185">
        <f t="shared" ca="1" si="45"/>
        <v>15.593742111264209</v>
      </c>
      <c r="AK144" s="185">
        <f t="shared" ca="1" si="45"/>
        <v>15.593742111264209</v>
      </c>
      <c r="AL144" s="185">
        <f t="shared" ca="1" si="45"/>
        <v>15.593742111264209</v>
      </c>
      <c r="AM144" s="185">
        <f t="shared" ca="1" si="45"/>
        <v>15.593742111264209</v>
      </c>
      <c r="AN144" s="185">
        <f t="shared" ca="1" si="45"/>
        <v>15.593742111264209</v>
      </c>
      <c r="AO144" s="185">
        <f t="shared" ca="1" si="45"/>
        <v>15.593742111264209</v>
      </c>
      <c r="AP144" s="185">
        <f t="shared" ca="1" si="45"/>
        <v>15.593742111264209</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47"/>
        <v>28.048879470534075</v>
      </c>
      <c r="L145" s="185">
        <f t="shared" ca="1" si="46"/>
        <v>28.533218122403252</v>
      </c>
      <c r="M145" s="185">
        <f t="shared" ca="1" si="46"/>
        <v>28.787490246621417</v>
      </c>
      <c r="N145" s="185">
        <f t="shared" ca="1" si="46"/>
        <v>29.012880740376978</v>
      </c>
      <c r="O145" s="185">
        <f t="shared" ca="1" si="46"/>
        <v>29.137235423045439</v>
      </c>
      <c r="P145" s="185">
        <f t="shared" ca="1" si="46"/>
        <v>29.419938713763631</v>
      </c>
      <c r="Q145" s="185">
        <f t="shared" ca="1" si="46"/>
        <v>29.409660730665824</v>
      </c>
      <c r="R145" s="185">
        <f t="shared" ca="1" si="46"/>
        <v>26.984543572703316</v>
      </c>
      <c r="S145" s="185">
        <f t="shared" ca="1" si="46"/>
        <v>27.288197120140772</v>
      </c>
      <c r="T145" s="185">
        <f t="shared" ca="1" si="46"/>
        <v>27.288197120140772</v>
      </c>
      <c r="U145" s="185">
        <f t="shared" ca="1" si="46"/>
        <v>27.288197120140772</v>
      </c>
      <c r="V145" s="185">
        <f t="shared" ca="1" si="46"/>
        <v>27.288197120140772</v>
      </c>
      <c r="W145" s="185">
        <f t="shared" ca="1" si="46"/>
        <v>27.288197120140772</v>
      </c>
      <c r="X145" s="185">
        <f t="shared" ca="1" si="46"/>
        <v>27.288197120140772</v>
      </c>
      <c r="Y145" s="185">
        <f t="shared" ca="1" si="46"/>
        <v>27.288197120140772</v>
      </c>
      <c r="Z145" s="185">
        <f t="shared" ca="1" si="46"/>
        <v>27.288197120140772</v>
      </c>
      <c r="AA145" s="185">
        <f t="shared" ca="1" si="45"/>
        <v>27.288197120140772</v>
      </c>
      <c r="AB145" s="185">
        <f t="shared" ca="1" si="45"/>
        <v>27.288197120140772</v>
      </c>
      <c r="AC145" s="185">
        <f t="shared" ca="1" si="45"/>
        <v>27.288197120140772</v>
      </c>
      <c r="AD145" s="185">
        <f t="shared" ca="1" si="45"/>
        <v>27.288197120140772</v>
      </c>
      <c r="AE145" s="185">
        <f t="shared" ca="1" si="45"/>
        <v>27.288197120140772</v>
      </c>
      <c r="AF145" s="185">
        <f t="shared" ca="1" si="45"/>
        <v>27.288197120140772</v>
      </c>
      <c r="AG145" s="185">
        <f t="shared" ca="1" si="45"/>
        <v>27.288197120140772</v>
      </c>
      <c r="AH145" s="185">
        <f t="shared" ca="1" si="45"/>
        <v>27.288197120140772</v>
      </c>
      <c r="AI145" s="185">
        <f t="shared" ca="1" si="45"/>
        <v>27.288197120140772</v>
      </c>
      <c r="AJ145" s="185">
        <f t="shared" ca="1" si="45"/>
        <v>27.288197120140772</v>
      </c>
      <c r="AK145" s="185">
        <f t="shared" ca="1" si="45"/>
        <v>27.288197120140772</v>
      </c>
      <c r="AL145" s="185">
        <f t="shared" ca="1" si="45"/>
        <v>27.288197120140772</v>
      </c>
      <c r="AM145" s="185">
        <f t="shared" ca="1" si="45"/>
        <v>27.288197120140772</v>
      </c>
      <c r="AN145" s="185">
        <f t="shared" ca="1" si="45"/>
        <v>27.288197120140772</v>
      </c>
      <c r="AO145" s="185">
        <f t="shared" ca="1" si="45"/>
        <v>27.288197120140772</v>
      </c>
      <c r="AP145" s="185">
        <f t="shared" ca="1" si="45"/>
        <v>27.288197120140772</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47"/>
        <v>28.048879470534075</v>
      </c>
      <c r="L146" s="185">
        <f t="shared" ca="1" si="46"/>
        <v>28.533218122403252</v>
      </c>
      <c r="M146" s="185">
        <f t="shared" ca="1" si="46"/>
        <v>28.787490246621417</v>
      </c>
      <c r="N146" s="185">
        <f t="shared" ca="1" si="46"/>
        <v>29.012880740376978</v>
      </c>
      <c r="O146" s="185">
        <f t="shared" ca="1" si="46"/>
        <v>29.137235423045439</v>
      </c>
      <c r="P146" s="185">
        <f t="shared" ca="1" si="46"/>
        <v>29.419938713763631</v>
      </c>
      <c r="Q146" s="185">
        <f t="shared" ca="1" si="46"/>
        <v>29.409660730665824</v>
      </c>
      <c r="R146" s="185">
        <f t="shared" ca="1" si="46"/>
        <v>26.984543572703316</v>
      </c>
      <c r="S146" s="185">
        <f t="shared" ca="1" si="46"/>
        <v>27.288197120140772</v>
      </c>
      <c r="T146" s="185">
        <f t="shared" ca="1" si="46"/>
        <v>27.288197120140772</v>
      </c>
      <c r="U146" s="185">
        <f t="shared" ca="1" si="46"/>
        <v>27.288197120140772</v>
      </c>
      <c r="V146" s="185">
        <f t="shared" ca="1" si="46"/>
        <v>27.288197120140772</v>
      </c>
      <c r="W146" s="185">
        <f t="shared" ca="1" si="46"/>
        <v>27.288197120140772</v>
      </c>
      <c r="X146" s="185">
        <f t="shared" ca="1" si="46"/>
        <v>27.288197120140772</v>
      </c>
      <c r="Y146" s="185">
        <f t="shared" ca="1" si="46"/>
        <v>27.288197120140772</v>
      </c>
      <c r="Z146" s="185">
        <f t="shared" ca="1" si="46"/>
        <v>27.288197120140772</v>
      </c>
      <c r="AA146" s="185">
        <f t="shared" ca="1" si="45"/>
        <v>27.288197120140772</v>
      </c>
      <c r="AB146" s="185">
        <f t="shared" ca="1" si="45"/>
        <v>27.288197120140772</v>
      </c>
      <c r="AC146" s="185">
        <f t="shared" ca="1" si="45"/>
        <v>27.288197120140772</v>
      </c>
      <c r="AD146" s="185">
        <f t="shared" ca="1" si="45"/>
        <v>27.288197120140772</v>
      </c>
      <c r="AE146" s="185">
        <f t="shared" ca="1" si="45"/>
        <v>27.288197120140772</v>
      </c>
      <c r="AF146" s="185">
        <f t="shared" ca="1" si="45"/>
        <v>27.288197120140772</v>
      </c>
      <c r="AG146" s="185">
        <f t="shared" ca="1" si="45"/>
        <v>27.288197120140772</v>
      </c>
      <c r="AH146" s="185">
        <f t="shared" ca="1" si="45"/>
        <v>27.288197120140772</v>
      </c>
      <c r="AI146" s="185">
        <f t="shared" ca="1" si="45"/>
        <v>27.288197120140772</v>
      </c>
      <c r="AJ146" s="185">
        <f t="shared" ca="1" si="45"/>
        <v>27.288197120140772</v>
      </c>
      <c r="AK146" s="185">
        <f t="shared" ca="1" si="45"/>
        <v>27.288197120140772</v>
      </c>
      <c r="AL146" s="185">
        <f t="shared" ca="1" si="45"/>
        <v>27.288197120140772</v>
      </c>
      <c r="AM146" s="185">
        <f t="shared" ca="1" si="45"/>
        <v>27.288197120140772</v>
      </c>
      <c r="AN146" s="185">
        <f t="shared" ca="1" si="45"/>
        <v>27.288197120140772</v>
      </c>
      <c r="AO146" s="185">
        <f t="shared" ca="1" si="45"/>
        <v>27.288197120140772</v>
      </c>
      <c r="AP146" s="185">
        <f t="shared" ca="1" si="45"/>
        <v>27.288197120140772</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47"/>
        <v>28.048879470534075</v>
      </c>
      <c r="L147" s="185">
        <f t="shared" ca="1" si="46"/>
        <v>28.533218122403252</v>
      </c>
      <c r="M147" s="185">
        <f t="shared" ca="1" si="46"/>
        <v>28.787490246621417</v>
      </c>
      <c r="N147" s="185">
        <f t="shared" ca="1" si="46"/>
        <v>29.012880740376978</v>
      </c>
      <c r="O147" s="185">
        <f t="shared" ca="1" si="46"/>
        <v>29.137235423045439</v>
      </c>
      <c r="P147" s="185">
        <f t="shared" ca="1" si="46"/>
        <v>29.419938713763631</v>
      </c>
      <c r="Q147" s="185">
        <f t="shared" ca="1" si="46"/>
        <v>29.409660730665824</v>
      </c>
      <c r="R147" s="185">
        <f t="shared" ca="1" si="46"/>
        <v>26.984543572703316</v>
      </c>
      <c r="S147" s="185">
        <f t="shared" ca="1" si="46"/>
        <v>27.288197120140772</v>
      </c>
      <c r="T147" s="185">
        <f t="shared" ca="1" si="46"/>
        <v>27.288197120140772</v>
      </c>
      <c r="U147" s="185">
        <f t="shared" ca="1" si="46"/>
        <v>27.288197120140772</v>
      </c>
      <c r="V147" s="185">
        <f t="shared" ca="1" si="46"/>
        <v>27.288197120140772</v>
      </c>
      <c r="W147" s="185">
        <f t="shared" ca="1" si="46"/>
        <v>27.288197120140772</v>
      </c>
      <c r="X147" s="185">
        <f t="shared" ca="1" si="46"/>
        <v>27.288197120140772</v>
      </c>
      <c r="Y147" s="185">
        <f t="shared" ca="1" si="46"/>
        <v>27.288197120140772</v>
      </c>
      <c r="Z147" s="185">
        <f t="shared" ca="1" si="46"/>
        <v>27.288197120140772</v>
      </c>
      <c r="AA147" s="185">
        <f t="shared" ca="1" si="45"/>
        <v>27.288197120140772</v>
      </c>
      <c r="AB147" s="185">
        <f t="shared" ca="1" si="45"/>
        <v>27.288197120140772</v>
      </c>
      <c r="AC147" s="185">
        <f t="shared" ca="1" si="45"/>
        <v>27.288197120140772</v>
      </c>
      <c r="AD147" s="185">
        <f t="shared" ca="1" si="45"/>
        <v>27.288197120140772</v>
      </c>
      <c r="AE147" s="185">
        <f t="shared" ca="1" si="45"/>
        <v>27.288197120140772</v>
      </c>
      <c r="AF147" s="185">
        <f t="shared" ca="1" si="45"/>
        <v>27.288197120140772</v>
      </c>
      <c r="AG147" s="185">
        <f t="shared" ca="1" si="45"/>
        <v>27.288197120140772</v>
      </c>
      <c r="AH147" s="185">
        <f t="shared" ca="1" si="45"/>
        <v>27.288197120140772</v>
      </c>
      <c r="AI147" s="185">
        <f t="shared" ca="1" si="45"/>
        <v>27.288197120140772</v>
      </c>
      <c r="AJ147" s="185">
        <f t="shared" ca="1" si="45"/>
        <v>27.288197120140772</v>
      </c>
      <c r="AK147" s="185">
        <f t="shared" ca="1" si="45"/>
        <v>27.288197120140772</v>
      </c>
      <c r="AL147" s="185">
        <f t="shared" ca="1" si="45"/>
        <v>27.288197120140772</v>
      </c>
      <c r="AM147" s="185">
        <f t="shared" ca="1" si="45"/>
        <v>27.288197120140772</v>
      </c>
      <c r="AN147" s="185">
        <f t="shared" ca="1" si="45"/>
        <v>27.288197120140772</v>
      </c>
      <c r="AO147" s="185">
        <f t="shared" ca="1" si="45"/>
        <v>27.288197120140772</v>
      </c>
      <c r="AP147" s="185">
        <f t="shared" ca="1" si="45"/>
        <v>27.288197120140772</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47"/>
        <v>28.048879470534075</v>
      </c>
      <c r="L148" s="185">
        <f t="shared" ca="1" si="46"/>
        <v>28.533218122403252</v>
      </c>
      <c r="M148" s="185">
        <f t="shared" ca="1" si="46"/>
        <v>28.787490246621417</v>
      </c>
      <c r="N148" s="185">
        <f t="shared" ca="1" si="46"/>
        <v>29.012880740376978</v>
      </c>
      <c r="O148" s="185">
        <f t="shared" ca="1" si="46"/>
        <v>29.137235423045439</v>
      </c>
      <c r="P148" s="185">
        <f t="shared" ca="1" si="46"/>
        <v>29.419938713763631</v>
      </c>
      <c r="Q148" s="185">
        <f t="shared" ca="1" si="46"/>
        <v>29.409660730665824</v>
      </c>
      <c r="R148" s="185">
        <f t="shared" ca="1" si="46"/>
        <v>26.984543572703316</v>
      </c>
      <c r="S148" s="185">
        <f t="shared" ca="1" si="46"/>
        <v>27.288197120140772</v>
      </c>
      <c r="T148" s="185">
        <f t="shared" ca="1" si="46"/>
        <v>27.288197120140772</v>
      </c>
      <c r="U148" s="185">
        <f t="shared" ca="1" si="46"/>
        <v>27.288197120140772</v>
      </c>
      <c r="V148" s="185">
        <f t="shared" ca="1" si="46"/>
        <v>27.288197120140772</v>
      </c>
      <c r="W148" s="185">
        <f t="shared" ca="1" si="46"/>
        <v>27.288197120140772</v>
      </c>
      <c r="X148" s="185">
        <f t="shared" ca="1" si="46"/>
        <v>27.288197120140772</v>
      </c>
      <c r="Y148" s="185">
        <f t="shared" ca="1" si="46"/>
        <v>27.288197120140772</v>
      </c>
      <c r="Z148" s="185">
        <f t="shared" ca="1" si="46"/>
        <v>27.288197120140772</v>
      </c>
      <c r="AA148" s="185">
        <f t="shared" ca="1" si="45"/>
        <v>27.288197120140772</v>
      </c>
      <c r="AB148" s="185">
        <f t="shared" ca="1" si="45"/>
        <v>27.288197120140772</v>
      </c>
      <c r="AC148" s="185">
        <f t="shared" ca="1" si="45"/>
        <v>27.288197120140772</v>
      </c>
      <c r="AD148" s="185">
        <f t="shared" ca="1" si="45"/>
        <v>27.288197120140772</v>
      </c>
      <c r="AE148" s="185">
        <f t="shared" ca="1" si="45"/>
        <v>27.288197120140772</v>
      </c>
      <c r="AF148" s="185">
        <f t="shared" ca="1" si="45"/>
        <v>27.288197120140772</v>
      </c>
      <c r="AG148" s="185">
        <f t="shared" ca="1" si="45"/>
        <v>27.288197120140772</v>
      </c>
      <c r="AH148" s="185">
        <f t="shared" ca="1" si="45"/>
        <v>27.288197120140772</v>
      </c>
      <c r="AI148" s="185">
        <f t="shared" ca="1" si="45"/>
        <v>27.288197120140772</v>
      </c>
      <c r="AJ148" s="185">
        <f t="shared" ca="1" si="45"/>
        <v>27.288197120140772</v>
      </c>
      <c r="AK148" s="185">
        <f t="shared" ca="1" si="45"/>
        <v>27.288197120140772</v>
      </c>
      <c r="AL148" s="185">
        <f t="shared" ca="1" si="45"/>
        <v>27.288197120140772</v>
      </c>
      <c r="AM148" s="185">
        <f t="shared" ca="1" si="45"/>
        <v>27.288197120140772</v>
      </c>
      <c r="AN148" s="185">
        <f t="shared" ca="1" si="45"/>
        <v>27.288197120140772</v>
      </c>
      <c r="AO148" s="185">
        <f t="shared" ca="1" si="45"/>
        <v>27.288197120140772</v>
      </c>
      <c r="AP148" s="185">
        <f t="shared" ca="1" si="45"/>
        <v>27.288197120140772</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47"/>
        <v>28.048879470534075</v>
      </c>
      <c r="L149" s="185">
        <f t="shared" ca="1" si="46"/>
        <v>28.533218122403252</v>
      </c>
      <c r="M149" s="185">
        <f t="shared" ca="1" si="46"/>
        <v>28.787490246621417</v>
      </c>
      <c r="N149" s="185">
        <f t="shared" ca="1" si="46"/>
        <v>29.012880740376978</v>
      </c>
      <c r="O149" s="185">
        <f t="shared" ca="1" si="46"/>
        <v>29.137235423045439</v>
      </c>
      <c r="P149" s="185">
        <f t="shared" ca="1" si="46"/>
        <v>29.419938713763631</v>
      </c>
      <c r="Q149" s="185">
        <f t="shared" ca="1" si="46"/>
        <v>29.409660730665824</v>
      </c>
      <c r="R149" s="185">
        <f t="shared" ca="1" si="46"/>
        <v>26.984543572703316</v>
      </c>
      <c r="S149" s="185">
        <f t="shared" ca="1" si="46"/>
        <v>27.288197120140772</v>
      </c>
      <c r="T149" s="185">
        <f t="shared" ca="1" si="46"/>
        <v>27.288197120140772</v>
      </c>
      <c r="U149" s="185">
        <f t="shared" ca="1" si="46"/>
        <v>27.288197120140772</v>
      </c>
      <c r="V149" s="185">
        <f t="shared" ca="1" si="46"/>
        <v>27.288197120140772</v>
      </c>
      <c r="W149" s="185">
        <f t="shared" ca="1" si="46"/>
        <v>27.288197120140772</v>
      </c>
      <c r="X149" s="185">
        <f t="shared" ca="1" si="46"/>
        <v>27.288197120140772</v>
      </c>
      <c r="Y149" s="185">
        <f t="shared" ca="1" si="46"/>
        <v>27.288197120140772</v>
      </c>
      <c r="Z149" s="185">
        <f t="shared" ca="1" si="46"/>
        <v>27.288197120140772</v>
      </c>
      <c r="AA149" s="185">
        <f t="shared" ca="1" si="45"/>
        <v>27.288197120140772</v>
      </c>
      <c r="AB149" s="185">
        <f t="shared" ca="1" si="45"/>
        <v>27.288197120140772</v>
      </c>
      <c r="AC149" s="185">
        <f t="shared" ca="1" si="45"/>
        <v>27.288197120140772</v>
      </c>
      <c r="AD149" s="185">
        <f t="shared" ca="1" si="45"/>
        <v>27.288197120140772</v>
      </c>
      <c r="AE149" s="185">
        <f t="shared" ca="1" si="45"/>
        <v>27.288197120140772</v>
      </c>
      <c r="AF149" s="185">
        <f t="shared" ca="1" si="45"/>
        <v>27.288197120140772</v>
      </c>
      <c r="AG149" s="185">
        <f t="shared" ca="1" si="45"/>
        <v>27.288197120140772</v>
      </c>
      <c r="AH149" s="185">
        <f t="shared" ca="1" si="45"/>
        <v>27.288197120140772</v>
      </c>
      <c r="AI149" s="185">
        <f t="shared" ca="1" si="45"/>
        <v>27.288197120140772</v>
      </c>
      <c r="AJ149" s="185">
        <f t="shared" ca="1" si="45"/>
        <v>27.288197120140772</v>
      </c>
      <c r="AK149" s="185">
        <f t="shared" ca="1" si="45"/>
        <v>27.288197120140772</v>
      </c>
      <c r="AL149" s="185">
        <f t="shared" ca="1" si="45"/>
        <v>27.288197120140772</v>
      </c>
      <c r="AM149" s="185">
        <f t="shared" ca="1" si="45"/>
        <v>27.288197120140772</v>
      </c>
      <c r="AN149" s="185">
        <f t="shared" ca="1" si="45"/>
        <v>27.288197120140772</v>
      </c>
      <c r="AO149" s="185">
        <f t="shared" ca="1" si="45"/>
        <v>27.288197120140772</v>
      </c>
      <c r="AP149" s="185">
        <f t="shared" ca="1" si="45"/>
        <v>27.288197120140772</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47"/>
        <v>#VALUE!</v>
      </c>
      <c r="L150" s="185" t="e">
        <f t="shared" ca="1" si="46"/>
        <v>#VALUE!</v>
      </c>
      <c r="M150" s="185" t="e">
        <f t="shared" ca="1" si="46"/>
        <v>#VALUE!</v>
      </c>
      <c r="N150" s="185" t="e">
        <f t="shared" ca="1" si="46"/>
        <v>#VALUE!</v>
      </c>
      <c r="O150" s="185" t="e">
        <f t="shared" ca="1" si="46"/>
        <v>#VALUE!</v>
      </c>
      <c r="P150" s="185" t="e">
        <f t="shared" ca="1" si="46"/>
        <v>#VALUE!</v>
      </c>
      <c r="Q150" s="185" t="e">
        <f t="shared" ca="1" si="46"/>
        <v>#VALUE!</v>
      </c>
      <c r="R150" s="185" t="e">
        <f t="shared" ca="1" si="46"/>
        <v>#VALUE!</v>
      </c>
      <c r="S150" s="185" t="e">
        <f t="shared" ca="1" si="46"/>
        <v>#VALUE!</v>
      </c>
      <c r="T150" s="185" t="e">
        <f t="shared" ca="1" si="46"/>
        <v>#VALUE!</v>
      </c>
      <c r="U150" s="185" t="e">
        <f t="shared" ca="1" si="46"/>
        <v>#VALUE!</v>
      </c>
      <c r="V150" s="185" t="e">
        <f t="shared" ca="1" si="46"/>
        <v>#VALUE!</v>
      </c>
      <c r="W150" s="185" t="e">
        <f t="shared" ca="1" si="46"/>
        <v>#VALUE!</v>
      </c>
      <c r="X150" s="185" t="e">
        <f t="shared" ca="1" si="46"/>
        <v>#VALUE!</v>
      </c>
      <c r="Y150" s="185" t="e">
        <f t="shared" ca="1" si="46"/>
        <v>#VALUE!</v>
      </c>
      <c r="Z150" s="185" t="e">
        <f t="shared" ca="1" si="46"/>
        <v>#VALUE!</v>
      </c>
      <c r="AA150" s="185" t="e">
        <f t="shared" ref="AA150:AP153" ca="1" si="50">AA$133/Z$133*Z150</f>
        <v>#VALUE!</v>
      </c>
      <c r="AB150" s="185" t="e">
        <f t="shared" ca="1" si="50"/>
        <v>#VALUE!</v>
      </c>
      <c r="AC150" s="185" t="e">
        <f t="shared" ca="1" si="50"/>
        <v>#VALUE!</v>
      </c>
      <c r="AD150" s="185" t="e">
        <f t="shared" ca="1" si="50"/>
        <v>#VALUE!</v>
      </c>
      <c r="AE150" s="185" t="e">
        <f t="shared" ca="1" si="50"/>
        <v>#VALUE!</v>
      </c>
      <c r="AF150" s="185" t="e">
        <f t="shared" ca="1" si="50"/>
        <v>#VALUE!</v>
      </c>
      <c r="AG150" s="185" t="e">
        <f t="shared" ca="1" si="50"/>
        <v>#VALUE!</v>
      </c>
      <c r="AH150" s="185" t="e">
        <f t="shared" ca="1" si="50"/>
        <v>#VALUE!</v>
      </c>
      <c r="AI150" s="185" t="e">
        <f t="shared" ca="1" si="50"/>
        <v>#VALUE!</v>
      </c>
      <c r="AJ150" s="185" t="e">
        <f t="shared" ca="1" si="50"/>
        <v>#VALUE!</v>
      </c>
      <c r="AK150" s="185" t="e">
        <f t="shared" ca="1" si="50"/>
        <v>#VALUE!</v>
      </c>
      <c r="AL150" s="185" t="e">
        <f t="shared" ca="1" si="50"/>
        <v>#VALUE!</v>
      </c>
      <c r="AM150" s="185" t="e">
        <f t="shared" ca="1" si="50"/>
        <v>#VALUE!</v>
      </c>
      <c r="AN150" s="185" t="e">
        <f t="shared" ca="1" si="50"/>
        <v>#VALUE!</v>
      </c>
      <c r="AO150" s="185" t="e">
        <f t="shared" ca="1" si="50"/>
        <v>#VALUE!</v>
      </c>
      <c r="AP150" s="185" t="e">
        <f t="shared" ca="1" si="50"/>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47"/>
        <v>40.091270629133007</v>
      </c>
      <c r="L151" s="185">
        <f t="shared" ca="1" si="47"/>
        <v>40.783553256274509</v>
      </c>
      <c r="M151" s="192">
        <f t="shared" ref="M151" si="51">O151</f>
        <v>28.64</v>
      </c>
      <c r="N151" s="192">
        <f t="shared" ref="N151" si="52">O151</f>
        <v>28.64</v>
      </c>
      <c r="O151" s="192">
        <f>INDEX('[4]TS BYDem'!$O$10:$O$203,MATCH(D151,'[4]TS BYDem'!$D$10:$D$203,0))</f>
        <v>28.64</v>
      </c>
      <c r="P151" s="185">
        <f t="shared" ref="P151:Z153" ca="1" si="53">P$133/O$133*O151</f>
        <v>28.917878876585704</v>
      </c>
      <c r="Q151" s="185">
        <f t="shared" ca="1" si="53"/>
        <v>28.907776290267975</v>
      </c>
      <c r="R151" s="185">
        <f t="shared" ca="1" si="53"/>
        <v>26.524044464114279</v>
      </c>
      <c r="S151" s="185">
        <f t="shared" ca="1" si="53"/>
        <v>26.822516075176267</v>
      </c>
      <c r="T151" s="185">
        <f t="shared" ca="1" si="53"/>
        <v>26.822516075176267</v>
      </c>
      <c r="U151" s="185">
        <f t="shared" ca="1" si="53"/>
        <v>26.822516075176267</v>
      </c>
      <c r="V151" s="185">
        <f t="shared" ca="1" si="53"/>
        <v>26.822516075176267</v>
      </c>
      <c r="W151" s="185">
        <f t="shared" ca="1" si="53"/>
        <v>26.822516075176267</v>
      </c>
      <c r="X151" s="185">
        <f t="shared" ca="1" si="53"/>
        <v>26.822516075176267</v>
      </c>
      <c r="Y151" s="185">
        <f t="shared" ca="1" si="53"/>
        <v>26.822516075176267</v>
      </c>
      <c r="Z151" s="185">
        <f t="shared" ca="1" si="53"/>
        <v>26.822516075176267</v>
      </c>
      <c r="AA151" s="185">
        <f t="shared" ca="1" si="50"/>
        <v>26.822516075176267</v>
      </c>
      <c r="AB151" s="185">
        <f t="shared" ca="1" si="50"/>
        <v>26.822516075176267</v>
      </c>
      <c r="AC151" s="185">
        <f t="shared" ca="1" si="50"/>
        <v>26.822516075176267</v>
      </c>
      <c r="AD151" s="185">
        <f t="shared" ca="1" si="50"/>
        <v>26.822516075176267</v>
      </c>
      <c r="AE151" s="185">
        <f t="shared" ca="1" si="50"/>
        <v>26.822516075176267</v>
      </c>
      <c r="AF151" s="185">
        <f t="shared" ca="1" si="50"/>
        <v>26.822516075176267</v>
      </c>
      <c r="AG151" s="185">
        <f t="shared" ca="1" si="50"/>
        <v>26.822516075176267</v>
      </c>
      <c r="AH151" s="185">
        <f t="shared" ca="1" si="50"/>
        <v>26.822516075176267</v>
      </c>
      <c r="AI151" s="185">
        <f t="shared" ca="1" si="50"/>
        <v>26.822516075176267</v>
      </c>
      <c r="AJ151" s="185">
        <f t="shared" ca="1" si="50"/>
        <v>26.822516075176267</v>
      </c>
      <c r="AK151" s="185">
        <f t="shared" ca="1" si="50"/>
        <v>26.822516075176267</v>
      </c>
      <c r="AL151" s="185">
        <f t="shared" ca="1" si="50"/>
        <v>26.822516075176267</v>
      </c>
      <c r="AM151" s="185">
        <f t="shared" ca="1" si="50"/>
        <v>26.822516075176267</v>
      </c>
      <c r="AN151" s="185">
        <f t="shared" ca="1" si="50"/>
        <v>26.822516075176267</v>
      </c>
      <c r="AO151" s="185">
        <f t="shared" ca="1" si="50"/>
        <v>26.822516075176267</v>
      </c>
      <c r="AP151" s="185">
        <f t="shared" ca="1" si="50"/>
        <v>26.822516075176267</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47"/>
        <v>#VALUE!</v>
      </c>
      <c r="L152" s="185" t="e">
        <f t="shared" ca="1" si="47"/>
        <v>#VALUE!</v>
      </c>
      <c r="M152" s="185" t="e">
        <f t="shared" ca="1" si="47"/>
        <v>#VALUE!</v>
      </c>
      <c r="N152" s="185" t="e">
        <f t="shared" ca="1" si="47"/>
        <v>#VALUE!</v>
      </c>
      <c r="O152" s="185" t="e">
        <f t="shared" ca="1" si="47"/>
        <v>#VALUE!</v>
      </c>
      <c r="P152" s="185" t="e">
        <f t="shared" ca="1" si="53"/>
        <v>#VALUE!</v>
      </c>
      <c r="Q152" s="185" t="e">
        <f t="shared" ca="1" si="53"/>
        <v>#VALUE!</v>
      </c>
      <c r="R152" s="185" t="e">
        <f t="shared" ca="1" si="53"/>
        <v>#VALUE!</v>
      </c>
      <c r="S152" s="185" t="e">
        <f t="shared" ca="1" si="53"/>
        <v>#VALUE!</v>
      </c>
      <c r="T152" s="185" t="e">
        <f t="shared" ca="1" si="53"/>
        <v>#VALUE!</v>
      </c>
      <c r="U152" s="185" t="e">
        <f t="shared" ca="1" si="53"/>
        <v>#VALUE!</v>
      </c>
      <c r="V152" s="185" t="e">
        <f t="shared" ca="1" si="53"/>
        <v>#VALUE!</v>
      </c>
      <c r="W152" s="185" t="e">
        <f t="shared" ca="1" si="53"/>
        <v>#VALUE!</v>
      </c>
      <c r="X152" s="185" t="e">
        <f t="shared" ca="1" si="53"/>
        <v>#VALUE!</v>
      </c>
      <c r="Y152" s="185" t="e">
        <f t="shared" ca="1" si="53"/>
        <v>#VALUE!</v>
      </c>
      <c r="Z152" s="185" t="e">
        <f t="shared" ca="1" si="53"/>
        <v>#VALUE!</v>
      </c>
      <c r="AA152" s="185" t="e">
        <f t="shared" ca="1" si="50"/>
        <v>#VALUE!</v>
      </c>
      <c r="AB152" s="185" t="e">
        <f t="shared" ca="1" si="50"/>
        <v>#VALUE!</v>
      </c>
      <c r="AC152" s="185" t="e">
        <f t="shared" ca="1" si="50"/>
        <v>#VALUE!</v>
      </c>
      <c r="AD152" s="185" t="e">
        <f t="shared" ca="1" si="50"/>
        <v>#VALUE!</v>
      </c>
      <c r="AE152" s="185" t="e">
        <f t="shared" ca="1" si="50"/>
        <v>#VALUE!</v>
      </c>
      <c r="AF152" s="185" t="e">
        <f t="shared" ca="1" si="50"/>
        <v>#VALUE!</v>
      </c>
      <c r="AG152" s="185" t="e">
        <f t="shared" ca="1" si="50"/>
        <v>#VALUE!</v>
      </c>
      <c r="AH152" s="185" t="e">
        <f t="shared" ca="1" si="50"/>
        <v>#VALUE!</v>
      </c>
      <c r="AI152" s="185" t="e">
        <f t="shared" ca="1" si="50"/>
        <v>#VALUE!</v>
      </c>
      <c r="AJ152" s="185" t="e">
        <f t="shared" ca="1" si="50"/>
        <v>#VALUE!</v>
      </c>
      <c r="AK152" s="185" t="e">
        <f t="shared" ca="1" si="50"/>
        <v>#VALUE!</v>
      </c>
      <c r="AL152" s="185" t="e">
        <f t="shared" ca="1" si="50"/>
        <v>#VALUE!</v>
      </c>
      <c r="AM152" s="185" t="e">
        <f t="shared" ca="1" si="50"/>
        <v>#VALUE!</v>
      </c>
      <c r="AN152" s="185" t="e">
        <f t="shared" ca="1" si="50"/>
        <v>#VALUE!</v>
      </c>
      <c r="AO152" s="185" t="e">
        <f t="shared" ca="1" si="50"/>
        <v>#VALUE!</v>
      </c>
      <c r="AP152" s="185" t="e">
        <f t="shared" ca="1" si="50"/>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47"/>
        <v>#VALUE!</v>
      </c>
      <c r="L153" s="185" t="e">
        <f t="shared" ca="1" si="47"/>
        <v>#VALUE!</v>
      </c>
      <c r="M153" s="185" t="e">
        <f t="shared" ca="1" si="47"/>
        <v>#VALUE!</v>
      </c>
      <c r="N153" s="185" t="e">
        <f t="shared" ca="1" si="47"/>
        <v>#VALUE!</v>
      </c>
      <c r="O153" s="185" t="e">
        <f t="shared" ca="1" si="47"/>
        <v>#VALUE!</v>
      </c>
      <c r="P153" s="185" t="e">
        <f t="shared" ca="1" si="53"/>
        <v>#VALUE!</v>
      </c>
      <c r="Q153" s="185" t="e">
        <f t="shared" ca="1" si="53"/>
        <v>#VALUE!</v>
      </c>
      <c r="R153" s="185" t="e">
        <f t="shared" ca="1" si="53"/>
        <v>#VALUE!</v>
      </c>
      <c r="S153" s="185" t="e">
        <f t="shared" ca="1" si="53"/>
        <v>#VALUE!</v>
      </c>
      <c r="T153" s="185" t="e">
        <f t="shared" ca="1" si="53"/>
        <v>#VALUE!</v>
      </c>
      <c r="U153" s="185" t="e">
        <f t="shared" ca="1" si="53"/>
        <v>#VALUE!</v>
      </c>
      <c r="V153" s="185" t="e">
        <f t="shared" ca="1" si="53"/>
        <v>#VALUE!</v>
      </c>
      <c r="W153" s="185" t="e">
        <f t="shared" ca="1" si="53"/>
        <v>#VALUE!</v>
      </c>
      <c r="X153" s="185" t="e">
        <f t="shared" ca="1" si="53"/>
        <v>#VALUE!</v>
      </c>
      <c r="Y153" s="185" t="e">
        <f t="shared" ca="1" si="53"/>
        <v>#VALUE!</v>
      </c>
      <c r="Z153" s="185" t="e">
        <f t="shared" ca="1" si="53"/>
        <v>#VALUE!</v>
      </c>
      <c r="AA153" s="185" t="e">
        <f t="shared" ca="1" si="50"/>
        <v>#VALUE!</v>
      </c>
      <c r="AB153" s="185" t="e">
        <f t="shared" ca="1" si="50"/>
        <v>#VALUE!</v>
      </c>
      <c r="AC153" s="185" t="e">
        <f t="shared" ca="1" si="50"/>
        <v>#VALUE!</v>
      </c>
      <c r="AD153" s="185" t="e">
        <f t="shared" ca="1" si="50"/>
        <v>#VALUE!</v>
      </c>
      <c r="AE153" s="185" t="e">
        <f t="shared" ca="1" si="50"/>
        <v>#VALUE!</v>
      </c>
      <c r="AF153" s="185" t="e">
        <f t="shared" ca="1" si="50"/>
        <v>#VALUE!</v>
      </c>
      <c r="AG153" s="185" t="e">
        <f t="shared" ca="1" si="50"/>
        <v>#VALUE!</v>
      </c>
      <c r="AH153" s="185" t="e">
        <f t="shared" ca="1" si="50"/>
        <v>#VALUE!</v>
      </c>
      <c r="AI153" s="185" t="e">
        <f t="shared" ca="1" si="50"/>
        <v>#VALUE!</v>
      </c>
      <c r="AJ153" s="185" t="e">
        <f t="shared" ca="1" si="50"/>
        <v>#VALUE!</v>
      </c>
      <c r="AK153" s="185" t="e">
        <f t="shared" ca="1" si="50"/>
        <v>#VALUE!</v>
      </c>
      <c r="AL153" s="185" t="e">
        <f t="shared" ca="1" si="50"/>
        <v>#VALUE!</v>
      </c>
      <c r="AM153" s="185" t="e">
        <f t="shared" ca="1" si="50"/>
        <v>#VALUE!</v>
      </c>
      <c r="AN153" s="185" t="e">
        <f t="shared" ca="1" si="50"/>
        <v>#VALUE!</v>
      </c>
      <c r="AO153" s="185" t="e">
        <f t="shared" ca="1" si="50"/>
        <v>#VALUE!</v>
      </c>
      <c r="AP153" s="185" t="e">
        <f t="shared" ca="1" si="50"/>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54">SUMIF($B$10:$B$22,$D154,K$10:K$22)*SUMIF($B$10:$B$22,$D154,K$41:K$53)</f>
        <v>8.5007203734218884</v>
      </c>
      <c r="L154" s="5">
        <f t="shared" ca="1" si="54"/>
        <v>7.7653014266725382</v>
      </c>
      <c r="M154" s="5">
        <f t="shared" ca="1" si="54"/>
        <v>7.8585582183696561</v>
      </c>
      <c r="N154" s="5">
        <f t="shared" ca="1" si="54"/>
        <v>7.6166575811777113</v>
      </c>
      <c r="O154" s="5">
        <f t="shared" ca="1" si="54"/>
        <v>7.2676899905857173</v>
      </c>
      <c r="P154" s="5">
        <f t="shared" ca="1" si="54"/>
        <v>7.0928076077901956</v>
      </c>
      <c r="Q154" s="5">
        <f t="shared" ca="1" si="54"/>
        <v>6.7895805384473107</v>
      </c>
      <c r="R154" s="5">
        <f t="shared" ca="1" si="54"/>
        <v>5.5395441341179819</v>
      </c>
      <c r="S154" s="5">
        <f t="shared" ca="1" si="54"/>
        <v>10.112362730181367</v>
      </c>
      <c r="T154" s="5">
        <f t="shared" ca="1" si="54"/>
        <v>10.112362730181367</v>
      </c>
      <c r="U154" s="5">
        <f t="shared" ca="1" si="54"/>
        <v>10.112362730181367</v>
      </c>
      <c r="V154" s="5">
        <f t="shared" ca="1" si="54"/>
        <v>10.112362730181367</v>
      </c>
      <c r="W154" s="5">
        <f t="shared" ca="1" si="54"/>
        <v>10.112362730181367</v>
      </c>
      <c r="X154" s="5">
        <f t="shared" ca="1" si="54"/>
        <v>10.112362730181367</v>
      </c>
      <c r="Y154" s="5">
        <f t="shared" ca="1" si="54"/>
        <v>10.112362730181367</v>
      </c>
      <c r="Z154" s="5">
        <f t="shared" ca="1" si="54"/>
        <v>10.112362730181367</v>
      </c>
      <c r="AA154" s="5">
        <f t="shared" ca="1" si="54"/>
        <v>10.112362730181367</v>
      </c>
      <c r="AB154" s="5">
        <f t="shared" ca="1" si="54"/>
        <v>10.112362730181367</v>
      </c>
      <c r="AC154" s="5">
        <f t="shared" ca="1" si="54"/>
        <v>10.112362730181367</v>
      </c>
      <c r="AD154" s="5">
        <f t="shared" ca="1" si="54"/>
        <v>10.112362730181367</v>
      </c>
      <c r="AE154" s="5">
        <f t="shared" ca="1" si="54"/>
        <v>10.112362730181367</v>
      </c>
      <c r="AF154" s="5">
        <f t="shared" ca="1" si="54"/>
        <v>10.112362730181367</v>
      </c>
      <c r="AG154" s="5">
        <f t="shared" ca="1" si="54"/>
        <v>10.112362730181367</v>
      </c>
      <c r="AH154" s="5">
        <f t="shared" ca="1" si="54"/>
        <v>10.112362730181367</v>
      </c>
      <c r="AI154" s="5">
        <f t="shared" ca="1" si="54"/>
        <v>10.112362730181367</v>
      </c>
      <c r="AJ154" s="5">
        <f t="shared" ca="1" si="54"/>
        <v>10.112362730181367</v>
      </c>
      <c r="AK154" s="5">
        <f t="shared" ca="1" si="54"/>
        <v>10.112362730181367</v>
      </c>
      <c r="AL154" s="5">
        <f t="shared" ca="1" si="54"/>
        <v>10.112362730181367</v>
      </c>
      <c r="AM154" s="5">
        <f t="shared" ca="1" si="54"/>
        <v>10.112362730181367</v>
      </c>
      <c r="AN154" s="5">
        <f t="shared" ca="1" si="54"/>
        <v>10.112362730181367</v>
      </c>
      <c r="AO154" s="5">
        <f t="shared" ca="1" si="54"/>
        <v>10.112362730181367</v>
      </c>
      <c r="AP154" s="5">
        <f t="shared" ca="1" si="54"/>
        <v>10.112362730181367</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0.56145099654853126</v>
      </c>
      <c r="L155" s="185">
        <f t="shared" ref="L155:AP164" ca="1" si="55">L$154/K$154*K155</f>
        <v>0.51287844241252412</v>
      </c>
      <c r="M155" s="192">
        <f t="shared" ref="M155:M163" si="56">O155</f>
        <v>0.16707000000000002</v>
      </c>
      <c r="N155" s="192">
        <f t="shared" ref="N155:N163" si="57">O155</f>
        <v>0.16707000000000002</v>
      </c>
      <c r="O155" s="192">
        <f>INDEX('[4]TS BYDem'!$O$10:$O$203,MATCH(D155,'[4]TS BYDem'!$D$10:$D$203,0))</f>
        <v>0.16707000000000002</v>
      </c>
      <c r="P155" s="185">
        <f t="shared" ca="1" si="55"/>
        <v>0.1630497955428073</v>
      </c>
      <c r="Q155" s="185">
        <f t="shared" ca="1" si="55"/>
        <v>0.15607919738290518</v>
      </c>
      <c r="R155" s="185">
        <f t="shared" ca="1" si="55"/>
        <v>0.12734330161109475</v>
      </c>
      <c r="S155" s="185">
        <f t="shared" ca="1" si="55"/>
        <v>0.23246347099558154</v>
      </c>
      <c r="T155" s="185">
        <f t="shared" ca="1" si="55"/>
        <v>0.23246347099558154</v>
      </c>
      <c r="U155" s="185">
        <f t="shared" ca="1" si="55"/>
        <v>0.23246347099558154</v>
      </c>
      <c r="V155" s="185">
        <f t="shared" ca="1" si="55"/>
        <v>0.23246347099558154</v>
      </c>
      <c r="W155" s="185">
        <f t="shared" ca="1" si="55"/>
        <v>0.23246347099558154</v>
      </c>
      <c r="X155" s="185">
        <f t="shared" ca="1" si="55"/>
        <v>0.23246347099558154</v>
      </c>
      <c r="Y155" s="185">
        <f t="shared" ca="1" si="55"/>
        <v>0.23246347099558154</v>
      </c>
      <c r="Z155" s="185">
        <f t="shared" ca="1" si="55"/>
        <v>0.23246347099558154</v>
      </c>
      <c r="AA155" s="185">
        <f t="shared" ca="1" si="55"/>
        <v>0.23246347099558154</v>
      </c>
      <c r="AB155" s="185">
        <f t="shared" ca="1" si="55"/>
        <v>0.23246347099558154</v>
      </c>
      <c r="AC155" s="185">
        <f t="shared" ca="1" si="55"/>
        <v>0.23246347099558154</v>
      </c>
      <c r="AD155" s="185">
        <f t="shared" ca="1" si="55"/>
        <v>0.23246347099558154</v>
      </c>
      <c r="AE155" s="185">
        <f t="shared" ca="1" si="55"/>
        <v>0.23246347099558154</v>
      </c>
      <c r="AF155" s="185">
        <f t="shared" ca="1" si="55"/>
        <v>0.23246347099558154</v>
      </c>
      <c r="AG155" s="185">
        <f t="shared" ca="1" si="55"/>
        <v>0.23246347099558154</v>
      </c>
      <c r="AH155" s="185">
        <f t="shared" ca="1" si="55"/>
        <v>0.23246347099558154</v>
      </c>
      <c r="AI155" s="185">
        <f t="shared" ca="1" si="55"/>
        <v>0.23246347099558154</v>
      </c>
      <c r="AJ155" s="185">
        <f t="shared" ca="1" si="55"/>
        <v>0.23246347099558154</v>
      </c>
      <c r="AK155" s="185">
        <f t="shared" ca="1" si="55"/>
        <v>0.23246347099558154</v>
      </c>
      <c r="AL155" s="185">
        <f t="shared" ca="1" si="55"/>
        <v>0.23246347099558154</v>
      </c>
      <c r="AM155" s="185">
        <f t="shared" ca="1" si="55"/>
        <v>0.23246347099558154</v>
      </c>
      <c r="AN155" s="185">
        <f t="shared" ca="1" si="55"/>
        <v>0.23246347099558154</v>
      </c>
      <c r="AO155" s="185">
        <f t="shared" ca="1" si="55"/>
        <v>0.23246347099558154</v>
      </c>
      <c r="AP155" s="185">
        <f t="shared" ca="1" si="55"/>
        <v>0.23246347099558154</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58">K$154/J$154*J156</f>
        <v>0</v>
      </c>
      <c r="L156" s="185">
        <f t="shared" ca="1" si="55"/>
        <v>0</v>
      </c>
      <c r="M156" s="192">
        <f t="shared" si="56"/>
        <v>0</v>
      </c>
      <c r="N156" s="192">
        <f t="shared" si="57"/>
        <v>0</v>
      </c>
      <c r="O156" s="192">
        <f>INDEX('[4]TS BYDem'!$O$10:$O$203,MATCH(D156,'[4]TS BYDem'!$D$10:$D$203,0))</f>
        <v>0</v>
      </c>
      <c r="P156" s="185">
        <f t="shared" ca="1" si="55"/>
        <v>0</v>
      </c>
      <c r="Q156" s="185">
        <f t="shared" ca="1" si="55"/>
        <v>0</v>
      </c>
      <c r="R156" s="185">
        <f t="shared" ca="1" si="55"/>
        <v>0</v>
      </c>
      <c r="S156" s="185">
        <f t="shared" ca="1" si="55"/>
        <v>0</v>
      </c>
      <c r="T156" s="185">
        <f t="shared" ca="1" si="55"/>
        <v>0</v>
      </c>
      <c r="U156" s="185">
        <f t="shared" ca="1" si="55"/>
        <v>0</v>
      </c>
      <c r="V156" s="185">
        <f t="shared" ca="1" si="55"/>
        <v>0</v>
      </c>
      <c r="W156" s="185">
        <f t="shared" ca="1" si="55"/>
        <v>0</v>
      </c>
      <c r="X156" s="185">
        <f t="shared" ca="1" si="55"/>
        <v>0</v>
      </c>
      <c r="Y156" s="185">
        <f t="shared" ca="1" si="55"/>
        <v>0</v>
      </c>
      <c r="Z156" s="185">
        <f t="shared" ca="1" si="55"/>
        <v>0</v>
      </c>
      <c r="AA156" s="185">
        <f t="shared" ca="1" si="55"/>
        <v>0</v>
      </c>
      <c r="AB156" s="185">
        <f t="shared" ca="1" si="55"/>
        <v>0</v>
      </c>
      <c r="AC156" s="185">
        <f t="shared" ca="1" si="55"/>
        <v>0</v>
      </c>
      <c r="AD156" s="185">
        <f t="shared" ca="1" si="55"/>
        <v>0</v>
      </c>
      <c r="AE156" s="185">
        <f t="shared" ca="1" si="55"/>
        <v>0</v>
      </c>
      <c r="AF156" s="185">
        <f t="shared" ca="1" si="55"/>
        <v>0</v>
      </c>
      <c r="AG156" s="185">
        <f t="shared" ca="1" si="55"/>
        <v>0</v>
      </c>
      <c r="AH156" s="185">
        <f t="shared" ca="1" si="55"/>
        <v>0</v>
      </c>
      <c r="AI156" s="185">
        <f t="shared" ca="1" si="55"/>
        <v>0</v>
      </c>
      <c r="AJ156" s="185">
        <f t="shared" ca="1" si="55"/>
        <v>0</v>
      </c>
      <c r="AK156" s="185">
        <f t="shared" ca="1" si="55"/>
        <v>0</v>
      </c>
      <c r="AL156" s="185">
        <f t="shared" ca="1" si="55"/>
        <v>0</v>
      </c>
      <c r="AM156" s="185">
        <f t="shared" ca="1" si="55"/>
        <v>0</v>
      </c>
      <c r="AN156" s="185">
        <f t="shared" ca="1" si="55"/>
        <v>0</v>
      </c>
      <c r="AO156" s="185">
        <f t="shared" ca="1" si="55"/>
        <v>0</v>
      </c>
      <c r="AP156" s="185">
        <f t="shared" ca="1" si="55"/>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58"/>
        <v>0.16843529896455936</v>
      </c>
      <c r="L157" s="185">
        <f t="shared" ca="1" si="55"/>
        <v>0.15386353272375722</v>
      </c>
      <c r="M157" s="192">
        <f t="shared" si="56"/>
        <v>5.0121000000000006E-2</v>
      </c>
      <c r="N157" s="192">
        <f t="shared" si="57"/>
        <v>5.0121000000000006E-2</v>
      </c>
      <c r="O157" s="192">
        <f>INDEX('[4]TS BYDem'!$O$10:$O$203,MATCH(D157,'[4]TS BYDem'!$D$10:$D$203,0))</f>
        <v>5.0121000000000006E-2</v>
      </c>
      <c r="P157" s="185">
        <f t="shared" ca="1" si="55"/>
        <v>4.8914938662842182E-2</v>
      </c>
      <c r="Q157" s="185">
        <f t="shared" ca="1" si="55"/>
        <v>4.6823759214871551E-2</v>
      </c>
      <c r="R157" s="185">
        <f t="shared" ca="1" si="55"/>
        <v>3.8202990483328425E-2</v>
      </c>
      <c r="S157" s="185">
        <f t="shared" ca="1" si="55"/>
        <v>6.9739041298674462E-2</v>
      </c>
      <c r="T157" s="185">
        <f t="shared" ca="1" si="55"/>
        <v>6.9739041298674462E-2</v>
      </c>
      <c r="U157" s="185">
        <f t="shared" ca="1" si="55"/>
        <v>6.9739041298674462E-2</v>
      </c>
      <c r="V157" s="185">
        <f t="shared" ca="1" si="55"/>
        <v>6.9739041298674462E-2</v>
      </c>
      <c r="W157" s="185">
        <f t="shared" ca="1" si="55"/>
        <v>6.9739041298674462E-2</v>
      </c>
      <c r="X157" s="185">
        <f t="shared" ca="1" si="55"/>
        <v>6.9739041298674462E-2</v>
      </c>
      <c r="Y157" s="185">
        <f t="shared" ca="1" si="55"/>
        <v>6.9739041298674462E-2</v>
      </c>
      <c r="Z157" s="185">
        <f t="shared" ca="1" si="55"/>
        <v>6.9739041298674462E-2</v>
      </c>
      <c r="AA157" s="185">
        <f t="shared" ca="1" si="55"/>
        <v>6.9739041298674462E-2</v>
      </c>
      <c r="AB157" s="185">
        <f t="shared" ca="1" si="55"/>
        <v>6.9739041298674462E-2</v>
      </c>
      <c r="AC157" s="185">
        <f t="shared" ca="1" si="55"/>
        <v>6.9739041298674462E-2</v>
      </c>
      <c r="AD157" s="185">
        <f t="shared" ca="1" si="55"/>
        <v>6.9739041298674462E-2</v>
      </c>
      <c r="AE157" s="185">
        <f t="shared" ca="1" si="55"/>
        <v>6.9739041298674462E-2</v>
      </c>
      <c r="AF157" s="185">
        <f t="shared" ca="1" si="55"/>
        <v>6.9739041298674462E-2</v>
      </c>
      <c r="AG157" s="185">
        <f t="shared" ca="1" si="55"/>
        <v>6.9739041298674462E-2</v>
      </c>
      <c r="AH157" s="185">
        <f t="shared" ca="1" si="55"/>
        <v>6.9739041298674462E-2</v>
      </c>
      <c r="AI157" s="185">
        <f t="shared" ca="1" si="55"/>
        <v>6.9739041298674462E-2</v>
      </c>
      <c r="AJ157" s="185">
        <f t="shared" ca="1" si="55"/>
        <v>6.9739041298674462E-2</v>
      </c>
      <c r="AK157" s="185">
        <f t="shared" ca="1" si="55"/>
        <v>6.9739041298674462E-2</v>
      </c>
      <c r="AL157" s="185">
        <f t="shared" ca="1" si="55"/>
        <v>6.9739041298674462E-2</v>
      </c>
      <c r="AM157" s="185">
        <f t="shared" ca="1" si="55"/>
        <v>6.9739041298674462E-2</v>
      </c>
      <c r="AN157" s="185">
        <f t="shared" ca="1" si="55"/>
        <v>6.9739041298674462E-2</v>
      </c>
      <c r="AO157" s="185">
        <f t="shared" ca="1" si="55"/>
        <v>6.9739041298674462E-2</v>
      </c>
      <c r="AP157" s="185">
        <f t="shared" ca="1" si="55"/>
        <v>6.9739041298674462E-2</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58"/>
        <v>0</v>
      </c>
      <c r="L158" s="185">
        <f t="shared" ca="1" si="55"/>
        <v>0</v>
      </c>
      <c r="M158" s="192">
        <f t="shared" si="56"/>
        <v>0</v>
      </c>
      <c r="N158" s="192">
        <f t="shared" si="57"/>
        <v>0</v>
      </c>
      <c r="O158" s="192">
        <f>INDEX('[4]TS BYDem'!$O$10:$O$203,MATCH(D158,'[4]TS BYDem'!$D$10:$D$203,0))</f>
        <v>0</v>
      </c>
      <c r="P158" s="185">
        <f t="shared" ca="1" si="55"/>
        <v>0</v>
      </c>
      <c r="Q158" s="185">
        <f t="shared" ca="1" si="55"/>
        <v>0</v>
      </c>
      <c r="R158" s="185">
        <f t="shared" ca="1" si="55"/>
        <v>0</v>
      </c>
      <c r="S158" s="185">
        <f t="shared" ca="1" si="55"/>
        <v>0</v>
      </c>
      <c r="T158" s="185">
        <f t="shared" ca="1" si="55"/>
        <v>0</v>
      </c>
      <c r="U158" s="185">
        <f t="shared" ca="1" si="55"/>
        <v>0</v>
      </c>
      <c r="V158" s="185">
        <f t="shared" ca="1" si="55"/>
        <v>0</v>
      </c>
      <c r="W158" s="185">
        <f t="shared" ca="1" si="55"/>
        <v>0</v>
      </c>
      <c r="X158" s="185">
        <f t="shared" ca="1" si="55"/>
        <v>0</v>
      </c>
      <c r="Y158" s="185">
        <f t="shared" ca="1" si="55"/>
        <v>0</v>
      </c>
      <c r="Z158" s="185">
        <f t="shared" ca="1" si="55"/>
        <v>0</v>
      </c>
      <c r="AA158" s="185">
        <f t="shared" ca="1" si="55"/>
        <v>0</v>
      </c>
      <c r="AB158" s="185">
        <f t="shared" ca="1" si="55"/>
        <v>0</v>
      </c>
      <c r="AC158" s="185">
        <f t="shared" ca="1" si="55"/>
        <v>0</v>
      </c>
      <c r="AD158" s="185">
        <f t="shared" ca="1" si="55"/>
        <v>0</v>
      </c>
      <c r="AE158" s="185">
        <f t="shared" ca="1" si="55"/>
        <v>0</v>
      </c>
      <c r="AF158" s="185">
        <f t="shared" ca="1" si="55"/>
        <v>0</v>
      </c>
      <c r="AG158" s="185">
        <f t="shared" ca="1" si="55"/>
        <v>0</v>
      </c>
      <c r="AH158" s="185">
        <f t="shared" ca="1" si="55"/>
        <v>0</v>
      </c>
      <c r="AI158" s="185">
        <f t="shared" ca="1" si="55"/>
        <v>0</v>
      </c>
      <c r="AJ158" s="185">
        <f t="shared" ca="1" si="55"/>
        <v>0</v>
      </c>
      <c r="AK158" s="185">
        <f t="shared" ca="1" si="55"/>
        <v>0</v>
      </c>
      <c r="AL158" s="185">
        <f t="shared" ca="1" si="55"/>
        <v>0</v>
      </c>
      <c r="AM158" s="185">
        <f t="shared" ca="1" si="55"/>
        <v>0</v>
      </c>
      <c r="AN158" s="185">
        <f t="shared" ca="1" si="55"/>
        <v>0</v>
      </c>
      <c r="AO158" s="185">
        <f t="shared" ca="1" si="55"/>
        <v>0</v>
      </c>
      <c r="AP158" s="185">
        <f t="shared" ca="1" si="55"/>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58"/>
        <v>0.50530589689367811</v>
      </c>
      <c r="L159" s="185">
        <f t="shared" ca="1" si="55"/>
        <v>0.46159059817127168</v>
      </c>
      <c r="M159" s="192">
        <f t="shared" si="56"/>
        <v>0.15036300000000002</v>
      </c>
      <c r="N159" s="192">
        <f t="shared" si="57"/>
        <v>0.15036300000000002</v>
      </c>
      <c r="O159" s="192">
        <f>INDEX('[4]TS BYDem'!$O$10:$O$203,MATCH(D159,'[4]TS BYDem'!$D$10:$D$203,0))</f>
        <v>0.15036300000000002</v>
      </c>
      <c r="P159" s="185">
        <f t="shared" ca="1" si="55"/>
        <v>0.14674481598852657</v>
      </c>
      <c r="Q159" s="185">
        <f t="shared" ca="1" si="55"/>
        <v>0.14047127764461467</v>
      </c>
      <c r="R159" s="185">
        <f t="shared" ca="1" si="55"/>
        <v>0.11460897144998529</v>
      </c>
      <c r="S159" s="185">
        <f t="shared" ca="1" si="55"/>
        <v>0.2092171238960234</v>
      </c>
      <c r="T159" s="185">
        <f t="shared" ca="1" si="55"/>
        <v>0.2092171238960234</v>
      </c>
      <c r="U159" s="185">
        <f t="shared" ca="1" si="55"/>
        <v>0.2092171238960234</v>
      </c>
      <c r="V159" s="185">
        <f t="shared" ca="1" si="55"/>
        <v>0.2092171238960234</v>
      </c>
      <c r="W159" s="185">
        <f t="shared" ca="1" si="55"/>
        <v>0.2092171238960234</v>
      </c>
      <c r="X159" s="185">
        <f t="shared" ca="1" si="55"/>
        <v>0.2092171238960234</v>
      </c>
      <c r="Y159" s="185">
        <f t="shared" ca="1" si="55"/>
        <v>0.2092171238960234</v>
      </c>
      <c r="Z159" s="185">
        <f t="shared" ca="1" si="55"/>
        <v>0.2092171238960234</v>
      </c>
      <c r="AA159" s="185">
        <f t="shared" ca="1" si="55"/>
        <v>0.2092171238960234</v>
      </c>
      <c r="AB159" s="185">
        <f t="shared" ca="1" si="55"/>
        <v>0.2092171238960234</v>
      </c>
      <c r="AC159" s="185">
        <f t="shared" ca="1" si="55"/>
        <v>0.2092171238960234</v>
      </c>
      <c r="AD159" s="185">
        <f t="shared" ca="1" si="55"/>
        <v>0.2092171238960234</v>
      </c>
      <c r="AE159" s="185">
        <f t="shared" ca="1" si="55"/>
        <v>0.2092171238960234</v>
      </c>
      <c r="AF159" s="185">
        <f t="shared" ca="1" si="55"/>
        <v>0.2092171238960234</v>
      </c>
      <c r="AG159" s="185">
        <f t="shared" ca="1" si="55"/>
        <v>0.2092171238960234</v>
      </c>
      <c r="AH159" s="185">
        <f t="shared" ca="1" si="55"/>
        <v>0.2092171238960234</v>
      </c>
      <c r="AI159" s="185">
        <f t="shared" ca="1" si="55"/>
        <v>0.2092171238960234</v>
      </c>
      <c r="AJ159" s="185">
        <f t="shared" ca="1" si="55"/>
        <v>0.2092171238960234</v>
      </c>
      <c r="AK159" s="185">
        <f t="shared" ca="1" si="55"/>
        <v>0.2092171238960234</v>
      </c>
      <c r="AL159" s="185">
        <f t="shared" ca="1" si="55"/>
        <v>0.2092171238960234</v>
      </c>
      <c r="AM159" s="185">
        <f t="shared" ca="1" si="55"/>
        <v>0.2092171238960234</v>
      </c>
      <c r="AN159" s="185">
        <f t="shared" ca="1" si="55"/>
        <v>0.2092171238960234</v>
      </c>
      <c r="AO159" s="185">
        <f t="shared" ca="1" si="55"/>
        <v>0.2092171238960234</v>
      </c>
      <c r="AP159" s="185">
        <f t="shared" ca="1" si="55"/>
        <v>0.2092171238960234</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58"/>
        <v>0</v>
      </c>
      <c r="L160" s="185">
        <f t="shared" ca="1" si="55"/>
        <v>0</v>
      </c>
      <c r="M160" s="192">
        <f t="shared" si="56"/>
        <v>0</v>
      </c>
      <c r="N160" s="192">
        <f t="shared" si="57"/>
        <v>0</v>
      </c>
      <c r="O160" s="192">
        <f>INDEX('[4]TS BYDem'!$O$10:$O$203,MATCH(D160,'[4]TS BYDem'!$D$10:$D$203,0))</f>
        <v>0</v>
      </c>
      <c r="P160" s="185">
        <f t="shared" ca="1" si="55"/>
        <v>0</v>
      </c>
      <c r="Q160" s="185">
        <f t="shared" ca="1" si="55"/>
        <v>0</v>
      </c>
      <c r="R160" s="185">
        <f t="shared" ca="1" si="55"/>
        <v>0</v>
      </c>
      <c r="S160" s="185">
        <f t="shared" ca="1" si="55"/>
        <v>0</v>
      </c>
      <c r="T160" s="185">
        <f t="shared" ca="1" si="55"/>
        <v>0</v>
      </c>
      <c r="U160" s="185">
        <f t="shared" ca="1" si="55"/>
        <v>0</v>
      </c>
      <c r="V160" s="185">
        <f t="shared" ca="1" si="55"/>
        <v>0</v>
      </c>
      <c r="W160" s="185">
        <f t="shared" ca="1" si="55"/>
        <v>0</v>
      </c>
      <c r="X160" s="185">
        <f t="shared" ca="1" si="55"/>
        <v>0</v>
      </c>
      <c r="Y160" s="185">
        <f t="shared" ca="1" si="55"/>
        <v>0</v>
      </c>
      <c r="Z160" s="185">
        <f t="shared" ca="1" si="55"/>
        <v>0</v>
      </c>
      <c r="AA160" s="185">
        <f t="shared" ca="1" si="55"/>
        <v>0</v>
      </c>
      <c r="AB160" s="185">
        <f t="shared" ca="1" si="55"/>
        <v>0</v>
      </c>
      <c r="AC160" s="185">
        <f t="shared" ca="1" si="55"/>
        <v>0</v>
      </c>
      <c r="AD160" s="185">
        <f t="shared" ca="1" si="55"/>
        <v>0</v>
      </c>
      <c r="AE160" s="185">
        <f t="shared" ca="1" si="55"/>
        <v>0</v>
      </c>
      <c r="AF160" s="185">
        <f t="shared" ca="1" si="55"/>
        <v>0</v>
      </c>
      <c r="AG160" s="185">
        <f t="shared" ca="1" si="55"/>
        <v>0</v>
      </c>
      <c r="AH160" s="185">
        <f t="shared" ca="1" si="55"/>
        <v>0</v>
      </c>
      <c r="AI160" s="185">
        <f t="shared" ca="1" si="55"/>
        <v>0</v>
      </c>
      <c r="AJ160" s="185">
        <f t="shared" ca="1" si="55"/>
        <v>0</v>
      </c>
      <c r="AK160" s="185">
        <f t="shared" ca="1" si="55"/>
        <v>0</v>
      </c>
      <c r="AL160" s="185">
        <f t="shared" ca="1" si="55"/>
        <v>0</v>
      </c>
      <c r="AM160" s="185">
        <f t="shared" ca="1" si="55"/>
        <v>0</v>
      </c>
      <c r="AN160" s="185">
        <f t="shared" ca="1" si="55"/>
        <v>0</v>
      </c>
      <c r="AO160" s="185">
        <f t="shared" ca="1" si="55"/>
        <v>0</v>
      </c>
      <c r="AP160" s="185">
        <f t="shared" ca="1" si="55"/>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58"/>
        <v>0</v>
      </c>
      <c r="L161" s="185">
        <f t="shared" ca="1" si="55"/>
        <v>0</v>
      </c>
      <c r="M161" s="192">
        <f t="shared" si="56"/>
        <v>0</v>
      </c>
      <c r="N161" s="192">
        <f t="shared" si="57"/>
        <v>0</v>
      </c>
      <c r="O161" s="192">
        <f>INDEX('[4]TS BYDem'!$O$10:$O$203,MATCH(D161,'[4]TS BYDem'!$D$10:$D$203,0))</f>
        <v>0</v>
      </c>
      <c r="P161" s="185">
        <f t="shared" ca="1" si="55"/>
        <v>0</v>
      </c>
      <c r="Q161" s="185">
        <f t="shared" ca="1" si="55"/>
        <v>0</v>
      </c>
      <c r="R161" s="185">
        <f t="shared" ca="1" si="55"/>
        <v>0</v>
      </c>
      <c r="S161" s="185">
        <f t="shared" ca="1" si="55"/>
        <v>0</v>
      </c>
      <c r="T161" s="185">
        <f t="shared" ca="1" si="55"/>
        <v>0</v>
      </c>
      <c r="U161" s="185">
        <f t="shared" ca="1" si="55"/>
        <v>0</v>
      </c>
      <c r="V161" s="185">
        <f t="shared" ca="1" si="55"/>
        <v>0</v>
      </c>
      <c r="W161" s="185">
        <f t="shared" ca="1" si="55"/>
        <v>0</v>
      </c>
      <c r="X161" s="185">
        <f t="shared" ca="1" si="55"/>
        <v>0</v>
      </c>
      <c r="Y161" s="185">
        <f t="shared" ca="1" si="55"/>
        <v>0</v>
      </c>
      <c r="Z161" s="185">
        <f t="shared" ca="1" si="55"/>
        <v>0</v>
      </c>
      <c r="AA161" s="185">
        <f t="shared" ca="1" si="55"/>
        <v>0</v>
      </c>
      <c r="AB161" s="185">
        <f t="shared" ca="1" si="55"/>
        <v>0</v>
      </c>
      <c r="AC161" s="185">
        <f t="shared" ca="1" si="55"/>
        <v>0</v>
      </c>
      <c r="AD161" s="185">
        <f t="shared" ca="1" si="55"/>
        <v>0</v>
      </c>
      <c r="AE161" s="185">
        <f t="shared" ca="1" si="55"/>
        <v>0</v>
      </c>
      <c r="AF161" s="185">
        <f t="shared" ca="1" si="55"/>
        <v>0</v>
      </c>
      <c r="AG161" s="185">
        <f t="shared" ca="1" si="55"/>
        <v>0</v>
      </c>
      <c r="AH161" s="185">
        <f t="shared" ca="1" si="55"/>
        <v>0</v>
      </c>
      <c r="AI161" s="185">
        <f t="shared" ca="1" si="55"/>
        <v>0</v>
      </c>
      <c r="AJ161" s="185">
        <f t="shared" ca="1" si="55"/>
        <v>0</v>
      </c>
      <c r="AK161" s="185">
        <f t="shared" ca="1" si="55"/>
        <v>0</v>
      </c>
      <c r="AL161" s="185">
        <f t="shared" ca="1" si="55"/>
        <v>0</v>
      </c>
      <c r="AM161" s="185">
        <f t="shared" ca="1" si="55"/>
        <v>0</v>
      </c>
      <c r="AN161" s="185">
        <f t="shared" ca="1" si="55"/>
        <v>0</v>
      </c>
      <c r="AO161" s="185">
        <f t="shared" ca="1" si="55"/>
        <v>0</v>
      </c>
      <c r="AP161" s="185">
        <f t="shared" ca="1" si="55"/>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58"/>
        <v>3.1441255806717758</v>
      </c>
      <c r="L162" s="185">
        <f t="shared" ca="1" si="55"/>
        <v>2.8721192775101358</v>
      </c>
      <c r="M162" s="192">
        <f t="shared" si="56"/>
        <v>0.9355920000000002</v>
      </c>
      <c r="N162" s="192">
        <f t="shared" si="57"/>
        <v>0.9355920000000002</v>
      </c>
      <c r="O162" s="192">
        <f>INDEX('[4]TS BYDem'!$O$10:$O$203,MATCH(D162,'[4]TS BYDem'!$D$10:$D$203,0))</f>
        <v>0.9355920000000002</v>
      </c>
      <c r="P162" s="185">
        <f t="shared" ca="1" si="55"/>
        <v>0.91307885503972086</v>
      </c>
      <c r="Q162" s="185">
        <f t="shared" ca="1" si="55"/>
        <v>0.874043505344269</v>
      </c>
      <c r="R162" s="185">
        <f t="shared" ca="1" si="55"/>
        <v>0.7131224890221306</v>
      </c>
      <c r="S162" s="185">
        <f t="shared" ca="1" si="55"/>
        <v>1.3017954375752565</v>
      </c>
      <c r="T162" s="185">
        <f t="shared" ca="1" si="55"/>
        <v>1.3017954375752565</v>
      </c>
      <c r="U162" s="185">
        <f t="shared" ca="1" si="55"/>
        <v>1.3017954375752565</v>
      </c>
      <c r="V162" s="185">
        <f t="shared" ca="1" si="55"/>
        <v>1.3017954375752565</v>
      </c>
      <c r="W162" s="185">
        <f t="shared" ca="1" si="55"/>
        <v>1.3017954375752565</v>
      </c>
      <c r="X162" s="185">
        <f t="shared" ca="1" si="55"/>
        <v>1.3017954375752565</v>
      </c>
      <c r="Y162" s="185">
        <f t="shared" ca="1" si="55"/>
        <v>1.3017954375752565</v>
      </c>
      <c r="Z162" s="185">
        <f t="shared" ca="1" si="55"/>
        <v>1.3017954375752565</v>
      </c>
      <c r="AA162" s="185">
        <f t="shared" ca="1" si="55"/>
        <v>1.3017954375752565</v>
      </c>
      <c r="AB162" s="185">
        <f t="shared" ca="1" si="55"/>
        <v>1.3017954375752565</v>
      </c>
      <c r="AC162" s="185">
        <f t="shared" ca="1" si="55"/>
        <v>1.3017954375752565</v>
      </c>
      <c r="AD162" s="185">
        <f t="shared" ca="1" si="55"/>
        <v>1.3017954375752565</v>
      </c>
      <c r="AE162" s="185">
        <f t="shared" ca="1" si="55"/>
        <v>1.3017954375752565</v>
      </c>
      <c r="AF162" s="185">
        <f t="shared" ca="1" si="55"/>
        <v>1.3017954375752565</v>
      </c>
      <c r="AG162" s="185">
        <f t="shared" ca="1" si="55"/>
        <v>1.3017954375752565</v>
      </c>
      <c r="AH162" s="185">
        <f t="shared" ca="1" si="55"/>
        <v>1.3017954375752565</v>
      </c>
      <c r="AI162" s="185">
        <f t="shared" ca="1" si="55"/>
        <v>1.3017954375752565</v>
      </c>
      <c r="AJ162" s="185">
        <f t="shared" ca="1" si="55"/>
        <v>1.3017954375752565</v>
      </c>
      <c r="AK162" s="185">
        <f t="shared" ca="1" si="55"/>
        <v>1.3017954375752565</v>
      </c>
      <c r="AL162" s="185">
        <f t="shared" ca="1" si="55"/>
        <v>1.3017954375752565</v>
      </c>
      <c r="AM162" s="185">
        <f t="shared" ca="1" si="55"/>
        <v>1.3017954375752565</v>
      </c>
      <c r="AN162" s="185">
        <f t="shared" ca="1" si="55"/>
        <v>1.3017954375752565</v>
      </c>
      <c r="AO162" s="185">
        <f t="shared" ca="1" si="55"/>
        <v>1.3017954375752565</v>
      </c>
      <c r="AP162" s="185">
        <f t="shared" ca="1" si="55"/>
        <v>1.3017954375752565</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58"/>
        <v>38.403248163919542</v>
      </c>
      <c r="L163" s="185">
        <f t="shared" ca="1" si="55"/>
        <v>35.080885461016649</v>
      </c>
      <c r="M163" s="192">
        <f t="shared" si="56"/>
        <v>11.427588</v>
      </c>
      <c r="N163" s="192">
        <f t="shared" si="57"/>
        <v>11.427588</v>
      </c>
      <c r="O163" s="192">
        <f>INDEX('[4]TS BYDem'!$O$10:$O$203,MATCH(D163,'[4]TS BYDem'!$D$10:$D$203,0))</f>
        <v>11.427588</v>
      </c>
      <c r="P163" s="185">
        <f t="shared" ca="1" si="55"/>
        <v>11.152606015128017</v>
      </c>
      <c r="Q163" s="185">
        <f t="shared" ca="1" si="55"/>
        <v>10.675817100990713</v>
      </c>
      <c r="R163" s="185">
        <f t="shared" ca="1" si="55"/>
        <v>8.7102818301988805</v>
      </c>
      <c r="S163" s="185">
        <f t="shared" ca="1" si="55"/>
        <v>15.900501416097777</v>
      </c>
      <c r="T163" s="185">
        <f t="shared" ca="1" si="55"/>
        <v>15.900501416097777</v>
      </c>
      <c r="U163" s="185">
        <f t="shared" ca="1" si="55"/>
        <v>15.900501416097777</v>
      </c>
      <c r="V163" s="185">
        <f t="shared" ca="1" si="55"/>
        <v>15.900501416097777</v>
      </c>
      <c r="W163" s="185">
        <f t="shared" ca="1" si="55"/>
        <v>15.900501416097777</v>
      </c>
      <c r="X163" s="185">
        <f t="shared" ca="1" si="55"/>
        <v>15.900501416097777</v>
      </c>
      <c r="Y163" s="185">
        <f t="shared" ca="1" si="55"/>
        <v>15.900501416097777</v>
      </c>
      <c r="Z163" s="185">
        <f t="shared" ca="1" si="55"/>
        <v>15.900501416097777</v>
      </c>
      <c r="AA163" s="185">
        <f t="shared" ca="1" si="55"/>
        <v>15.900501416097777</v>
      </c>
      <c r="AB163" s="185">
        <f t="shared" ca="1" si="55"/>
        <v>15.900501416097777</v>
      </c>
      <c r="AC163" s="185">
        <f t="shared" ca="1" si="55"/>
        <v>15.900501416097777</v>
      </c>
      <c r="AD163" s="185">
        <f t="shared" ca="1" si="55"/>
        <v>15.900501416097777</v>
      </c>
      <c r="AE163" s="185">
        <f t="shared" ca="1" si="55"/>
        <v>15.900501416097777</v>
      </c>
      <c r="AF163" s="185">
        <f t="shared" ca="1" si="55"/>
        <v>15.900501416097777</v>
      </c>
      <c r="AG163" s="185">
        <f t="shared" ca="1" si="55"/>
        <v>15.900501416097777</v>
      </c>
      <c r="AH163" s="185">
        <f t="shared" ca="1" si="55"/>
        <v>15.900501416097777</v>
      </c>
      <c r="AI163" s="185">
        <f t="shared" ca="1" si="55"/>
        <v>15.900501416097777</v>
      </c>
      <c r="AJ163" s="185">
        <f t="shared" ca="1" si="55"/>
        <v>15.900501416097777</v>
      </c>
      <c r="AK163" s="185">
        <f t="shared" ca="1" si="55"/>
        <v>15.900501416097777</v>
      </c>
      <c r="AL163" s="185">
        <f t="shared" ca="1" si="55"/>
        <v>15.900501416097777</v>
      </c>
      <c r="AM163" s="185">
        <f t="shared" ca="1" si="55"/>
        <v>15.900501416097777</v>
      </c>
      <c r="AN163" s="185">
        <f t="shared" ca="1" si="55"/>
        <v>15.900501416097777</v>
      </c>
      <c r="AO163" s="185">
        <f t="shared" ca="1" si="55"/>
        <v>15.900501416097777</v>
      </c>
      <c r="AP163" s="185">
        <f t="shared" ca="1" si="55"/>
        <v>15.900501416097777</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58"/>
        <v>#VALUE!</v>
      </c>
      <c r="L164" s="185" t="e">
        <f t="shared" ca="1" si="55"/>
        <v>#VALUE!</v>
      </c>
      <c r="M164" s="185" t="e">
        <f t="shared" ca="1" si="55"/>
        <v>#VALUE!</v>
      </c>
      <c r="N164" s="185" t="e">
        <f t="shared" ca="1" si="55"/>
        <v>#VALUE!</v>
      </c>
      <c r="O164" s="185" t="e">
        <f t="shared" ref="O164:AD172" ca="1" si="59">O$154/N$154*N164</f>
        <v>#VALUE!</v>
      </c>
      <c r="P164" s="185" t="e">
        <f t="shared" ca="1" si="59"/>
        <v>#VALUE!</v>
      </c>
      <c r="Q164" s="185" t="e">
        <f t="shared" ca="1" si="59"/>
        <v>#VALUE!</v>
      </c>
      <c r="R164" s="185" t="e">
        <f t="shared" ca="1" si="59"/>
        <v>#VALUE!</v>
      </c>
      <c r="S164" s="185" t="e">
        <f t="shared" ca="1" si="59"/>
        <v>#VALUE!</v>
      </c>
      <c r="T164" s="185" t="e">
        <f t="shared" ca="1" si="59"/>
        <v>#VALUE!</v>
      </c>
      <c r="U164" s="185" t="e">
        <f t="shared" ca="1" si="59"/>
        <v>#VALUE!</v>
      </c>
      <c r="V164" s="185" t="e">
        <f t="shared" ca="1" si="59"/>
        <v>#VALUE!</v>
      </c>
      <c r="W164" s="185" t="e">
        <f t="shared" ca="1" si="59"/>
        <v>#VALUE!</v>
      </c>
      <c r="X164" s="185" t="e">
        <f t="shared" ca="1" si="59"/>
        <v>#VALUE!</v>
      </c>
      <c r="Y164" s="185" t="e">
        <f t="shared" ca="1" si="59"/>
        <v>#VALUE!</v>
      </c>
      <c r="Z164" s="185" t="e">
        <f t="shared" ca="1" si="59"/>
        <v>#VALUE!</v>
      </c>
      <c r="AA164" s="185" t="e">
        <f t="shared" ca="1" si="59"/>
        <v>#VALUE!</v>
      </c>
      <c r="AB164" s="185" t="e">
        <f t="shared" ca="1" si="59"/>
        <v>#VALUE!</v>
      </c>
      <c r="AC164" s="185" t="e">
        <f t="shared" ca="1" si="59"/>
        <v>#VALUE!</v>
      </c>
      <c r="AD164" s="185" t="e">
        <f t="shared" ca="1" si="59"/>
        <v>#VALUE!</v>
      </c>
      <c r="AE164" s="185" t="e">
        <f t="shared" ref="AE164:AP172" ca="1" si="60">AE$154/AD$154*AD164</f>
        <v>#VALUE!</v>
      </c>
      <c r="AF164" s="185" t="e">
        <f t="shared" ca="1" si="60"/>
        <v>#VALUE!</v>
      </c>
      <c r="AG164" s="185" t="e">
        <f t="shared" ca="1" si="60"/>
        <v>#VALUE!</v>
      </c>
      <c r="AH164" s="185" t="e">
        <f t="shared" ca="1" si="60"/>
        <v>#VALUE!</v>
      </c>
      <c r="AI164" s="185" t="e">
        <f t="shared" ca="1" si="60"/>
        <v>#VALUE!</v>
      </c>
      <c r="AJ164" s="185" t="e">
        <f t="shared" ca="1" si="60"/>
        <v>#VALUE!</v>
      </c>
      <c r="AK164" s="185" t="e">
        <f t="shared" ca="1" si="60"/>
        <v>#VALUE!</v>
      </c>
      <c r="AL164" s="185" t="e">
        <f t="shared" ca="1" si="60"/>
        <v>#VALUE!</v>
      </c>
      <c r="AM164" s="185" t="e">
        <f t="shared" ca="1" si="60"/>
        <v>#VALUE!</v>
      </c>
      <c r="AN164" s="185" t="e">
        <f t="shared" ca="1" si="60"/>
        <v>#VALUE!</v>
      </c>
      <c r="AO164" s="185" t="e">
        <f t="shared" ca="1" si="60"/>
        <v>#VALUE!</v>
      </c>
      <c r="AP164" s="185" t="e">
        <f t="shared" ca="1" si="60"/>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58"/>
        <v>2.0913582629560201</v>
      </c>
      <c r="L165" s="185">
        <f t="shared" ca="1" si="58"/>
        <v>1.9104295388648938</v>
      </c>
      <c r="M165" s="192">
        <f t="shared" ref="M165" si="61">O165</f>
        <v>0.65368000000000004</v>
      </c>
      <c r="N165" s="192">
        <f t="shared" ref="N165" si="62">O165</f>
        <v>0.65368000000000004</v>
      </c>
      <c r="O165" s="192">
        <f>INDEX('[4]TS BYDem'!$O$10:$O$203,MATCH(D165,'[4]TS BYDem'!$D$10:$D$203,0))</f>
        <v>0.65368000000000004</v>
      </c>
      <c r="P165" s="185">
        <f t="shared" ca="1" si="59"/>
        <v>0.63795050188796465</v>
      </c>
      <c r="Q165" s="185">
        <f t="shared" ca="1" si="59"/>
        <v>0.61067725950354612</v>
      </c>
      <c r="R165" s="185">
        <f t="shared" ca="1" si="59"/>
        <v>0.49824486381241645</v>
      </c>
      <c r="S165" s="185">
        <f t="shared" ca="1" si="59"/>
        <v>0.90953924534860686</v>
      </c>
      <c r="T165" s="185">
        <f t="shared" ca="1" si="59"/>
        <v>0.90953924534860686</v>
      </c>
      <c r="U165" s="185">
        <f t="shared" ca="1" si="59"/>
        <v>0.90953924534860686</v>
      </c>
      <c r="V165" s="185">
        <f t="shared" ca="1" si="59"/>
        <v>0.90953924534860686</v>
      </c>
      <c r="W165" s="185">
        <f t="shared" ca="1" si="59"/>
        <v>0.90953924534860686</v>
      </c>
      <c r="X165" s="185">
        <f t="shared" ca="1" si="59"/>
        <v>0.90953924534860686</v>
      </c>
      <c r="Y165" s="185">
        <f t="shared" ca="1" si="59"/>
        <v>0.90953924534860686</v>
      </c>
      <c r="Z165" s="185">
        <f t="shared" ca="1" si="59"/>
        <v>0.90953924534860686</v>
      </c>
      <c r="AA165" s="185">
        <f t="shared" ca="1" si="59"/>
        <v>0.90953924534860686</v>
      </c>
      <c r="AB165" s="185">
        <f t="shared" ca="1" si="59"/>
        <v>0.90953924534860686</v>
      </c>
      <c r="AC165" s="185">
        <f t="shared" ca="1" si="59"/>
        <v>0.90953924534860686</v>
      </c>
      <c r="AD165" s="185">
        <f t="shared" ca="1" si="59"/>
        <v>0.90953924534860686</v>
      </c>
      <c r="AE165" s="185">
        <f t="shared" ca="1" si="60"/>
        <v>0.90953924534860686</v>
      </c>
      <c r="AF165" s="185">
        <f t="shared" ca="1" si="60"/>
        <v>0.90953924534860686</v>
      </c>
      <c r="AG165" s="185">
        <f t="shared" ca="1" si="60"/>
        <v>0.90953924534860686</v>
      </c>
      <c r="AH165" s="185">
        <f t="shared" ca="1" si="60"/>
        <v>0.90953924534860686</v>
      </c>
      <c r="AI165" s="185">
        <f t="shared" ca="1" si="60"/>
        <v>0.90953924534860686</v>
      </c>
      <c r="AJ165" s="185">
        <f t="shared" ca="1" si="60"/>
        <v>0.90953924534860686</v>
      </c>
      <c r="AK165" s="185">
        <f t="shared" ca="1" si="60"/>
        <v>0.90953924534860686</v>
      </c>
      <c r="AL165" s="185">
        <f t="shared" ca="1" si="60"/>
        <v>0.90953924534860686</v>
      </c>
      <c r="AM165" s="185">
        <f t="shared" ca="1" si="60"/>
        <v>0.90953924534860686</v>
      </c>
      <c r="AN165" s="185">
        <f t="shared" ca="1" si="60"/>
        <v>0.90953924534860686</v>
      </c>
      <c r="AO165" s="185">
        <f t="shared" ca="1" si="60"/>
        <v>0.90953924534860686</v>
      </c>
      <c r="AP165" s="185">
        <f t="shared" ca="1" si="60"/>
        <v>0.90953924534860686</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58"/>
        <v>2.0913582629560201</v>
      </c>
      <c r="L166" s="185">
        <f t="shared" ca="1" si="58"/>
        <v>1.9104295388648938</v>
      </c>
      <c r="M166" s="185">
        <f t="shared" ca="1" si="58"/>
        <v>1.933372695835722</v>
      </c>
      <c r="N166" s="185">
        <f t="shared" ca="1" si="58"/>
        <v>1.8738599870084283</v>
      </c>
      <c r="O166" s="185">
        <f t="shared" ca="1" si="59"/>
        <v>1.788006527298091</v>
      </c>
      <c r="P166" s="185">
        <f t="shared" ca="1" si="59"/>
        <v>1.7449817364287936</v>
      </c>
      <c r="Q166" s="185">
        <f t="shared" ca="1" si="59"/>
        <v>1.6703814191421651</v>
      </c>
      <c r="R166" s="185">
        <f t="shared" ca="1" si="59"/>
        <v>1.3628458399971681</v>
      </c>
      <c r="S166" s="185">
        <f t="shared" ca="1" si="59"/>
        <v>2.4878566079994622</v>
      </c>
      <c r="T166" s="185">
        <f t="shared" ca="1" si="59"/>
        <v>2.4878566079994622</v>
      </c>
      <c r="U166" s="185">
        <f t="shared" ca="1" si="59"/>
        <v>2.4878566079994622</v>
      </c>
      <c r="V166" s="185">
        <f t="shared" ca="1" si="59"/>
        <v>2.4878566079994622</v>
      </c>
      <c r="W166" s="185">
        <f t="shared" ca="1" si="59"/>
        <v>2.4878566079994622</v>
      </c>
      <c r="X166" s="185">
        <f t="shared" ca="1" si="59"/>
        <v>2.4878566079994622</v>
      </c>
      <c r="Y166" s="185">
        <f t="shared" ca="1" si="59"/>
        <v>2.4878566079994622</v>
      </c>
      <c r="Z166" s="185">
        <f t="shared" ca="1" si="59"/>
        <v>2.4878566079994622</v>
      </c>
      <c r="AA166" s="185">
        <f t="shared" ca="1" si="59"/>
        <v>2.4878566079994622</v>
      </c>
      <c r="AB166" s="185">
        <f t="shared" ca="1" si="59"/>
        <v>2.4878566079994622</v>
      </c>
      <c r="AC166" s="185">
        <f t="shared" ca="1" si="59"/>
        <v>2.4878566079994622</v>
      </c>
      <c r="AD166" s="185">
        <f t="shared" ca="1" si="59"/>
        <v>2.4878566079994622</v>
      </c>
      <c r="AE166" s="185">
        <f t="shared" ca="1" si="60"/>
        <v>2.4878566079994622</v>
      </c>
      <c r="AF166" s="185">
        <f t="shared" ca="1" si="60"/>
        <v>2.4878566079994622</v>
      </c>
      <c r="AG166" s="185">
        <f t="shared" ca="1" si="60"/>
        <v>2.4878566079994622</v>
      </c>
      <c r="AH166" s="185">
        <f t="shared" ca="1" si="60"/>
        <v>2.4878566079994622</v>
      </c>
      <c r="AI166" s="185">
        <f t="shared" ca="1" si="60"/>
        <v>2.4878566079994622</v>
      </c>
      <c r="AJ166" s="185">
        <f t="shared" ca="1" si="60"/>
        <v>2.4878566079994622</v>
      </c>
      <c r="AK166" s="185">
        <f t="shared" ca="1" si="60"/>
        <v>2.4878566079994622</v>
      </c>
      <c r="AL166" s="185">
        <f t="shared" ca="1" si="60"/>
        <v>2.4878566079994622</v>
      </c>
      <c r="AM166" s="185">
        <f t="shared" ca="1" si="60"/>
        <v>2.4878566079994622</v>
      </c>
      <c r="AN166" s="185">
        <f t="shared" ca="1" si="60"/>
        <v>2.4878566079994622</v>
      </c>
      <c r="AO166" s="185">
        <f t="shared" ca="1" si="60"/>
        <v>2.4878566079994622</v>
      </c>
      <c r="AP166" s="185">
        <f t="shared" ca="1" si="60"/>
        <v>2.4878566079994622</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58"/>
        <v>2.0913582629560201</v>
      </c>
      <c r="L167" s="185">
        <f t="shared" ca="1" si="58"/>
        <v>1.9104295388648938</v>
      </c>
      <c r="M167" s="185">
        <f t="shared" ca="1" si="58"/>
        <v>1.933372695835722</v>
      </c>
      <c r="N167" s="185">
        <f t="shared" ca="1" si="58"/>
        <v>1.8738599870084283</v>
      </c>
      <c r="O167" s="185">
        <f t="shared" ca="1" si="59"/>
        <v>1.788006527298091</v>
      </c>
      <c r="P167" s="185">
        <f t="shared" ca="1" si="59"/>
        <v>1.7449817364287936</v>
      </c>
      <c r="Q167" s="185">
        <f t="shared" ca="1" si="59"/>
        <v>1.6703814191421651</v>
      </c>
      <c r="R167" s="185">
        <f t="shared" ca="1" si="59"/>
        <v>1.3628458399971681</v>
      </c>
      <c r="S167" s="185">
        <f t="shared" ca="1" si="59"/>
        <v>2.4878566079994622</v>
      </c>
      <c r="T167" s="185">
        <f t="shared" ca="1" si="59"/>
        <v>2.4878566079994622</v>
      </c>
      <c r="U167" s="185">
        <f t="shared" ca="1" si="59"/>
        <v>2.4878566079994622</v>
      </c>
      <c r="V167" s="185">
        <f t="shared" ca="1" si="59"/>
        <v>2.4878566079994622</v>
      </c>
      <c r="W167" s="185">
        <f t="shared" ca="1" si="59"/>
        <v>2.4878566079994622</v>
      </c>
      <c r="X167" s="185">
        <f t="shared" ca="1" si="59"/>
        <v>2.4878566079994622</v>
      </c>
      <c r="Y167" s="185">
        <f t="shared" ca="1" si="59"/>
        <v>2.4878566079994622</v>
      </c>
      <c r="Z167" s="185">
        <f t="shared" ca="1" si="59"/>
        <v>2.4878566079994622</v>
      </c>
      <c r="AA167" s="185">
        <f t="shared" ca="1" si="59"/>
        <v>2.4878566079994622</v>
      </c>
      <c r="AB167" s="185">
        <f t="shared" ca="1" si="59"/>
        <v>2.4878566079994622</v>
      </c>
      <c r="AC167" s="185">
        <f t="shared" ca="1" si="59"/>
        <v>2.4878566079994622</v>
      </c>
      <c r="AD167" s="185">
        <f t="shared" ca="1" si="59"/>
        <v>2.4878566079994622</v>
      </c>
      <c r="AE167" s="185">
        <f t="shared" ca="1" si="60"/>
        <v>2.4878566079994622</v>
      </c>
      <c r="AF167" s="185">
        <f t="shared" ca="1" si="60"/>
        <v>2.4878566079994622</v>
      </c>
      <c r="AG167" s="185">
        <f t="shared" ca="1" si="60"/>
        <v>2.4878566079994622</v>
      </c>
      <c r="AH167" s="185">
        <f t="shared" ca="1" si="60"/>
        <v>2.4878566079994622</v>
      </c>
      <c r="AI167" s="185">
        <f t="shared" ca="1" si="60"/>
        <v>2.4878566079994622</v>
      </c>
      <c r="AJ167" s="185">
        <f t="shared" ca="1" si="60"/>
        <v>2.4878566079994622</v>
      </c>
      <c r="AK167" s="185">
        <f t="shared" ca="1" si="60"/>
        <v>2.4878566079994622</v>
      </c>
      <c r="AL167" s="185">
        <f t="shared" ca="1" si="60"/>
        <v>2.4878566079994622</v>
      </c>
      <c r="AM167" s="185">
        <f t="shared" ca="1" si="60"/>
        <v>2.4878566079994622</v>
      </c>
      <c r="AN167" s="185">
        <f t="shared" ca="1" si="60"/>
        <v>2.4878566079994622</v>
      </c>
      <c r="AO167" s="185">
        <f t="shared" ca="1" si="60"/>
        <v>2.4878566079994622</v>
      </c>
      <c r="AP167" s="185">
        <f t="shared" ca="1" si="60"/>
        <v>2.4878566079994622</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58"/>
        <v>2.0913582629560201</v>
      </c>
      <c r="L168" s="185">
        <f t="shared" ca="1" si="58"/>
        <v>1.9104295388648938</v>
      </c>
      <c r="M168" s="185">
        <f t="shared" ca="1" si="58"/>
        <v>1.933372695835722</v>
      </c>
      <c r="N168" s="185">
        <f t="shared" ca="1" si="58"/>
        <v>1.8738599870084283</v>
      </c>
      <c r="O168" s="185">
        <f t="shared" ca="1" si="59"/>
        <v>1.788006527298091</v>
      </c>
      <c r="P168" s="185">
        <f t="shared" ca="1" si="59"/>
        <v>1.7449817364287936</v>
      </c>
      <c r="Q168" s="185">
        <f t="shared" ca="1" si="59"/>
        <v>1.6703814191421651</v>
      </c>
      <c r="R168" s="185">
        <f t="shared" ca="1" si="59"/>
        <v>1.3628458399971681</v>
      </c>
      <c r="S168" s="185">
        <f t="shared" ca="1" si="59"/>
        <v>2.4878566079994622</v>
      </c>
      <c r="T168" s="185">
        <f t="shared" ca="1" si="59"/>
        <v>2.4878566079994622</v>
      </c>
      <c r="U168" s="185">
        <f t="shared" ca="1" si="59"/>
        <v>2.4878566079994622</v>
      </c>
      <c r="V168" s="185">
        <f t="shared" ca="1" si="59"/>
        <v>2.4878566079994622</v>
      </c>
      <c r="W168" s="185">
        <f t="shared" ca="1" si="59"/>
        <v>2.4878566079994622</v>
      </c>
      <c r="X168" s="185">
        <f t="shared" ca="1" si="59"/>
        <v>2.4878566079994622</v>
      </c>
      <c r="Y168" s="185">
        <f t="shared" ca="1" si="59"/>
        <v>2.4878566079994622</v>
      </c>
      <c r="Z168" s="185">
        <f t="shared" ca="1" si="59"/>
        <v>2.4878566079994622</v>
      </c>
      <c r="AA168" s="185">
        <f t="shared" ca="1" si="59"/>
        <v>2.4878566079994622</v>
      </c>
      <c r="AB168" s="185">
        <f t="shared" ca="1" si="59"/>
        <v>2.4878566079994622</v>
      </c>
      <c r="AC168" s="185">
        <f t="shared" ca="1" si="59"/>
        <v>2.4878566079994622</v>
      </c>
      <c r="AD168" s="185">
        <f t="shared" ca="1" si="59"/>
        <v>2.4878566079994622</v>
      </c>
      <c r="AE168" s="185">
        <f t="shared" ca="1" si="60"/>
        <v>2.4878566079994622</v>
      </c>
      <c r="AF168" s="185">
        <f t="shared" ca="1" si="60"/>
        <v>2.4878566079994622</v>
      </c>
      <c r="AG168" s="185">
        <f t="shared" ca="1" si="60"/>
        <v>2.4878566079994622</v>
      </c>
      <c r="AH168" s="185">
        <f t="shared" ca="1" si="60"/>
        <v>2.4878566079994622</v>
      </c>
      <c r="AI168" s="185">
        <f t="shared" ca="1" si="60"/>
        <v>2.4878566079994622</v>
      </c>
      <c r="AJ168" s="185">
        <f t="shared" ca="1" si="60"/>
        <v>2.4878566079994622</v>
      </c>
      <c r="AK168" s="185">
        <f t="shared" ca="1" si="60"/>
        <v>2.4878566079994622</v>
      </c>
      <c r="AL168" s="185">
        <f t="shared" ca="1" si="60"/>
        <v>2.4878566079994622</v>
      </c>
      <c r="AM168" s="185">
        <f t="shared" ca="1" si="60"/>
        <v>2.4878566079994622</v>
      </c>
      <c r="AN168" s="185">
        <f t="shared" ca="1" si="60"/>
        <v>2.4878566079994622</v>
      </c>
      <c r="AO168" s="185">
        <f t="shared" ca="1" si="60"/>
        <v>2.4878566079994622</v>
      </c>
      <c r="AP168" s="185">
        <f t="shared" ca="1" si="60"/>
        <v>2.4878566079994622</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58"/>
        <v>2.0913582629560201</v>
      </c>
      <c r="L169" s="185">
        <f t="shared" ca="1" si="58"/>
        <v>1.9104295388648938</v>
      </c>
      <c r="M169" s="185">
        <f t="shared" ca="1" si="58"/>
        <v>1.933372695835722</v>
      </c>
      <c r="N169" s="185">
        <f t="shared" ca="1" si="58"/>
        <v>1.8738599870084283</v>
      </c>
      <c r="O169" s="185">
        <f t="shared" ca="1" si="59"/>
        <v>1.788006527298091</v>
      </c>
      <c r="P169" s="185">
        <f t="shared" ca="1" si="59"/>
        <v>1.7449817364287936</v>
      </c>
      <c r="Q169" s="185">
        <f t="shared" ca="1" si="59"/>
        <v>1.6703814191421651</v>
      </c>
      <c r="R169" s="185">
        <f t="shared" ca="1" si="59"/>
        <v>1.3628458399971681</v>
      </c>
      <c r="S169" s="185">
        <f t="shared" ca="1" si="59"/>
        <v>2.4878566079994622</v>
      </c>
      <c r="T169" s="185">
        <f t="shared" ca="1" si="59"/>
        <v>2.4878566079994622</v>
      </c>
      <c r="U169" s="185">
        <f t="shared" ca="1" si="59"/>
        <v>2.4878566079994622</v>
      </c>
      <c r="V169" s="185">
        <f t="shared" ca="1" si="59"/>
        <v>2.4878566079994622</v>
      </c>
      <c r="W169" s="185">
        <f t="shared" ca="1" si="59"/>
        <v>2.4878566079994622</v>
      </c>
      <c r="X169" s="185">
        <f t="shared" ca="1" si="59"/>
        <v>2.4878566079994622</v>
      </c>
      <c r="Y169" s="185">
        <f t="shared" ca="1" si="59"/>
        <v>2.4878566079994622</v>
      </c>
      <c r="Z169" s="185">
        <f t="shared" ca="1" si="59"/>
        <v>2.4878566079994622</v>
      </c>
      <c r="AA169" s="185">
        <f t="shared" ca="1" si="59"/>
        <v>2.4878566079994622</v>
      </c>
      <c r="AB169" s="185">
        <f t="shared" ca="1" si="59"/>
        <v>2.4878566079994622</v>
      </c>
      <c r="AC169" s="185">
        <f t="shared" ca="1" si="59"/>
        <v>2.4878566079994622</v>
      </c>
      <c r="AD169" s="185">
        <f t="shared" ca="1" si="59"/>
        <v>2.4878566079994622</v>
      </c>
      <c r="AE169" s="185">
        <f t="shared" ca="1" si="60"/>
        <v>2.4878566079994622</v>
      </c>
      <c r="AF169" s="185">
        <f t="shared" ca="1" si="60"/>
        <v>2.4878566079994622</v>
      </c>
      <c r="AG169" s="185">
        <f t="shared" ca="1" si="60"/>
        <v>2.4878566079994622</v>
      </c>
      <c r="AH169" s="185">
        <f t="shared" ca="1" si="60"/>
        <v>2.4878566079994622</v>
      </c>
      <c r="AI169" s="185">
        <f t="shared" ca="1" si="60"/>
        <v>2.4878566079994622</v>
      </c>
      <c r="AJ169" s="185">
        <f t="shared" ca="1" si="60"/>
        <v>2.4878566079994622</v>
      </c>
      <c r="AK169" s="185">
        <f t="shared" ca="1" si="60"/>
        <v>2.4878566079994622</v>
      </c>
      <c r="AL169" s="185">
        <f t="shared" ca="1" si="60"/>
        <v>2.4878566079994622</v>
      </c>
      <c r="AM169" s="185">
        <f t="shared" ca="1" si="60"/>
        <v>2.4878566079994622</v>
      </c>
      <c r="AN169" s="185">
        <f t="shared" ca="1" si="60"/>
        <v>2.4878566079994622</v>
      </c>
      <c r="AO169" s="185">
        <f t="shared" ca="1" si="60"/>
        <v>2.4878566079994622</v>
      </c>
      <c r="AP169" s="185">
        <f t="shared" ca="1" si="60"/>
        <v>2.4878566079994622</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58"/>
        <v>2.0913582629560201</v>
      </c>
      <c r="L170" s="185">
        <f t="shared" ca="1" si="58"/>
        <v>1.9104295388648938</v>
      </c>
      <c r="M170" s="185">
        <f t="shared" ca="1" si="58"/>
        <v>1.933372695835722</v>
      </c>
      <c r="N170" s="185">
        <f t="shared" ca="1" si="58"/>
        <v>1.8738599870084283</v>
      </c>
      <c r="O170" s="185">
        <f t="shared" ca="1" si="59"/>
        <v>1.788006527298091</v>
      </c>
      <c r="P170" s="185">
        <f t="shared" ca="1" si="59"/>
        <v>1.7449817364287936</v>
      </c>
      <c r="Q170" s="185">
        <f t="shared" ca="1" si="59"/>
        <v>1.6703814191421651</v>
      </c>
      <c r="R170" s="185">
        <f t="shared" ca="1" si="59"/>
        <v>1.3628458399971681</v>
      </c>
      <c r="S170" s="185">
        <f t="shared" ca="1" si="59"/>
        <v>2.4878566079994622</v>
      </c>
      <c r="T170" s="185">
        <f t="shared" ca="1" si="59"/>
        <v>2.4878566079994622</v>
      </c>
      <c r="U170" s="185">
        <f t="shared" ca="1" si="59"/>
        <v>2.4878566079994622</v>
      </c>
      <c r="V170" s="185">
        <f t="shared" ca="1" si="59"/>
        <v>2.4878566079994622</v>
      </c>
      <c r="W170" s="185">
        <f t="shared" ca="1" si="59"/>
        <v>2.4878566079994622</v>
      </c>
      <c r="X170" s="185">
        <f t="shared" ca="1" si="59"/>
        <v>2.4878566079994622</v>
      </c>
      <c r="Y170" s="185">
        <f t="shared" ca="1" si="59"/>
        <v>2.4878566079994622</v>
      </c>
      <c r="Z170" s="185">
        <f t="shared" ca="1" si="59"/>
        <v>2.4878566079994622</v>
      </c>
      <c r="AA170" s="185">
        <f t="shared" ca="1" si="59"/>
        <v>2.4878566079994622</v>
      </c>
      <c r="AB170" s="185">
        <f t="shared" ca="1" si="59"/>
        <v>2.4878566079994622</v>
      </c>
      <c r="AC170" s="185">
        <f t="shared" ca="1" si="59"/>
        <v>2.4878566079994622</v>
      </c>
      <c r="AD170" s="185">
        <f t="shared" ca="1" si="59"/>
        <v>2.4878566079994622</v>
      </c>
      <c r="AE170" s="185">
        <f t="shared" ca="1" si="60"/>
        <v>2.4878566079994622</v>
      </c>
      <c r="AF170" s="185">
        <f t="shared" ca="1" si="60"/>
        <v>2.4878566079994622</v>
      </c>
      <c r="AG170" s="185">
        <f t="shared" ca="1" si="60"/>
        <v>2.4878566079994622</v>
      </c>
      <c r="AH170" s="185">
        <f t="shared" ca="1" si="60"/>
        <v>2.4878566079994622</v>
      </c>
      <c r="AI170" s="185">
        <f t="shared" ca="1" si="60"/>
        <v>2.4878566079994622</v>
      </c>
      <c r="AJ170" s="185">
        <f t="shared" ca="1" si="60"/>
        <v>2.4878566079994622</v>
      </c>
      <c r="AK170" s="185">
        <f t="shared" ca="1" si="60"/>
        <v>2.4878566079994622</v>
      </c>
      <c r="AL170" s="185">
        <f t="shared" ca="1" si="60"/>
        <v>2.4878566079994622</v>
      </c>
      <c r="AM170" s="185">
        <f t="shared" ca="1" si="60"/>
        <v>2.4878566079994622</v>
      </c>
      <c r="AN170" s="185">
        <f t="shared" ca="1" si="60"/>
        <v>2.4878566079994622</v>
      </c>
      <c r="AO170" s="185">
        <f t="shared" ca="1" si="60"/>
        <v>2.4878566079994622</v>
      </c>
      <c r="AP170" s="185">
        <f t="shared" ca="1" si="60"/>
        <v>2.4878566079994622</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58"/>
        <v>#VALUE!</v>
      </c>
      <c r="L171" s="185" t="e">
        <f t="shared" ca="1" si="58"/>
        <v>#VALUE!</v>
      </c>
      <c r="M171" s="185" t="e">
        <f t="shared" ca="1" si="58"/>
        <v>#VALUE!</v>
      </c>
      <c r="N171" s="185" t="e">
        <f t="shared" ca="1" si="58"/>
        <v>#VALUE!</v>
      </c>
      <c r="O171" s="185" t="e">
        <f t="shared" ca="1" si="59"/>
        <v>#VALUE!</v>
      </c>
      <c r="P171" s="185" t="e">
        <f t="shared" ca="1" si="59"/>
        <v>#VALUE!</v>
      </c>
      <c r="Q171" s="185" t="e">
        <f t="shared" ca="1" si="59"/>
        <v>#VALUE!</v>
      </c>
      <c r="R171" s="185" t="e">
        <f t="shared" ca="1" si="59"/>
        <v>#VALUE!</v>
      </c>
      <c r="S171" s="185" t="e">
        <f t="shared" ca="1" si="59"/>
        <v>#VALUE!</v>
      </c>
      <c r="T171" s="185" t="e">
        <f t="shared" ca="1" si="59"/>
        <v>#VALUE!</v>
      </c>
      <c r="U171" s="185" t="e">
        <f t="shared" ca="1" si="59"/>
        <v>#VALUE!</v>
      </c>
      <c r="V171" s="185" t="e">
        <f t="shared" ca="1" si="59"/>
        <v>#VALUE!</v>
      </c>
      <c r="W171" s="185" t="e">
        <f t="shared" ca="1" si="59"/>
        <v>#VALUE!</v>
      </c>
      <c r="X171" s="185" t="e">
        <f t="shared" ca="1" si="59"/>
        <v>#VALUE!</v>
      </c>
      <c r="Y171" s="185" t="e">
        <f t="shared" ca="1" si="59"/>
        <v>#VALUE!</v>
      </c>
      <c r="Z171" s="185" t="e">
        <f t="shared" ca="1" si="59"/>
        <v>#VALUE!</v>
      </c>
      <c r="AA171" s="185" t="e">
        <f t="shared" ca="1" si="59"/>
        <v>#VALUE!</v>
      </c>
      <c r="AB171" s="185" t="e">
        <f t="shared" ca="1" si="59"/>
        <v>#VALUE!</v>
      </c>
      <c r="AC171" s="185" t="e">
        <f t="shared" ca="1" si="59"/>
        <v>#VALUE!</v>
      </c>
      <c r="AD171" s="185" t="e">
        <f t="shared" ca="1" si="59"/>
        <v>#VALUE!</v>
      </c>
      <c r="AE171" s="185" t="e">
        <f t="shared" ca="1" si="60"/>
        <v>#VALUE!</v>
      </c>
      <c r="AF171" s="185" t="e">
        <f t="shared" ca="1" si="60"/>
        <v>#VALUE!</v>
      </c>
      <c r="AG171" s="185" t="e">
        <f t="shared" ca="1" si="60"/>
        <v>#VALUE!</v>
      </c>
      <c r="AH171" s="185" t="e">
        <f t="shared" ca="1" si="60"/>
        <v>#VALUE!</v>
      </c>
      <c r="AI171" s="185" t="e">
        <f t="shared" ca="1" si="60"/>
        <v>#VALUE!</v>
      </c>
      <c r="AJ171" s="185" t="e">
        <f t="shared" ca="1" si="60"/>
        <v>#VALUE!</v>
      </c>
      <c r="AK171" s="185" t="e">
        <f t="shared" ca="1" si="60"/>
        <v>#VALUE!</v>
      </c>
      <c r="AL171" s="185" t="e">
        <f t="shared" ca="1" si="60"/>
        <v>#VALUE!</v>
      </c>
      <c r="AM171" s="185" t="e">
        <f t="shared" ca="1" si="60"/>
        <v>#VALUE!</v>
      </c>
      <c r="AN171" s="185" t="e">
        <f t="shared" ca="1" si="60"/>
        <v>#VALUE!</v>
      </c>
      <c r="AO171" s="185" t="e">
        <f t="shared" ca="1" si="60"/>
        <v>#VALUE!</v>
      </c>
      <c r="AP171" s="185" t="e">
        <f t="shared" ca="1" si="60"/>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58"/>
        <v>#VALUE!</v>
      </c>
      <c r="L172" s="185" t="e">
        <f t="shared" ca="1" si="58"/>
        <v>#VALUE!</v>
      </c>
      <c r="M172" s="185" t="e">
        <f t="shared" ca="1" si="58"/>
        <v>#VALUE!</v>
      </c>
      <c r="N172" s="185" t="e">
        <f t="shared" ca="1" si="58"/>
        <v>#VALUE!</v>
      </c>
      <c r="O172" s="185" t="e">
        <f t="shared" ca="1" si="59"/>
        <v>#VALUE!</v>
      </c>
      <c r="P172" s="185" t="e">
        <f t="shared" ca="1" si="59"/>
        <v>#VALUE!</v>
      </c>
      <c r="Q172" s="185" t="e">
        <f t="shared" ca="1" si="59"/>
        <v>#VALUE!</v>
      </c>
      <c r="R172" s="185" t="e">
        <f t="shared" ca="1" si="59"/>
        <v>#VALUE!</v>
      </c>
      <c r="S172" s="185" t="e">
        <f t="shared" ca="1" si="59"/>
        <v>#VALUE!</v>
      </c>
      <c r="T172" s="185" t="e">
        <f t="shared" ca="1" si="59"/>
        <v>#VALUE!</v>
      </c>
      <c r="U172" s="185" t="e">
        <f t="shared" ca="1" si="59"/>
        <v>#VALUE!</v>
      </c>
      <c r="V172" s="185" t="e">
        <f t="shared" ca="1" si="59"/>
        <v>#VALUE!</v>
      </c>
      <c r="W172" s="185" t="e">
        <f t="shared" ca="1" si="59"/>
        <v>#VALUE!</v>
      </c>
      <c r="X172" s="185" t="e">
        <f t="shared" ca="1" si="59"/>
        <v>#VALUE!</v>
      </c>
      <c r="Y172" s="185" t="e">
        <f t="shared" ca="1" si="59"/>
        <v>#VALUE!</v>
      </c>
      <c r="Z172" s="185" t="e">
        <f t="shared" ca="1" si="59"/>
        <v>#VALUE!</v>
      </c>
      <c r="AA172" s="185" t="e">
        <f t="shared" ca="1" si="59"/>
        <v>#VALUE!</v>
      </c>
      <c r="AB172" s="185" t="e">
        <f t="shared" ca="1" si="59"/>
        <v>#VALUE!</v>
      </c>
      <c r="AC172" s="185" t="e">
        <f t="shared" ca="1" si="59"/>
        <v>#VALUE!</v>
      </c>
      <c r="AD172" s="185" t="e">
        <f t="shared" ca="1" si="59"/>
        <v>#VALUE!</v>
      </c>
      <c r="AE172" s="185" t="e">
        <f t="shared" ca="1" si="60"/>
        <v>#VALUE!</v>
      </c>
      <c r="AF172" s="185" t="e">
        <f t="shared" ca="1" si="60"/>
        <v>#VALUE!</v>
      </c>
      <c r="AG172" s="185" t="e">
        <f t="shared" ca="1" si="60"/>
        <v>#VALUE!</v>
      </c>
      <c r="AH172" s="185" t="e">
        <f t="shared" ca="1" si="60"/>
        <v>#VALUE!</v>
      </c>
      <c r="AI172" s="185" t="e">
        <f t="shared" ca="1" si="60"/>
        <v>#VALUE!</v>
      </c>
      <c r="AJ172" s="185" t="e">
        <f t="shared" ca="1" si="60"/>
        <v>#VALUE!</v>
      </c>
      <c r="AK172" s="185" t="e">
        <f t="shared" ca="1" si="60"/>
        <v>#VALUE!</v>
      </c>
      <c r="AL172" s="185" t="e">
        <f t="shared" ca="1" si="60"/>
        <v>#VALUE!</v>
      </c>
      <c r="AM172" s="185" t="e">
        <f t="shared" ca="1" si="60"/>
        <v>#VALUE!</v>
      </c>
      <c r="AN172" s="185" t="e">
        <f t="shared" ca="1" si="60"/>
        <v>#VALUE!</v>
      </c>
      <c r="AO172" s="185" t="e">
        <f t="shared" ca="1" si="60"/>
        <v>#VALUE!</v>
      </c>
      <c r="AP172" s="185" t="e">
        <f t="shared" ca="1" si="60"/>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63">SUMIF($B$10:$B$22,$D173,K$10:K$22)*SUMIF($B$10:$B$22,$D173,K$41:K$53)</f>
        <v>232.77954862591946</v>
      </c>
      <c r="L173" s="5">
        <f t="shared" ca="1" si="63"/>
        <v>237.04669916128324</v>
      </c>
      <c r="M173" s="5">
        <f t="shared" ca="1" si="63"/>
        <v>240.98196324511525</v>
      </c>
      <c r="N173" s="5">
        <f t="shared" ca="1" si="63"/>
        <v>243.77397589054939</v>
      </c>
      <c r="O173" s="5">
        <f t="shared" ca="1" si="63"/>
        <v>245.94199203327719</v>
      </c>
      <c r="P173" s="5">
        <f t="shared" ca="1" si="63"/>
        <v>248.83813624717331</v>
      </c>
      <c r="Q173" s="5">
        <f t="shared" ca="1" si="63"/>
        <v>249.74645596114129</v>
      </c>
      <c r="R173" s="5">
        <f t="shared" ca="1" si="63"/>
        <v>228.41159443850114</v>
      </c>
      <c r="S173" s="5">
        <f t="shared" ca="1" si="63"/>
        <v>225.81360892992473</v>
      </c>
      <c r="T173" s="5">
        <f t="shared" ca="1" si="63"/>
        <v>225.81360892992473</v>
      </c>
      <c r="U173" s="5">
        <f t="shared" ca="1" si="63"/>
        <v>225.81360892992473</v>
      </c>
      <c r="V173" s="5">
        <f t="shared" ca="1" si="63"/>
        <v>225.81360892992473</v>
      </c>
      <c r="W173" s="5">
        <f t="shared" ca="1" si="63"/>
        <v>225.81360892992473</v>
      </c>
      <c r="X173" s="5">
        <f t="shared" ca="1" si="63"/>
        <v>225.81360892992473</v>
      </c>
      <c r="Y173" s="5">
        <f t="shared" ca="1" si="63"/>
        <v>225.81360892992473</v>
      </c>
      <c r="Z173" s="5">
        <f t="shared" ca="1" si="63"/>
        <v>225.81360892992473</v>
      </c>
      <c r="AA173" s="5">
        <f t="shared" ca="1" si="63"/>
        <v>225.81360892992473</v>
      </c>
      <c r="AB173" s="5">
        <f t="shared" ca="1" si="63"/>
        <v>225.81360892992473</v>
      </c>
      <c r="AC173" s="5">
        <f t="shared" ca="1" si="63"/>
        <v>225.81360892992473</v>
      </c>
      <c r="AD173" s="5">
        <f t="shared" ca="1" si="63"/>
        <v>225.81360892992473</v>
      </c>
      <c r="AE173" s="5">
        <f t="shared" ca="1" si="63"/>
        <v>225.81360892992473</v>
      </c>
      <c r="AF173" s="5">
        <f t="shared" ca="1" si="63"/>
        <v>225.81360892992473</v>
      </c>
      <c r="AG173" s="5">
        <f t="shared" ca="1" si="63"/>
        <v>225.81360892992473</v>
      </c>
      <c r="AH173" s="5">
        <f t="shared" ca="1" si="63"/>
        <v>225.81360892992473</v>
      </c>
      <c r="AI173" s="5">
        <f t="shared" ca="1" si="63"/>
        <v>225.81360892992473</v>
      </c>
      <c r="AJ173" s="5">
        <f t="shared" ca="1" si="63"/>
        <v>225.81360892992473</v>
      </c>
      <c r="AK173" s="5">
        <f t="shared" ca="1" si="63"/>
        <v>225.81360892992473</v>
      </c>
      <c r="AL173" s="5">
        <f t="shared" ca="1" si="63"/>
        <v>225.81360892992473</v>
      </c>
      <c r="AM173" s="5">
        <f t="shared" ca="1" si="63"/>
        <v>225.81360892992473</v>
      </c>
      <c r="AN173" s="5">
        <f t="shared" ca="1" si="63"/>
        <v>225.81360892992473</v>
      </c>
      <c r="AO173" s="5">
        <f t="shared" ca="1" si="63"/>
        <v>225.81360892992473</v>
      </c>
      <c r="AP173" s="5">
        <f t="shared" ca="1" si="63"/>
        <v>225.81360892992473</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64">K$173/J$173*J174</f>
        <v>#VALUE!</v>
      </c>
      <c r="L174" s="185" t="e">
        <f t="shared" ca="1" si="64"/>
        <v>#VALUE!</v>
      </c>
      <c r="M174" s="185" t="e">
        <f t="shared" ca="1" si="64"/>
        <v>#VALUE!</v>
      </c>
      <c r="N174" s="185" t="e">
        <f t="shared" ca="1" si="64"/>
        <v>#VALUE!</v>
      </c>
      <c r="O174" s="185" t="e">
        <f t="shared" ca="1" si="64"/>
        <v>#VALUE!</v>
      </c>
      <c r="P174" s="185" t="e">
        <f t="shared" ca="1" si="64"/>
        <v>#VALUE!</v>
      </c>
      <c r="Q174" s="185" t="e">
        <f t="shared" ca="1" si="64"/>
        <v>#VALUE!</v>
      </c>
      <c r="R174" s="185" t="e">
        <f t="shared" ca="1" si="64"/>
        <v>#VALUE!</v>
      </c>
      <c r="S174" s="185" t="e">
        <f t="shared" ca="1" si="64"/>
        <v>#VALUE!</v>
      </c>
      <c r="T174" s="185" t="e">
        <f t="shared" ca="1" si="64"/>
        <v>#VALUE!</v>
      </c>
      <c r="U174" s="185" t="e">
        <f t="shared" ca="1" si="64"/>
        <v>#VALUE!</v>
      </c>
      <c r="V174" s="185" t="e">
        <f t="shared" ca="1" si="64"/>
        <v>#VALUE!</v>
      </c>
      <c r="W174" s="185" t="e">
        <f t="shared" ca="1" si="64"/>
        <v>#VALUE!</v>
      </c>
      <c r="X174" s="185" t="e">
        <f t="shared" ca="1" si="64"/>
        <v>#VALUE!</v>
      </c>
      <c r="Y174" s="185" t="e">
        <f t="shared" ca="1" si="64"/>
        <v>#VALUE!</v>
      </c>
      <c r="Z174" s="185" t="e">
        <f t="shared" ca="1" si="64"/>
        <v>#VALUE!</v>
      </c>
      <c r="AA174" s="185" t="e">
        <f t="shared" ref="AA174:AP189" ca="1" si="65">AA$173/Z$173*Z174</f>
        <v>#VALUE!</v>
      </c>
      <c r="AB174" s="185" t="e">
        <f t="shared" ca="1" si="65"/>
        <v>#VALUE!</v>
      </c>
      <c r="AC174" s="185" t="e">
        <f t="shared" ca="1" si="65"/>
        <v>#VALUE!</v>
      </c>
      <c r="AD174" s="185" t="e">
        <f t="shared" ca="1" si="65"/>
        <v>#VALUE!</v>
      </c>
      <c r="AE174" s="185" t="e">
        <f t="shared" ca="1" si="65"/>
        <v>#VALUE!</v>
      </c>
      <c r="AF174" s="185" t="e">
        <f t="shared" ca="1" si="65"/>
        <v>#VALUE!</v>
      </c>
      <c r="AG174" s="185" t="e">
        <f t="shared" ca="1" si="65"/>
        <v>#VALUE!</v>
      </c>
      <c r="AH174" s="185" t="e">
        <f t="shared" ca="1" si="65"/>
        <v>#VALUE!</v>
      </c>
      <c r="AI174" s="185" t="e">
        <f t="shared" ca="1" si="65"/>
        <v>#VALUE!</v>
      </c>
      <c r="AJ174" s="185" t="e">
        <f t="shared" ca="1" si="65"/>
        <v>#VALUE!</v>
      </c>
      <c r="AK174" s="185" t="e">
        <f t="shared" ca="1" si="65"/>
        <v>#VALUE!</v>
      </c>
      <c r="AL174" s="185" t="e">
        <f t="shared" ca="1" si="65"/>
        <v>#VALUE!</v>
      </c>
      <c r="AM174" s="185" t="e">
        <f t="shared" ca="1" si="65"/>
        <v>#VALUE!</v>
      </c>
      <c r="AN174" s="185" t="e">
        <f t="shared" ca="1" si="65"/>
        <v>#VALUE!</v>
      </c>
      <c r="AO174" s="185" t="e">
        <f t="shared" ca="1" si="65"/>
        <v>#VALUE!</v>
      </c>
      <c r="AP174" s="185" t="e">
        <f t="shared" ca="1" si="65"/>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64"/>
        <v>#VALUE!</v>
      </c>
      <c r="L175" s="185" t="e">
        <f t="shared" ca="1" si="64"/>
        <v>#VALUE!</v>
      </c>
      <c r="M175" s="185" t="e">
        <f t="shared" ca="1" si="64"/>
        <v>#VALUE!</v>
      </c>
      <c r="N175" s="185" t="e">
        <f t="shared" ca="1" si="64"/>
        <v>#VALUE!</v>
      </c>
      <c r="O175" s="185" t="e">
        <f t="shared" ca="1" si="64"/>
        <v>#VALUE!</v>
      </c>
      <c r="P175" s="185" t="e">
        <f t="shared" ca="1" si="64"/>
        <v>#VALUE!</v>
      </c>
      <c r="Q175" s="185" t="e">
        <f t="shared" ca="1" si="64"/>
        <v>#VALUE!</v>
      </c>
      <c r="R175" s="185" t="e">
        <f t="shared" ca="1" si="64"/>
        <v>#VALUE!</v>
      </c>
      <c r="S175" s="185" t="e">
        <f t="shared" ca="1" si="64"/>
        <v>#VALUE!</v>
      </c>
      <c r="T175" s="185" t="e">
        <f t="shared" ca="1" si="64"/>
        <v>#VALUE!</v>
      </c>
      <c r="U175" s="185" t="e">
        <f t="shared" ca="1" si="64"/>
        <v>#VALUE!</v>
      </c>
      <c r="V175" s="185" t="e">
        <f t="shared" ca="1" si="64"/>
        <v>#VALUE!</v>
      </c>
      <c r="W175" s="185" t="e">
        <f t="shared" ca="1" si="64"/>
        <v>#VALUE!</v>
      </c>
      <c r="X175" s="185" t="e">
        <f t="shared" ca="1" si="64"/>
        <v>#VALUE!</v>
      </c>
      <c r="Y175" s="185" t="e">
        <f t="shared" ca="1" si="64"/>
        <v>#VALUE!</v>
      </c>
      <c r="Z175" s="185" t="e">
        <f t="shared" ca="1" si="64"/>
        <v>#VALUE!</v>
      </c>
      <c r="AA175" s="185" t="e">
        <f t="shared" ca="1" si="65"/>
        <v>#VALUE!</v>
      </c>
      <c r="AB175" s="185" t="e">
        <f t="shared" ca="1" si="65"/>
        <v>#VALUE!</v>
      </c>
      <c r="AC175" s="185" t="e">
        <f t="shared" ca="1" si="65"/>
        <v>#VALUE!</v>
      </c>
      <c r="AD175" s="185" t="e">
        <f t="shared" ca="1" si="65"/>
        <v>#VALUE!</v>
      </c>
      <c r="AE175" s="185" t="e">
        <f t="shared" ca="1" si="65"/>
        <v>#VALUE!</v>
      </c>
      <c r="AF175" s="185" t="e">
        <f t="shared" ca="1" si="65"/>
        <v>#VALUE!</v>
      </c>
      <c r="AG175" s="185" t="e">
        <f t="shared" ca="1" si="65"/>
        <v>#VALUE!</v>
      </c>
      <c r="AH175" s="185" t="e">
        <f t="shared" ca="1" si="65"/>
        <v>#VALUE!</v>
      </c>
      <c r="AI175" s="185" t="e">
        <f t="shared" ca="1" si="65"/>
        <v>#VALUE!</v>
      </c>
      <c r="AJ175" s="185" t="e">
        <f t="shared" ca="1" si="65"/>
        <v>#VALUE!</v>
      </c>
      <c r="AK175" s="185" t="e">
        <f t="shared" ca="1" si="65"/>
        <v>#VALUE!</v>
      </c>
      <c r="AL175" s="185" t="e">
        <f t="shared" ca="1" si="65"/>
        <v>#VALUE!</v>
      </c>
      <c r="AM175" s="185" t="e">
        <f t="shared" ca="1" si="65"/>
        <v>#VALUE!</v>
      </c>
      <c r="AN175" s="185" t="e">
        <f t="shared" ca="1" si="65"/>
        <v>#VALUE!</v>
      </c>
      <c r="AO175" s="185" t="e">
        <f t="shared" ca="1" si="65"/>
        <v>#VALUE!</v>
      </c>
      <c r="AP175" s="185" t="e">
        <f t="shared" ca="1" si="65"/>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64"/>
        <v>#VALUE!</v>
      </c>
      <c r="L176" s="185" t="e">
        <f t="shared" ca="1" si="64"/>
        <v>#VALUE!</v>
      </c>
      <c r="M176" s="185" t="e">
        <f t="shared" ca="1" si="64"/>
        <v>#VALUE!</v>
      </c>
      <c r="N176" s="185" t="e">
        <f t="shared" ca="1" si="64"/>
        <v>#VALUE!</v>
      </c>
      <c r="O176" s="185" t="e">
        <f t="shared" ca="1" si="64"/>
        <v>#VALUE!</v>
      </c>
      <c r="P176" s="185" t="e">
        <f t="shared" ca="1" si="64"/>
        <v>#VALUE!</v>
      </c>
      <c r="Q176" s="185" t="e">
        <f t="shared" ca="1" si="64"/>
        <v>#VALUE!</v>
      </c>
      <c r="R176" s="185" t="e">
        <f t="shared" ca="1" si="64"/>
        <v>#VALUE!</v>
      </c>
      <c r="S176" s="185" t="e">
        <f t="shared" ca="1" si="64"/>
        <v>#VALUE!</v>
      </c>
      <c r="T176" s="185" t="e">
        <f t="shared" ca="1" si="64"/>
        <v>#VALUE!</v>
      </c>
      <c r="U176" s="185" t="e">
        <f t="shared" ca="1" si="64"/>
        <v>#VALUE!</v>
      </c>
      <c r="V176" s="185" t="e">
        <f t="shared" ca="1" si="64"/>
        <v>#VALUE!</v>
      </c>
      <c r="W176" s="185" t="e">
        <f t="shared" ca="1" si="64"/>
        <v>#VALUE!</v>
      </c>
      <c r="X176" s="185" t="e">
        <f t="shared" ca="1" si="64"/>
        <v>#VALUE!</v>
      </c>
      <c r="Y176" s="185" t="e">
        <f t="shared" ca="1" si="64"/>
        <v>#VALUE!</v>
      </c>
      <c r="Z176" s="185" t="e">
        <f t="shared" ca="1" si="64"/>
        <v>#VALUE!</v>
      </c>
      <c r="AA176" s="185" t="e">
        <f t="shared" ca="1" si="65"/>
        <v>#VALUE!</v>
      </c>
      <c r="AB176" s="185" t="e">
        <f t="shared" ca="1" si="65"/>
        <v>#VALUE!</v>
      </c>
      <c r="AC176" s="185" t="e">
        <f t="shared" ca="1" si="65"/>
        <v>#VALUE!</v>
      </c>
      <c r="AD176" s="185" t="e">
        <f t="shared" ca="1" si="65"/>
        <v>#VALUE!</v>
      </c>
      <c r="AE176" s="185" t="e">
        <f t="shared" ca="1" si="65"/>
        <v>#VALUE!</v>
      </c>
      <c r="AF176" s="185" t="e">
        <f t="shared" ca="1" si="65"/>
        <v>#VALUE!</v>
      </c>
      <c r="AG176" s="185" t="e">
        <f t="shared" ca="1" si="65"/>
        <v>#VALUE!</v>
      </c>
      <c r="AH176" s="185" t="e">
        <f t="shared" ca="1" si="65"/>
        <v>#VALUE!</v>
      </c>
      <c r="AI176" s="185" t="e">
        <f t="shared" ca="1" si="65"/>
        <v>#VALUE!</v>
      </c>
      <c r="AJ176" s="185" t="e">
        <f t="shared" ca="1" si="65"/>
        <v>#VALUE!</v>
      </c>
      <c r="AK176" s="185" t="e">
        <f t="shared" ca="1" si="65"/>
        <v>#VALUE!</v>
      </c>
      <c r="AL176" s="185" t="e">
        <f t="shared" ca="1" si="65"/>
        <v>#VALUE!</v>
      </c>
      <c r="AM176" s="185" t="e">
        <f t="shared" ca="1" si="65"/>
        <v>#VALUE!</v>
      </c>
      <c r="AN176" s="185" t="e">
        <f t="shared" ca="1" si="65"/>
        <v>#VALUE!</v>
      </c>
      <c r="AO176" s="185" t="e">
        <f t="shared" ca="1" si="65"/>
        <v>#VALUE!</v>
      </c>
      <c r="AP176" s="185" t="e">
        <f t="shared" ca="1" si="65"/>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64"/>
        <v>#VALUE!</v>
      </c>
      <c r="L177" s="185" t="e">
        <f t="shared" ca="1" si="64"/>
        <v>#VALUE!</v>
      </c>
      <c r="M177" s="185" t="e">
        <f t="shared" ca="1" si="64"/>
        <v>#VALUE!</v>
      </c>
      <c r="N177" s="185" t="e">
        <f t="shared" ca="1" si="64"/>
        <v>#VALUE!</v>
      </c>
      <c r="O177" s="185" t="e">
        <f t="shared" ca="1" si="64"/>
        <v>#VALUE!</v>
      </c>
      <c r="P177" s="185" t="e">
        <f t="shared" ca="1" si="64"/>
        <v>#VALUE!</v>
      </c>
      <c r="Q177" s="185" t="e">
        <f t="shared" ca="1" si="64"/>
        <v>#VALUE!</v>
      </c>
      <c r="R177" s="185" t="e">
        <f t="shared" ca="1" si="64"/>
        <v>#VALUE!</v>
      </c>
      <c r="S177" s="185" t="e">
        <f t="shared" ca="1" si="64"/>
        <v>#VALUE!</v>
      </c>
      <c r="T177" s="185" t="e">
        <f t="shared" ca="1" si="64"/>
        <v>#VALUE!</v>
      </c>
      <c r="U177" s="185" t="e">
        <f t="shared" ca="1" si="64"/>
        <v>#VALUE!</v>
      </c>
      <c r="V177" s="185" t="e">
        <f t="shared" ca="1" si="64"/>
        <v>#VALUE!</v>
      </c>
      <c r="W177" s="185" t="e">
        <f t="shared" ca="1" si="64"/>
        <v>#VALUE!</v>
      </c>
      <c r="X177" s="185" t="e">
        <f t="shared" ca="1" si="64"/>
        <v>#VALUE!</v>
      </c>
      <c r="Y177" s="185" t="e">
        <f t="shared" ca="1" si="64"/>
        <v>#VALUE!</v>
      </c>
      <c r="Z177" s="185" t="e">
        <f t="shared" ca="1" si="64"/>
        <v>#VALUE!</v>
      </c>
      <c r="AA177" s="185" t="e">
        <f t="shared" ca="1" si="65"/>
        <v>#VALUE!</v>
      </c>
      <c r="AB177" s="185" t="e">
        <f t="shared" ca="1" si="65"/>
        <v>#VALUE!</v>
      </c>
      <c r="AC177" s="185" t="e">
        <f t="shared" ca="1" si="65"/>
        <v>#VALUE!</v>
      </c>
      <c r="AD177" s="185" t="e">
        <f t="shared" ca="1" si="65"/>
        <v>#VALUE!</v>
      </c>
      <c r="AE177" s="185" t="e">
        <f t="shared" ca="1" si="65"/>
        <v>#VALUE!</v>
      </c>
      <c r="AF177" s="185" t="e">
        <f t="shared" ca="1" si="65"/>
        <v>#VALUE!</v>
      </c>
      <c r="AG177" s="185" t="e">
        <f t="shared" ca="1" si="65"/>
        <v>#VALUE!</v>
      </c>
      <c r="AH177" s="185" t="e">
        <f t="shared" ca="1" si="65"/>
        <v>#VALUE!</v>
      </c>
      <c r="AI177" s="185" t="e">
        <f t="shared" ca="1" si="65"/>
        <v>#VALUE!</v>
      </c>
      <c r="AJ177" s="185" t="e">
        <f t="shared" ca="1" si="65"/>
        <v>#VALUE!</v>
      </c>
      <c r="AK177" s="185" t="e">
        <f t="shared" ca="1" si="65"/>
        <v>#VALUE!</v>
      </c>
      <c r="AL177" s="185" t="e">
        <f t="shared" ca="1" si="65"/>
        <v>#VALUE!</v>
      </c>
      <c r="AM177" s="185" t="e">
        <f t="shared" ca="1" si="65"/>
        <v>#VALUE!</v>
      </c>
      <c r="AN177" s="185" t="e">
        <f t="shared" ca="1" si="65"/>
        <v>#VALUE!</v>
      </c>
      <c r="AO177" s="185" t="e">
        <f t="shared" ca="1" si="65"/>
        <v>#VALUE!</v>
      </c>
      <c r="AP177" s="185" t="e">
        <f t="shared" ca="1" si="65"/>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64"/>
        <v>#VALUE!</v>
      </c>
      <c r="L178" s="185" t="e">
        <f t="shared" ca="1" si="64"/>
        <v>#VALUE!</v>
      </c>
      <c r="M178" s="185" t="e">
        <f t="shared" ca="1" si="64"/>
        <v>#VALUE!</v>
      </c>
      <c r="N178" s="185" t="e">
        <f t="shared" ca="1" si="64"/>
        <v>#VALUE!</v>
      </c>
      <c r="O178" s="185" t="e">
        <f t="shared" ca="1" si="64"/>
        <v>#VALUE!</v>
      </c>
      <c r="P178" s="185" t="e">
        <f t="shared" ca="1" si="64"/>
        <v>#VALUE!</v>
      </c>
      <c r="Q178" s="185" t="e">
        <f t="shared" ca="1" si="64"/>
        <v>#VALUE!</v>
      </c>
      <c r="R178" s="185" t="e">
        <f t="shared" ca="1" si="64"/>
        <v>#VALUE!</v>
      </c>
      <c r="S178" s="185" t="e">
        <f t="shared" ca="1" si="64"/>
        <v>#VALUE!</v>
      </c>
      <c r="T178" s="185" t="e">
        <f t="shared" ca="1" si="64"/>
        <v>#VALUE!</v>
      </c>
      <c r="U178" s="185" t="e">
        <f t="shared" ca="1" si="64"/>
        <v>#VALUE!</v>
      </c>
      <c r="V178" s="185" t="e">
        <f t="shared" ca="1" si="64"/>
        <v>#VALUE!</v>
      </c>
      <c r="W178" s="185" t="e">
        <f t="shared" ca="1" si="64"/>
        <v>#VALUE!</v>
      </c>
      <c r="X178" s="185" t="e">
        <f t="shared" ca="1" si="64"/>
        <v>#VALUE!</v>
      </c>
      <c r="Y178" s="185" t="e">
        <f t="shared" ca="1" si="64"/>
        <v>#VALUE!</v>
      </c>
      <c r="Z178" s="185" t="e">
        <f t="shared" ca="1" si="64"/>
        <v>#VALUE!</v>
      </c>
      <c r="AA178" s="185" t="e">
        <f t="shared" ca="1" si="65"/>
        <v>#VALUE!</v>
      </c>
      <c r="AB178" s="185" t="e">
        <f t="shared" ca="1" si="65"/>
        <v>#VALUE!</v>
      </c>
      <c r="AC178" s="185" t="e">
        <f t="shared" ca="1" si="65"/>
        <v>#VALUE!</v>
      </c>
      <c r="AD178" s="185" t="e">
        <f t="shared" ca="1" si="65"/>
        <v>#VALUE!</v>
      </c>
      <c r="AE178" s="185" t="e">
        <f t="shared" ca="1" si="65"/>
        <v>#VALUE!</v>
      </c>
      <c r="AF178" s="185" t="e">
        <f t="shared" ca="1" si="65"/>
        <v>#VALUE!</v>
      </c>
      <c r="AG178" s="185" t="e">
        <f t="shared" ca="1" si="65"/>
        <v>#VALUE!</v>
      </c>
      <c r="AH178" s="185" t="e">
        <f t="shared" ca="1" si="65"/>
        <v>#VALUE!</v>
      </c>
      <c r="AI178" s="185" t="e">
        <f t="shared" ca="1" si="65"/>
        <v>#VALUE!</v>
      </c>
      <c r="AJ178" s="185" t="e">
        <f t="shared" ca="1" si="65"/>
        <v>#VALUE!</v>
      </c>
      <c r="AK178" s="185" t="e">
        <f t="shared" ca="1" si="65"/>
        <v>#VALUE!</v>
      </c>
      <c r="AL178" s="185" t="e">
        <f t="shared" ca="1" si="65"/>
        <v>#VALUE!</v>
      </c>
      <c r="AM178" s="185" t="e">
        <f t="shared" ca="1" si="65"/>
        <v>#VALUE!</v>
      </c>
      <c r="AN178" s="185" t="e">
        <f t="shared" ca="1" si="65"/>
        <v>#VALUE!</v>
      </c>
      <c r="AO178" s="185" t="e">
        <f t="shared" ca="1" si="65"/>
        <v>#VALUE!</v>
      </c>
      <c r="AP178" s="185" t="e">
        <f t="shared" ca="1" si="65"/>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64"/>
        <v>#VALUE!</v>
      </c>
      <c r="L179" s="185" t="e">
        <f t="shared" ca="1" si="64"/>
        <v>#VALUE!</v>
      </c>
      <c r="M179" s="185" t="e">
        <f t="shared" ca="1" si="64"/>
        <v>#VALUE!</v>
      </c>
      <c r="N179" s="185" t="e">
        <f t="shared" ca="1" si="64"/>
        <v>#VALUE!</v>
      </c>
      <c r="O179" s="185" t="e">
        <f t="shared" ca="1" si="64"/>
        <v>#VALUE!</v>
      </c>
      <c r="P179" s="185" t="e">
        <f t="shared" ca="1" si="64"/>
        <v>#VALUE!</v>
      </c>
      <c r="Q179" s="185" t="e">
        <f t="shared" ca="1" si="64"/>
        <v>#VALUE!</v>
      </c>
      <c r="R179" s="185" t="e">
        <f t="shared" ca="1" si="64"/>
        <v>#VALUE!</v>
      </c>
      <c r="S179" s="185" t="e">
        <f t="shared" ca="1" si="64"/>
        <v>#VALUE!</v>
      </c>
      <c r="T179" s="185" t="e">
        <f t="shared" ca="1" si="64"/>
        <v>#VALUE!</v>
      </c>
      <c r="U179" s="185" t="e">
        <f t="shared" ca="1" si="64"/>
        <v>#VALUE!</v>
      </c>
      <c r="V179" s="185" t="e">
        <f t="shared" ca="1" si="64"/>
        <v>#VALUE!</v>
      </c>
      <c r="W179" s="185" t="e">
        <f t="shared" ca="1" si="64"/>
        <v>#VALUE!</v>
      </c>
      <c r="X179" s="185" t="e">
        <f t="shared" ca="1" si="64"/>
        <v>#VALUE!</v>
      </c>
      <c r="Y179" s="185" t="e">
        <f t="shared" ca="1" si="64"/>
        <v>#VALUE!</v>
      </c>
      <c r="Z179" s="185" t="e">
        <f t="shared" ca="1" si="64"/>
        <v>#VALUE!</v>
      </c>
      <c r="AA179" s="185" t="e">
        <f t="shared" ca="1" si="65"/>
        <v>#VALUE!</v>
      </c>
      <c r="AB179" s="185" t="e">
        <f t="shared" ca="1" si="65"/>
        <v>#VALUE!</v>
      </c>
      <c r="AC179" s="185" t="e">
        <f t="shared" ca="1" si="65"/>
        <v>#VALUE!</v>
      </c>
      <c r="AD179" s="185" t="e">
        <f t="shared" ca="1" si="65"/>
        <v>#VALUE!</v>
      </c>
      <c r="AE179" s="185" t="e">
        <f t="shared" ca="1" si="65"/>
        <v>#VALUE!</v>
      </c>
      <c r="AF179" s="185" t="e">
        <f t="shared" ca="1" si="65"/>
        <v>#VALUE!</v>
      </c>
      <c r="AG179" s="185" t="e">
        <f t="shared" ca="1" si="65"/>
        <v>#VALUE!</v>
      </c>
      <c r="AH179" s="185" t="e">
        <f t="shared" ca="1" si="65"/>
        <v>#VALUE!</v>
      </c>
      <c r="AI179" s="185" t="e">
        <f t="shared" ca="1" si="65"/>
        <v>#VALUE!</v>
      </c>
      <c r="AJ179" s="185" t="e">
        <f t="shared" ca="1" si="65"/>
        <v>#VALUE!</v>
      </c>
      <c r="AK179" s="185" t="e">
        <f t="shared" ca="1" si="65"/>
        <v>#VALUE!</v>
      </c>
      <c r="AL179" s="185" t="e">
        <f t="shared" ca="1" si="65"/>
        <v>#VALUE!</v>
      </c>
      <c r="AM179" s="185" t="e">
        <f t="shared" ca="1" si="65"/>
        <v>#VALUE!</v>
      </c>
      <c r="AN179" s="185" t="e">
        <f t="shared" ca="1" si="65"/>
        <v>#VALUE!</v>
      </c>
      <c r="AO179" s="185" t="e">
        <f t="shared" ca="1" si="65"/>
        <v>#VALUE!</v>
      </c>
      <c r="AP179" s="185" t="e">
        <f t="shared" ca="1" si="65"/>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64"/>
        <v>#VALUE!</v>
      </c>
      <c r="L180" s="185" t="e">
        <f t="shared" ca="1" si="64"/>
        <v>#VALUE!</v>
      </c>
      <c r="M180" s="185" t="e">
        <f t="shared" ca="1" si="64"/>
        <v>#VALUE!</v>
      </c>
      <c r="N180" s="185" t="e">
        <f t="shared" ca="1" si="64"/>
        <v>#VALUE!</v>
      </c>
      <c r="O180" s="185" t="e">
        <f t="shared" ca="1" si="64"/>
        <v>#VALUE!</v>
      </c>
      <c r="P180" s="185" t="e">
        <f t="shared" ca="1" si="64"/>
        <v>#VALUE!</v>
      </c>
      <c r="Q180" s="185" t="e">
        <f t="shared" ca="1" si="64"/>
        <v>#VALUE!</v>
      </c>
      <c r="R180" s="185" t="e">
        <f t="shared" ca="1" si="64"/>
        <v>#VALUE!</v>
      </c>
      <c r="S180" s="185" t="e">
        <f t="shared" ca="1" si="64"/>
        <v>#VALUE!</v>
      </c>
      <c r="T180" s="185" t="e">
        <f t="shared" ca="1" si="64"/>
        <v>#VALUE!</v>
      </c>
      <c r="U180" s="185" t="e">
        <f t="shared" ca="1" si="64"/>
        <v>#VALUE!</v>
      </c>
      <c r="V180" s="185" t="e">
        <f t="shared" ca="1" si="64"/>
        <v>#VALUE!</v>
      </c>
      <c r="W180" s="185" t="e">
        <f t="shared" ca="1" si="64"/>
        <v>#VALUE!</v>
      </c>
      <c r="X180" s="185" t="e">
        <f t="shared" ca="1" si="64"/>
        <v>#VALUE!</v>
      </c>
      <c r="Y180" s="185" t="e">
        <f t="shared" ca="1" si="64"/>
        <v>#VALUE!</v>
      </c>
      <c r="Z180" s="185" t="e">
        <f t="shared" ca="1" si="64"/>
        <v>#VALUE!</v>
      </c>
      <c r="AA180" s="185" t="e">
        <f t="shared" ca="1" si="65"/>
        <v>#VALUE!</v>
      </c>
      <c r="AB180" s="185" t="e">
        <f t="shared" ca="1" si="65"/>
        <v>#VALUE!</v>
      </c>
      <c r="AC180" s="185" t="e">
        <f t="shared" ca="1" si="65"/>
        <v>#VALUE!</v>
      </c>
      <c r="AD180" s="185" t="e">
        <f t="shared" ca="1" si="65"/>
        <v>#VALUE!</v>
      </c>
      <c r="AE180" s="185" t="e">
        <f t="shared" ca="1" si="65"/>
        <v>#VALUE!</v>
      </c>
      <c r="AF180" s="185" t="e">
        <f t="shared" ca="1" si="65"/>
        <v>#VALUE!</v>
      </c>
      <c r="AG180" s="185" t="e">
        <f t="shared" ca="1" si="65"/>
        <v>#VALUE!</v>
      </c>
      <c r="AH180" s="185" t="e">
        <f t="shared" ca="1" si="65"/>
        <v>#VALUE!</v>
      </c>
      <c r="AI180" s="185" t="e">
        <f t="shared" ca="1" si="65"/>
        <v>#VALUE!</v>
      </c>
      <c r="AJ180" s="185" t="e">
        <f t="shared" ca="1" si="65"/>
        <v>#VALUE!</v>
      </c>
      <c r="AK180" s="185" t="e">
        <f t="shared" ca="1" si="65"/>
        <v>#VALUE!</v>
      </c>
      <c r="AL180" s="185" t="e">
        <f t="shared" ca="1" si="65"/>
        <v>#VALUE!</v>
      </c>
      <c r="AM180" s="185" t="e">
        <f t="shared" ca="1" si="65"/>
        <v>#VALUE!</v>
      </c>
      <c r="AN180" s="185" t="e">
        <f t="shared" ca="1" si="65"/>
        <v>#VALUE!</v>
      </c>
      <c r="AO180" s="185" t="e">
        <f t="shared" ca="1" si="65"/>
        <v>#VALUE!</v>
      </c>
      <c r="AP180" s="185" t="e">
        <f t="shared" ca="1" si="65"/>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64"/>
        <v>#VALUE!</v>
      </c>
      <c r="L181" s="185" t="e">
        <f t="shared" ca="1" si="64"/>
        <v>#VALUE!</v>
      </c>
      <c r="M181" s="185" t="e">
        <f t="shared" ca="1" si="64"/>
        <v>#VALUE!</v>
      </c>
      <c r="N181" s="185" t="e">
        <f t="shared" ca="1" si="64"/>
        <v>#VALUE!</v>
      </c>
      <c r="O181" s="185" t="e">
        <f t="shared" ca="1" si="64"/>
        <v>#VALUE!</v>
      </c>
      <c r="P181" s="185" t="e">
        <f t="shared" ca="1" si="64"/>
        <v>#VALUE!</v>
      </c>
      <c r="Q181" s="185" t="e">
        <f t="shared" ca="1" si="64"/>
        <v>#VALUE!</v>
      </c>
      <c r="R181" s="185" t="e">
        <f t="shared" ca="1" si="64"/>
        <v>#VALUE!</v>
      </c>
      <c r="S181" s="185" t="e">
        <f t="shared" ca="1" si="64"/>
        <v>#VALUE!</v>
      </c>
      <c r="T181" s="185" t="e">
        <f t="shared" ca="1" si="64"/>
        <v>#VALUE!</v>
      </c>
      <c r="U181" s="185" t="e">
        <f t="shared" ca="1" si="64"/>
        <v>#VALUE!</v>
      </c>
      <c r="V181" s="185" t="e">
        <f t="shared" ca="1" si="64"/>
        <v>#VALUE!</v>
      </c>
      <c r="W181" s="185" t="e">
        <f t="shared" ca="1" si="64"/>
        <v>#VALUE!</v>
      </c>
      <c r="X181" s="185" t="e">
        <f t="shared" ca="1" si="64"/>
        <v>#VALUE!</v>
      </c>
      <c r="Y181" s="185" t="e">
        <f t="shared" ca="1" si="64"/>
        <v>#VALUE!</v>
      </c>
      <c r="Z181" s="185" t="e">
        <f t="shared" ca="1" si="64"/>
        <v>#VALUE!</v>
      </c>
      <c r="AA181" s="185" t="e">
        <f t="shared" ca="1" si="65"/>
        <v>#VALUE!</v>
      </c>
      <c r="AB181" s="185" t="e">
        <f t="shared" ca="1" si="65"/>
        <v>#VALUE!</v>
      </c>
      <c r="AC181" s="185" t="e">
        <f t="shared" ca="1" si="65"/>
        <v>#VALUE!</v>
      </c>
      <c r="AD181" s="185" t="e">
        <f t="shared" ca="1" si="65"/>
        <v>#VALUE!</v>
      </c>
      <c r="AE181" s="185" t="e">
        <f t="shared" ca="1" si="65"/>
        <v>#VALUE!</v>
      </c>
      <c r="AF181" s="185" t="e">
        <f t="shared" ca="1" si="65"/>
        <v>#VALUE!</v>
      </c>
      <c r="AG181" s="185" t="e">
        <f t="shared" ca="1" si="65"/>
        <v>#VALUE!</v>
      </c>
      <c r="AH181" s="185" t="e">
        <f t="shared" ca="1" si="65"/>
        <v>#VALUE!</v>
      </c>
      <c r="AI181" s="185" t="e">
        <f t="shared" ca="1" si="65"/>
        <v>#VALUE!</v>
      </c>
      <c r="AJ181" s="185" t="e">
        <f t="shared" ca="1" si="65"/>
        <v>#VALUE!</v>
      </c>
      <c r="AK181" s="185" t="e">
        <f t="shared" ca="1" si="65"/>
        <v>#VALUE!</v>
      </c>
      <c r="AL181" s="185" t="e">
        <f t="shared" ca="1" si="65"/>
        <v>#VALUE!</v>
      </c>
      <c r="AM181" s="185" t="e">
        <f t="shared" ca="1" si="65"/>
        <v>#VALUE!</v>
      </c>
      <c r="AN181" s="185" t="e">
        <f t="shared" ca="1" si="65"/>
        <v>#VALUE!</v>
      </c>
      <c r="AO181" s="185" t="e">
        <f t="shared" ca="1" si="65"/>
        <v>#VALUE!</v>
      </c>
      <c r="AP181" s="185" t="e">
        <f t="shared" ca="1" si="65"/>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64"/>
        <v>#VALUE!</v>
      </c>
      <c r="L182" s="185" t="e">
        <f t="shared" ca="1" si="64"/>
        <v>#VALUE!</v>
      </c>
      <c r="M182" s="185" t="e">
        <f t="shared" ca="1" si="64"/>
        <v>#VALUE!</v>
      </c>
      <c r="N182" s="185" t="e">
        <f t="shared" ca="1" si="64"/>
        <v>#VALUE!</v>
      </c>
      <c r="O182" s="185" t="e">
        <f t="shared" ca="1" si="64"/>
        <v>#VALUE!</v>
      </c>
      <c r="P182" s="185" t="e">
        <f t="shared" ca="1" si="64"/>
        <v>#VALUE!</v>
      </c>
      <c r="Q182" s="185" t="e">
        <f t="shared" ca="1" si="64"/>
        <v>#VALUE!</v>
      </c>
      <c r="R182" s="185" t="e">
        <f t="shared" ca="1" si="64"/>
        <v>#VALUE!</v>
      </c>
      <c r="S182" s="185" t="e">
        <f t="shared" ca="1" si="64"/>
        <v>#VALUE!</v>
      </c>
      <c r="T182" s="185" t="e">
        <f t="shared" ca="1" si="64"/>
        <v>#VALUE!</v>
      </c>
      <c r="U182" s="185" t="e">
        <f t="shared" ca="1" si="64"/>
        <v>#VALUE!</v>
      </c>
      <c r="V182" s="185" t="e">
        <f t="shared" ca="1" si="64"/>
        <v>#VALUE!</v>
      </c>
      <c r="W182" s="185" t="e">
        <f t="shared" ca="1" si="64"/>
        <v>#VALUE!</v>
      </c>
      <c r="X182" s="185" t="e">
        <f t="shared" ca="1" si="64"/>
        <v>#VALUE!</v>
      </c>
      <c r="Y182" s="185" t="e">
        <f t="shared" ca="1" si="64"/>
        <v>#VALUE!</v>
      </c>
      <c r="Z182" s="185" t="e">
        <f t="shared" ca="1" si="64"/>
        <v>#VALUE!</v>
      </c>
      <c r="AA182" s="185" t="e">
        <f t="shared" ca="1" si="65"/>
        <v>#VALUE!</v>
      </c>
      <c r="AB182" s="185" t="e">
        <f t="shared" ca="1" si="65"/>
        <v>#VALUE!</v>
      </c>
      <c r="AC182" s="185" t="e">
        <f t="shared" ca="1" si="65"/>
        <v>#VALUE!</v>
      </c>
      <c r="AD182" s="185" t="e">
        <f t="shared" ca="1" si="65"/>
        <v>#VALUE!</v>
      </c>
      <c r="AE182" s="185" t="e">
        <f t="shared" ca="1" si="65"/>
        <v>#VALUE!</v>
      </c>
      <c r="AF182" s="185" t="e">
        <f t="shared" ca="1" si="65"/>
        <v>#VALUE!</v>
      </c>
      <c r="AG182" s="185" t="e">
        <f t="shared" ca="1" si="65"/>
        <v>#VALUE!</v>
      </c>
      <c r="AH182" s="185" t="e">
        <f t="shared" ca="1" si="65"/>
        <v>#VALUE!</v>
      </c>
      <c r="AI182" s="185" t="e">
        <f t="shared" ca="1" si="65"/>
        <v>#VALUE!</v>
      </c>
      <c r="AJ182" s="185" t="e">
        <f t="shared" ca="1" si="65"/>
        <v>#VALUE!</v>
      </c>
      <c r="AK182" s="185" t="e">
        <f t="shared" ca="1" si="65"/>
        <v>#VALUE!</v>
      </c>
      <c r="AL182" s="185" t="e">
        <f t="shared" ca="1" si="65"/>
        <v>#VALUE!</v>
      </c>
      <c r="AM182" s="185" t="e">
        <f t="shared" ca="1" si="65"/>
        <v>#VALUE!</v>
      </c>
      <c r="AN182" s="185" t="e">
        <f t="shared" ca="1" si="65"/>
        <v>#VALUE!</v>
      </c>
      <c r="AO182" s="185" t="e">
        <f t="shared" ca="1" si="65"/>
        <v>#VALUE!</v>
      </c>
      <c r="AP182" s="185" t="e">
        <f t="shared" ca="1" si="65"/>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64"/>
        <v>#VALUE!</v>
      </c>
      <c r="L183" s="185" t="e">
        <f t="shared" ca="1" si="64"/>
        <v>#VALUE!</v>
      </c>
      <c r="M183" s="185" t="e">
        <f t="shared" ca="1" si="64"/>
        <v>#VALUE!</v>
      </c>
      <c r="N183" s="185" t="e">
        <f t="shared" ca="1" si="64"/>
        <v>#VALUE!</v>
      </c>
      <c r="O183" s="185" t="e">
        <f t="shared" ca="1" si="64"/>
        <v>#VALUE!</v>
      </c>
      <c r="P183" s="185" t="e">
        <f t="shared" ca="1" si="64"/>
        <v>#VALUE!</v>
      </c>
      <c r="Q183" s="185" t="e">
        <f t="shared" ca="1" si="64"/>
        <v>#VALUE!</v>
      </c>
      <c r="R183" s="185" t="e">
        <f t="shared" ca="1" si="64"/>
        <v>#VALUE!</v>
      </c>
      <c r="S183" s="185" t="e">
        <f t="shared" ca="1" si="64"/>
        <v>#VALUE!</v>
      </c>
      <c r="T183" s="185" t="e">
        <f t="shared" ca="1" si="64"/>
        <v>#VALUE!</v>
      </c>
      <c r="U183" s="185" t="e">
        <f t="shared" ca="1" si="64"/>
        <v>#VALUE!</v>
      </c>
      <c r="V183" s="185" t="e">
        <f t="shared" ca="1" si="64"/>
        <v>#VALUE!</v>
      </c>
      <c r="W183" s="185" t="e">
        <f t="shared" ca="1" si="64"/>
        <v>#VALUE!</v>
      </c>
      <c r="X183" s="185" t="e">
        <f t="shared" ca="1" si="64"/>
        <v>#VALUE!</v>
      </c>
      <c r="Y183" s="185" t="e">
        <f t="shared" ca="1" si="64"/>
        <v>#VALUE!</v>
      </c>
      <c r="Z183" s="185" t="e">
        <f t="shared" ca="1" si="64"/>
        <v>#VALUE!</v>
      </c>
      <c r="AA183" s="185" t="e">
        <f t="shared" ca="1" si="65"/>
        <v>#VALUE!</v>
      </c>
      <c r="AB183" s="185" t="e">
        <f t="shared" ca="1" si="65"/>
        <v>#VALUE!</v>
      </c>
      <c r="AC183" s="185" t="e">
        <f t="shared" ca="1" si="65"/>
        <v>#VALUE!</v>
      </c>
      <c r="AD183" s="185" t="e">
        <f t="shared" ca="1" si="65"/>
        <v>#VALUE!</v>
      </c>
      <c r="AE183" s="185" t="e">
        <f t="shared" ca="1" si="65"/>
        <v>#VALUE!</v>
      </c>
      <c r="AF183" s="185" t="e">
        <f t="shared" ca="1" si="65"/>
        <v>#VALUE!</v>
      </c>
      <c r="AG183" s="185" t="e">
        <f t="shared" ca="1" si="65"/>
        <v>#VALUE!</v>
      </c>
      <c r="AH183" s="185" t="e">
        <f t="shared" ca="1" si="65"/>
        <v>#VALUE!</v>
      </c>
      <c r="AI183" s="185" t="e">
        <f t="shared" ca="1" si="65"/>
        <v>#VALUE!</v>
      </c>
      <c r="AJ183" s="185" t="e">
        <f t="shared" ca="1" si="65"/>
        <v>#VALUE!</v>
      </c>
      <c r="AK183" s="185" t="e">
        <f t="shared" ca="1" si="65"/>
        <v>#VALUE!</v>
      </c>
      <c r="AL183" s="185" t="e">
        <f t="shared" ca="1" si="65"/>
        <v>#VALUE!</v>
      </c>
      <c r="AM183" s="185" t="e">
        <f t="shared" ca="1" si="65"/>
        <v>#VALUE!</v>
      </c>
      <c r="AN183" s="185" t="e">
        <f t="shared" ca="1" si="65"/>
        <v>#VALUE!</v>
      </c>
      <c r="AO183" s="185" t="e">
        <f t="shared" ca="1" si="65"/>
        <v>#VALUE!</v>
      </c>
      <c r="AP183" s="185" t="e">
        <f t="shared" ca="1" si="65"/>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64"/>
        <v>#VALUE!</v>
      </c>
      <c r="L184" s="185" t="e">
        <f t="shared" ca="1" si="64"/>
        <v>#VALUE!</v>
      </c>
      <c r="M184" s="185" t="e">
        <f t="shared" ca="1" si="64"/>
        <v>#VALUE!</v>
      </c>
      <c r="N184" s="185" t="e">
        <f t="shared" ca="1" si="64"/>
        <v>#VALUE!</v>
      </c>
      <c r="O184" s="185" t="e">
        <f t="shared" ca="1" si="64"/>
        <v>#VALUE!</v>
      </c>
      <c r="P184" s="185" t="e">
        <f t="shared" ca="1" si="64"/>
        <v>#VALUE!</v>
      </c>
      <c r="Q184" s="185" t="e">
        <f t="shared" ca="1" si="64"/>
        <v>#VALUE!</v>
      </c>
      <c r="R184" s="185" t="e">
        <f t="shared" ca="1" si="64"/>
        <v>#VALUE!</v>
      </c>
      <c r="S184" s="185" t="e">
        <f t="shared" ca="1" si="64"/>
        <v>#VALUE!</v>
      </c>
      <c r="T184" s="185" t="e">
        <f t="shared" ca="1" si="64"/>
        <v>#VALUE!</v>
      </c>
      <c r="U184" s="185" t="e">
        <f t="shared" ca="1" si="64"/>
        <v>#VALUE!</v>
      </c>
      <c r="V184" s="185" t="e">
        <f t="shared" ca="1" si="64"/>
        <v>#VALUE!</v>
      </c>
      <c r="W184" s="185" t="e">
        <f t="shared" ca="1" si="64"/>
        <v>#VALUE!</v>
      </c>
      <c r="X184" s="185" t="e">
        <f t="shared" ca="1" si="64"/>
        <v>#VALUE!</v>
      </c>
      <c r="Y184" s="185" t="e">
        <f t="shared" ca="1" si="64"/>
        <v>#VALUE!</v>
      </c>
      <c r="Z184" s="185" t="e">
        <f t="shared" ca="1" si="64"/>
        <v>#VALUE!</v>
      </c>
      <c r="AA184" s="185" t="e">
        <f t="shared" ca="1" si="65"/>
        <v>#VALUE!</v>
      </c>
      <c r="AB184" s="185" t="e">
        <f t="shared" ca="1" si="65"/>
        <v>#VALUE!</v>
      </c>
      <c r="AC184" s="185" t="e">
        <f t="shared" ca="1" si="65"/>
        <v>#VALUE!</v>
      </c>
      <c r="AD184" s="185" t="e">
        <f t="shared" ca="1" si="65"/>
        <v>#VALUE!</v>
      </c>
      <c r="AE184" s="185" t="e">
        <f t="shared" ca="1" si="65"/>
        <v>#VALUE!</v>
      </c>
      <c r="AF184" s="185" t="e">
        <f t="shared" ca="1" si="65"/>
        <v>#VALUE!</v>
      </c>
      <c r="AG184" s="185" t="e">
        <f t="shared" ca="1" si="65"/>
        <v>#VALUE!</v>
      </c>
      <c r="AH184" s="185" t="e">
        <f t="shared" ca="1" si="65"/>
        <v>#VALUE!</v>
      </c>
      <c r="AI184" s="185" t="e">
        <f t="shared" ca="1" si="65"/>
        <v>#VALUE!</v>
      </c>
      <c r="AJ184" s="185" t="e">
        <f t="shared" ca="1" si="65"/>
        <v>#VALUE!</v>
      </c>
      <c r="AK184" s="185" t="e">
        <f t="shared" ca="1" si="65"/>
        <v>#VALUE!</v>
      </c>
      <c r="AL184" s="185" t="e">
        <f t="shared" ca="1" si="65"/>
        <v>#VALUE!</v>
      </c>
      <c r="AM184" s="185" t="e">
        <f t="shared" ca="1" si="65"/>
        <v>#VALUE!</v>
      </c>
      <c r="AN184" s="185" t="e">
        <f t="shared" ca="1" si="65"/>
        <v>#VALUE!</v>
      </c>
      <c r="AO184" s="185" t="e">
        <f t="shared" ca="1" si="65"/>
        <v>#VALUE!</v>
      </c>
      <c r="AP184" s="185" t="e">
        <f t="shared" ca="1" si="65"/>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64"/>
        <v>#VALUE!</v>
      </c>
      <c r="L185" s="185" t="e">
        <f t="shared" ca="1" si="64"/>
        <v>#VALUE!</v>
      </c>
      <c r="M185" s="185" t="e">
        <f t="shared" ca="1" si="64"/>
        <v>#VALUE!</v>
      </c>
      <c r="N185" s="185" t="e">
        <f t="shared" ca="1" si="64"/>
        <v>#VALUE!</v>
      </c>
      <c r="O185" s="185" t="e">
        <f t="shared" ca="1" si="64"/>
        <v>#VALUE!</v>
      </c>
      <c r="P185" s="185" t="e">
        <f t="shared" ca="1" si="64"/>
        <v>#VALUE!</v>
      </c>
      <c r="Q185" s="185" t="e">
        <f t="shared" ca="1" si="64"/>
        <v>#VALUE!</v>
      </c>
      <c r="R185" s="185" t="e">
        <f t="shared" ca="1" si="64"/>
        <v>#VALUE!</v>
      </c>
      <c r="S185" s="185" t="e">
        <f t="shared" ca="1" si="64"/>
        <v>#VALUE!</v>
      </c>
      <c r="T185" s="185" t="e">
        <f t="shared" ca="1" si="64"/>
        <v>#VALUE!</v>
      </c>
      <c r="U185" s="185" t="e">
        <f t="shared" ca="1" si="64"/>
        <v>#VALUE!</v>
      </c>
      <c r="V185" s="185" t="e">
        <f t="shared" ca="1" si="64"/>
        <v>#VALUE!</v>
      </c>
      <c r="W185" s="185" t="e">
        <f t="shared" ca="1" si="64"/>
        <v>#VALUE!</v>
      </c>
      <c r="X185" s="185" t="e">
        <f t="shared" ca="1" si="64"/>
        <v>#VALUE!</v>
      </c>
      <c r="Y185" s="185" t="e">
        <f t="shared" ca="1" si="64"/>
        <v>#VALUE!</v>
      </c>
      <c r="Z185" s="185" t="e">
        <f t="shared" ca="1" si="64"/>
        <v>#VALUE!</v>
      </c>
      <c r="AA185" s="185" t="e">
        <f t="shared" ca="1" si="65"/>
        <v>#VALUE!</v>
      </c>
      <c r="AB185" s="185" t="e">
        <f t="shared" ca="1" si="65"/>
        <v>#VALUE!</v>
      </c>
      <c r="AC185" s="185" t="e">
        <f t="shared" ca="1" si="65"/>
        <v>#VALUE!</v>
      </c>
      <c r="AD185" s="185" t="e">
        <f t="shared" ca="1" si="65"/>
        <v>#VALUE!</v>
      </c>
      <c r="AE185" s="185" t="e">
        <f t="shared" ca="1" si="65"/>
        <v>#VALUE!</v>
      </c>
      <c r="AF185" s="185" t="e">
        <f t="shared" ca="1" si="65"/>
        <v>#VALUE!</v>
      </c>
      <c r="AG185" s="185" t="e">
        <f t="shared" ca="1" si="65"/>
        <v>#VALUE!</v>
      </c>
      <c r="AH185" s="185" t="e">
        <f t="shared" ca="1" si="65"/>
        <v>#VALUE!</v>
      </c>
      <c r="AI185" s="185" t="e">
        <f t="shared" ca="1" si="65"/>
        <v>#VALUE!</v>
      </c>
      <c r="AJ185" s="185" t="e">
        <f t="shared" ca="1" si="65"/>
        <v>#VALUE!</v>
      </c>
      <c r="AK185" s="185" t="e">
        <f t="shared" ca="1" si="65"/>
        <v>#VALUE!</v>
      </c>
      <c r="AL185" s="185" t="e">
        <f t="shared" ca="1" si="65"/>
        <v>#VALUE!</v>
      </c>
      <c r="AM185" s="185" t="e">
        <f t="shared" ca="1" si="65"/>
        <v>#VALUE!</v>
      </c>
      <c r="AN185" s="185" t="e">
        <f t="shared" ca="1" si="65"/>
        <v>#VALUE!</v>
      </c>
      <c r="AO185" s="185" t="e">
        <f t="shared" ca="1" si="65"/>
        <v>#VALUE!</v>
      </c>
      <c r="AP185" s="185" t="e">
        <f t="shared" ca="1" si="65"/>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64"/>
        <v>#VALUE!</v>
      </c>
      <c r="L186" s="185" t="e">
        <f t="shared" ca="1" si="64"/>
        <v>#VALUE!</v>
      </c>
      <c r="M186" s="185" t="e">
        <f t="shared" ca="1" si="64"/>
        <v>#VALUE!</v>
      </c>
      <c r="N186" s="185" t="e">
        <f t="shared" ca="1" si="64"/>
        <v>#VALUE!</v>
      </c>
      <c r="O186" s="185" t="e">
        <f t="shared" ca="1" si="64"/>
        <v>#VALUE!</v>
      </c>
      <c r="P186" s="185" t="e">
        <f t="shared" ca="1" si="64"/>
        <v>#VALUE!</v>
      </c>
      <c r="Q186" s="185" t="e">
        <f t="shared" ca="1" si="64"/>
        <v>#VALUE!</v>
      </c>
      <c r="R186" s="185" t="e">
        <f t="shared" ca="1" si="64"/>
        <v>#VALUE!</v>
      </c>
      <c r="S186" s="185" t="e">
        <f t="shared" ca="1" si="64"/>
        <v>#VALUE!</v>
      </c>
      <c r="T186" s="185" t="e">
        <f t="shared" ca="1" si="64"/>
        <v>#VALUE!</v>
      </c>
      <c r="U186" s="185" t="e">
        <f t="shared" ca="1" si="64"/>
        <v>#VALUE!</v>
      </c>
      <c r="V186" s="185" t="e">
        <f t="shared" ca="1" si="64"/>
        <v>#VALUE!</v>
      </c>
      <c r="W186" s="185" t="e">
        <f t="shared" ca="1" si="64"/>
        <v>#VALUE!</v>
      </c>
      <c r="X186" s="185" t="e">
        <f t="shared" ca="1" si="64"/>
        <v>#VALUE!</v>
      </c>
      <c r="Y186" s="185" t="e">
        <f t="shared" ca="1" si="64"/>
        <v>#VALUE!</v>
      </c>
      <c r="Z186" s="185" t="e">
        <f t="shared" ca="1" si="64"/>
        <v>#VALUE!</v>
      </c>
      <c r="AA186" s="185" t="e">
        <f t="shared" ca="1" si="65"/>
        <v>#VALUE!</v>
      </c>
      <c r="AB186" s="185" t="e">
        <f t="shared" ca="1" si="65"/>
        <v>#VALUE!</v>
      </c>
      <c r="AC186" s="185" t="e">
        <f t="shared" ca="1" si="65"/>
        <v>#VALUE!</v>
      </c>
      <c r="AD186" s="185" t="e">
        <f t="shared" ca="1" si="65"/>
        <v>#VALUE!</v>
      </c>
      <c r="AE186" s="185" t="e">
        <f t="shared" ca="1" si="65"/>
        <v>#VALUE!</v>
      </c>
      <c r="AF186" s="185" t="e">
        <f t="shared" ca="1" si="65"/>
        <v>#VALUE!</v>
      </c>
      <c r="AG186" s="185" t="e">
        <f t="shared" ca="1" si="65"/>
        <v>#VALUE!</v>
      </c>
      <c r="AH186" s="185" t="e">
        <f t="shared" ca="1" si="65"/>
        <v>#VALUE!</v>
      </c>
      <c r="AI186" s="185" t="e">
        <f t="shared" ca="1" si="65"/>
        <v>#VALUE!</v>
      </c>
      <c r="AJ186" s="185" t="e">
        <f t="shared" ca="1" si="65"/>
        <v>#VALUE!</v>
      </c>
      <c r="AK186" s="185" t="e">
        <f t="shared" ca="1" si="65"/>
        <v>#VALUE!</v>
      </c>
      <c r="AL186" s="185" t="e">
        <f t="shared" ca="1" si="65"/>
        <v>#VALUE!</v>
      </c>
      <c r="AM186" s="185" t="e">
        <f t="shared" ca="1" si="65"/>
        <v>#VALUE!</v>
      </c>
      <c r="AN186" s="185" t="e">
        <f t="shared" ca="1" si="65"/>
        <v>#VALUE!</v>
      </c>
      <c r="AO186" s="185" t="e">
        <f t="shared" ca="1" si="65"/>
        <v>#VALUE!</v>
      </c>
      <c r="AP186" s="185" t="e">
        <f t="shared" ca="1" si="65"/>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64"/>
        <v>#VALUE!</v>
      </c>
      <c r="L187" s="185" t="e">
        <f t="shared" ca="1" si="64"/>
        <v>#VALUE!</v>
      </c>
      <c r="M187" s="185" t="e">
        <f t="shared" ca="1" si="64"/>
        <v>#VALUE!</v>
      </c>
      <c r="N187" s="185" t="e">
        <f t="shared" ca="1" si="64"/>
        <v>#VALUE!</v>
      </c>
      <c r="O187" s="185" t="e">
        <f t="shared" ca="1" si="64"/>
        <v>#VALUE!</v>
      </c>
      <c r="P187" s="185" t="e">
        <f t="shared" ca="1" si="64"/>
        <v>#VALUE!</v>
      </c>
      <c r="Q187" s="185" t="e">
        <f t="shared" ca="1" si="64"/>
        <v>#VALUE!</v>
      </c>
      <c r="R187" s="185" t="e">
        <f t="shared" ca="1" si="64"/>
        <v>#VALUE!</v>
      </c>
      <c r="S187" s="185" t="e">
        <f t="shared" ca="1" si="64"/>
        <v>#VALUE!</v>
      </c>
      <c r="T187" s="185" t="e">
        <f t="shared" ca="1" si="64"/>
        <v>#VALUE!</v>
      </c>
      <c r="U187" s="185" t="e">
        <f t="shared" ca="1" si="64"/>
        <v>#VALUE!</v>
      </c>
      <c r="V187" s="185" t="e">
        <f t="shared" ca="1" si="64"/>
        <v>#VALUE!</v>
      </c>
      <c r="W187" s="185" t="e">
        <f t="shared" ca="1" si="64"/>
        <v>#VALUE!</v>
      </c>
      <c r="X187" s="185" t="e">
        <f t="shared" ca="1" si="64"/>
        <v>#VALUE!</v>
      </c>
      <c r="Y187" s="185" t="e">
        <f t="shared" ca="1" si="64"/>
        <v>#VALUE!</v>
      </c>
      <c r="Z187" s="185" t="e">
        <f t="shared" ca="1" si="64"/>
        <v>#VALUE!</v>
      </c>
      <c r="AA187" s="185" t="e">
        <f t="shared" ca="1" si="65"/>
        <v>#VALUE!</v>
      </c>
      <c r="AB187" s="185" t="e">
        <f t="shared" ca="1" si="65"/>
        <v>#VALUE!</v>
      </c>
      <c r="AC187" s="185" t="e">
        <f t="shared" ca="1" si="65"/>
        <v>#VALUE!</v>
      </c>
      <c r="AD187" s="185" t="e">
        <f t="shared" ca="1" si="65"/>
        <v>#VALUE!</v>
      </c>
      <c r="AE187" s="185" t="e">
        <f t="shared" ca="1" si="65"/>
        <v>#VALUE!</v>
      </c>
      <c r="AF187" s="185" t="e">
        <f t="shared" ca="1" si="65"/>
        <v>#VALUE!</v>
      </c>
      <c r="AG187" s="185" t="e">
        <f t="shared" ca="1" si="65"/>
        <v>#VALUE!</v>
      </c>
      <c r="AH187" s="185" t="e">
        <f t="shared" ca="1" si="65"/>
        <v>#VALUE!</v>
      </c>
      <c r="AI187" s="185" t="e">
        <f t="shared" ca="1" si="65"/>
        <v>#VALUE!</v>
      </c>
      <c r="AJ187" s="185" t="e">
        <f t="shared" ca="1" si="65"/>
        <v>#VALUE!</v>
      </c>
      <c r="AK187" s="185" t="e">
        <f t="shared" ca="1" si="65"/>
        <v>#VALUE!</v>
      </c>
      <c r="AL187" s="185" t="e">
        <f t="shared" ca="1" si="65"/>
        <v>#VALUE!</v>
      </c>
      <c r="AM187" s="185" t="e">
        <f t="shared" ca="1" si="65"/>
        <v>#VALUE!</v>
      </c>
      <c r="AN187" s="185" t="e">
        <f t="shared" ca="1" si="65"/>
        <v>#VALUE!</v>
      </c>
      <c r="AO187" s="185" t="e">
        <f t="shared" ca="1" si="65"/>
        <v>#VALUE!</v>
      </c>
      <c r="AP187" s="185" t="e">
        <f t="shared" ca="1" si="65"/>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64"/>
        <v>#VALUE!</v>
      </c>
      <c r="L188" s="185" t="e">
        <f t="shared" ca="1" si="64"/>
        <v>#VALUE!</v>
      </c>
      <c r="M188" s="185" t="e">
        <f t="shared" ca="1" si="64"/>
        <v>#VALUE!</v>
      </c>
      <c r="N188" s="185" t="e">
        <f t="shared" ca="1" si="64"/>
        <v>#VALUE!</v>
      </c>
      <c r="O188" s="185" t="e">
        <f t="shared" ca="1" si="64"/>
        <v>#VALUE!</v>
      </c>
      <c r="P188" s="185" t="e">
        <f t="shared" ca="1" si="64"/>
        <v>#VALUE!</v>
      </c>
      <c r="Q188" s="185" t="e">
        <f t="shared" ca="1" si="64"/>
        <v>#VALUE!</v>
      </c>
      <c r="R188" s="185" t="e">
        <f t="shared" ca="1" si="64"/>
        <v>#VALUE!</v>
      </c>
      <c r="S188" s="185" t="e">
        <f t="shared" ca="1" si="64"/>
        <v>#VALUE!</v>
      </c>
      <c r="T188" s="185" t="e">
        <f t="shared" ca="1" si="64"/>
        <v>#VALUE!</v>
      </c>
      <c r="U188" s="185" t="e">
        <f t="shared" ca="1" si="64"/>
        <v>#VALUE!</v>
      </c>
      <c r="V188" s="185" t="e">
        <f t="shared" ca="1" si="64"/>
        <v>#VALUE!</v>
      </c>
      <c r="W188" s="185" t="e">
        <f t="shared" ca="1" si="64"/>
        <v>#VALUE!</v>
      </c>
      <c r="X188" s="185" t="e">
        <f t="shared" ca="1" si="64"/>
        <v>#VALUE!</v>
      </c>
      <c r="Y188" s="185" t="e">
        <f t="shared" ca="1" si="64"/>
        <v>#VALUE!</v>
      </c>
      <c r="Z188" s="185" t="e">
        <f t="shared" ca="1" si="64"/>
        <v>#VALUE!</v>
      </c>
      <c r="AA188" s="185" t="e">
        <f t="shared" ca="1" si="65"/>
        <v>#VALUE!</v>
      </c>
      <c r="AB188" s="185" t="e">
        <f t="shared" ca="1" si="65"/>
        <v>#VALUE!</v>
      </c>
      <c r="AC188" s="185" t="e">
        <f t="shared" ca="1" si="65"/>
        <v>#VALUE!</v>
      </c>
      <c r="AD188" s="185" t="e">
        <f t="shared" ca="1" si="65"/>
        <v>#VALUE!</v>
      </c>
      <c r="AE188" s="185" t="e">
        <f t="shared" ca="1" si="65"/>
        <v>#VALUE!</v>
      </c>
      <c r="AF188" s="185" t="e">
        <f t="shared" ca="1" si="65"/>
        <v>#VALUE!</v>
      </c>
      <c r="AG188" s="185" t="e">
        <f t="shared" ca="1" si="65"/>
        <v>#VALUE!</v>
      </c>
      <c r="AH188" s="185" t="e">
        <f t="shared" ca="1" si="65"/>
        <v>#VALUE!</v>
      </c>
      <c r="AI188" s="185" t="e">
        <f t="shared" ca="1" si="65"/>
        <v>#VALUE!</v>
      </c>
      <c r="AJ188" s="185" t="e">
        <f t="shared" ca="1" si="65"/>
        <v>#VALUE!</v>
      </c>
      <c r="AK188" s="185" t="e">
        <f t="shared" ca="1" si="65"/>
        <v>#VALUE!</v>
      </c>
      <c r="AL188" s="185" t="e">
        <f t="shared" ca="1" si="65"/>
        <v>#VALUE!</v>
      </c>
      <c r="AM188" s="185" t="e">
        <f t="shared" ca="1" si="65"/>
        <v>#VALUE!</v>
      </c>
      <c r="AN188" s="185" t="e">
        <f t="shared" ca="1" si="65"/>
        <v>#VALUE!</v>
      </c>
      <c r="AO188" s="185" t="e">
        <f t="shared" ca="1" si="65"/>
        <v>#VALUE!</v>
      </c>
      <c r="AP188" s="185" t="e">
        <f t="shared" ca="1" si="65"/>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64"/>
        <v>#VALUE!</v>
      </c>
      <c r="L189" s="185" t="e">
        <f t="shared" ca="1" si="64"/>
        <v>#VALUE!</v>
      </c>
      <c r="M189" s="185" t="e">
        <f t="shared" ca="1" si="64"/>
        <v>#VALUE!</v>
      </c>
      <c r="N189" s="185" t="e">
        <f t="shared" ca="1" si="64"/>
        <v>#VALUE!</v>
      </c>
      <c r="O189" s="185" t="e">
        <f t="shared" ca="1" si="64"/>
        <v>#VALUE!</v>
      </c>
      <c r="P189" s="185" t="e">
        <f t="shared" ca="1" si="64"/>
        <v>#VALUE!</v>
      </c>
      <c r="Q189" s="185" t="e">
        <f t="shared" ca="1" si="64"/>
        <v>#VALUE!</v>
      </c>
      <c r="R189" s="185" t="e">
        <f t="shared" ca="1" si="64"/>
        <v>#VALUE!</v>
      </c>
      <c r="S189" s="185" t="e">
        <f t="shared" ca="1" si="64"/>
        <v>#VALUE!</v>
      </c>
      <c r="T189" s="185" t="e">
        <f t="shared" ca="1" si="64"/>
        <v>#VALUE!</v>
      </c>
      <c r="U189" s="185" t="e">
        <f t="shared" ca="1" si="64"/>
        <v>#VALUE!</v>
      </c>
      <c r="V189" s="185" t="e">
        <f t="shared" ca="1" si="64"/>
        <v>#VALUE!</v>
      </c>
      <c r="W189" s="185" t="e">
        <f t="shared" ca="1" si="64"/>
        <v>#VALUE!</v>
      </c>
      <c r="X189" s="185" t="e">
        <f t="shared" ca="1" si="64"/>
        <v>#VALUE!</v>
      </c>
      <c r="Y189" s="185" t="e">
        <f t="shared" ca="1" si="64"/>
        <v>#VALUE!</v>
      </c>
      <c r="Z189" s="185" t="e">
        <f t="shared" ref="Z189:AO189" ca="1" si="66">Z$173/Y$173*Y189</f>
        <v>#VALUE!</v>
      </c>
      <c r="AA189" s="185" t="e">
        <f t="shared" ca="1" si="66"/>
        <v>#VALUE!</v>
      </c>
      <c r="AB189" s="185" t="e">
        <f t="shared" ca="1" si="66"/>
        <v>#VALUE!</v>
      </c>
      <c r="AC189" s="185" t="e">
        <f t="shared" ca="1" si="66"/>
        <v>#VALUE!</v>
      </c>
      <c r="AD189" s="185" t="e">
        <f t="shared" ca="1" si="66"/>
        <v>#VALUE!</v>
      </c>
      <c r="AE189" s="185" t="e">
        <f t="shared" ca="1" si="66"/>
        <v>#VALUE!</v>
      </c>
      <c r="AF189" s="185" t="e">
        <f t="shared" ca="1" si="66"/>
        <v>#VALUE!</v>
      </c>
      <c r="AG189" s="185" t="e">
        <f t="shared" ca="1" si="66"/>
        <v>#VALUE!</v>
      </c>
      <c r="AH189" s="185" t="e">
        <f t="shared" ca="1" si="66"/>
        <v>#VALUE!</v>
      </c>
      <c r="AI189" s="185" t="e">
        <f t="shared" ca="1" si="66"/>
        <v>#VALUE!</v>
      </c>
      <c r="AJ189" s="185" t="e">
        <f t="shared" ca="1" si="66"/>
        <v>#VALUE!</v>
      </c>
      <c r="AK189" s="185" t="e">
        <f t="shared" ca="1" si="66"/>
        <v>#VALUE!</v>
      </c>
      <c r="AL189" s="185" t="e">
        <f t="shared" ca="1" si="66"/>
        <v>#VALUE!</v>
      </c>
      <c r="AM189" s="185" t="e">
        <f t="shared" ca="1" si="66"/>
        <v>#VALUE!</v>
      </c>
      <c r="AN189" s="185" t="e">
        <f t="shared" ca="1" si="66"/>
        <v>#VALUE!</v>
      </c>
      <c r="AO189" s="185" t="e">
        <f t="shared" ca="1" si="66"/>
        <v>#VALUE!</v>
      </c>
      <c r="AP189" s="185" t="e">
        <f t="shared" ca="1" si="65"/>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67">SUMIF($B$10:$B$22,$D192,K$10:K$22)*SUMIF($B$10:$B$22,$D192,K$41:K$53)</f>
        <v>95.064855171375669</v>
      </c>
      <c r="L192" s="5">
        <f t="shared" ca="1" si="67"/>
        <v>96.400077661477354</v>
      </c>
      <c r="M192" s="5">
        <f t="shared" ca="1" si="67"/>
        <v>96.617861286112102</v>
      </c>
      <c r="N192" s="5">
        <f t="shared" ca="1" si="67"/>
        <v>97.654818305582012</v>
      </c>
      <c r="O192" s="5">
        <f t="shared" ca="1" si="67"/>
        <v>97.862455274201025</v>
      </c>
      <c r="P192" s="5">
        <f t="shared" ca="1" si="67"/>
        <v>98.609954424293107</v>
      </c>
      <c r="Q192" s="5">
        <f t="shared" ca="1" si="67"/>
        <v>97.964584789862243</v>
      </c>
      <c r="R192" s="5">
        <f t="shared" ca="1" si="67"/>
        <v>92.646489203328827</v>
      </c>
      <c r="S192" s="5">
        <f t="shared" ca="1" si="67"/>
        <v>93.096909428335962</v>
      </c>
      <c r="T192" s="5">
        <f t="shared" ca="1" si="67"/>
        <v>93.096909428335962</v>
      </c>
      <c r="U192" s="5">
        <f t="shared" ca="1" si="67"/>
        <v>93.096909428335962</v>
      </c>
      <c r="V192" s="5">
        <f t="shared" ca="1" si="67"/>
        <v>93.096909428335962</v>
      </c>
      <c r="W192" s="5">
        <f t="shared" ca="1" si="67"/>
        <v>93.096909428335962</v>
      </c>
      <c r="X192" s="5">
        <f t="shared" ca="1" si="67"/>
        <v>93.096909428335962</v>
      </c>
      <c r="Y192" s="5">
        <f t="shared" ca="1" si="67"/>
        <v>93.096909428335962</v>
      </c>
      <c r="Z192" s="5">
        <f t="shared" ca="1" si="67"/>
        <v>93.096909428335962</v>
      </c>
      <c r="AA192" s="5">
        <f t="shared" ca="1" si="67"/>
        <v>93.096909428335962</v>
      </c>
      <c r="AB192" s="5">
        <f t="shared" ca="1" si="67"/>
        <v>93.096909428335962</v>
      </c>
      <c r="AC192" s="5">
        <f t="shared" ca="1" si="67"/>
        <v>93.096909428335962</v>
      </c>
      <c r="AD192" s="5">
        <f t="shared" ca="1" si="67"/>
        <v>93.096909428335962</v>
      </c>
      <c r="AE192" s="5">
        <f t="shared" ca="1" si="67"/>
        <v>93.096909428335962</v>
      </c>
      <c r="AF192" s="5">
        <f t="shared" ca="1" si="67"/>
        <v>93.096909428335962</v>
      </c>
      <c r="AG192" s="5">
        <f t="shared" ca="1" si="67"/>
        <v>93.096909428335962</v>
      </c>
      <c r="AH192" s="5">
        <f t="shared" ca="1" si="67"/>
        <v>93.096909428335962</v>
      </c>
      <c r="AI192" s="5">
        <f t="shared" ca="1" si="67"/>
        <v>93.096909428335962</v>
      </c>
      <c r="AJ192" s="5">
        <f t="shared" ca="1" si="67"/>
        <v>93.096909428335962</v>
      </c>
      <c r="AK192" s="5">
        <f t="shared" ca="1" si="67"/>
        <v>93.096909428335962</v>
      </c>
      <c r="AL192" s="5">
        <f t="shared" ca="1" si="67"/>
        <v>93.096909428335962</v>
      </c>
      <c r="AM192" s="5">
        <f t="shared" ca="1" si="67"/>
        <v>93.096909428335962</v>
      </c>
      <c r="AN192" s="5">
        <f t="shared" ca="1" si="67"/>
        <v>93.096909428335962</v>
      </c>
      <c r="AO192" s="5">
        <f t="shared" ca="1" si="67"/>
        <v>93.096909428335962</v>
      </c>
      <c r="AP192" s="5">
        <f t="shared" ca="1" si="67"/>
        <v>93.096909428335962</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68">K$192/J$192*J193</f>
        <v>1.1412319039991521</v>
      </c>
      <c r="L193" s="185">
        <f t="shared" ca="1" si="68"/>
        <v>1.1572609454561054</v>
      </c>
      <c r="M193" s="192">
        <f t="shared" ref="M193:M201" si="69">O193</f>
        <v>1.04664</v>
      </c>
      <c r="N193" s="192">
        <f t="shared" ref="N193:N201" si="70">O193</f>
        <v>1.04664</v>
      </c>
      <c r="O193" s="192">
        <f>INDEX('[4]TS BYDem'!$O$10:$O$203,MATCH(D193,'[4]TS BYDem'!$D$10:$D$203,0))</f>
        <v>1.04664</v>
      </c>
      <c r="P193" s="185">
        <f t="shared" ca="1" si="68"/>
        <v>1.0546345113604627</v>
      </c>
      <c r="Q193" s="185">
        <f t="shared" ca="1" si="68"/>
        <v>1.0477322762562227</v>
      </c>
      <c r="R193" s="185">
        <f t="shared" ca="1" si="68"/>
        <v>0.99085518739621414</v>
      </c>
      <c r="S193" s="185">
        <f t="shared" ca="1" si="68"/>
        <v>0.99567243649323078</v>
      </c>
      <c r="T193" s="185">
        <f t="shared" ca="1" si="68"/>
        <v>0.99567243649323078</v>
      </c>
      <c r="U193" s="185">
        <f t="shared" ca="1" si="68"/>
        <v>0.99567243649323078</v>
      </c>
      <c r="V193" s="185">
        <f t="shared" ca="1" si="68"/>
        <v>0.99567243649323078</v>
      </c>
      <c r="W193" s="185">
        <f t="shared" ca="1" si="68"/>
        <v>0.99567243649323078</v>
      </c>
      <c r="X193" s="185">
        <f t="shared" ca="1" si="68"/>
        <v>0.99567243649323078</v>
      </c>
      <c r="Y193" s="185">
        <f t="shared" ca="1" si="68"/>
        <v>0.99567243649323078</v>
      </c>
      <c r="Z193" s="185">
        <f t="shared" ca="1" si="68"/>
        <v>0.99567243649323078</v>
      </c>
      <c r="AA193" s="185">
        <f t="shared" ref="AA193:AP208" ca="1" si="71">AA$192/Z$192*Z193</f>
        <v>0.99567243649323078</v>
      </c>
      <c r="AB193" s="185">
        <f t="shared" ca="1" si="71"/>
        <v>0.99567243649323078</v>
      </c>
      <c r="AC193" s="185">
        <f t="shared" ca="1" si="71"/>
        <v>0.99567243649323078</v>
      </c>
      <c r="AD193" s="185">
        <f t="shared" ca="1" si="71"/>
        <v>0.99567243649323078</v>
      </c>
      <c r="AE193" s="185">
        <f t="shared" ca="1" si="71"/>
        <v>0.99567243649323078</v>
      </c>
      <c r="AF193" s="185">
        <f t="shared" ca="1" si="71"/>
        <v>0.99567243649323078</v>
      </c>
      <c r="AG193" s="185">
        <f t="shared" ca="1" si="71"/>
        <v>0.99567243649323078</v>
      </c>
      <c r="AH193" s="185">
        <f t="shared" ca="1" si="71"/>
        <v>0.99567243649323078</v>
      </c>
      <c r="AI193" s="185">
        <f t="shared" ca="1" si="71"/>
        <v>0.99567243649323078</v>
      </c>
      <c r="AJ193" s="185">
        <f t="shared" ca="1" si="71"/>
        <v>0.99567243649323078</v>
      </c>
      <c r="AK193" s="185">
        <f t="shared" ca="1" si="71"/>
        <v>0.99567243649323078</v>
      </c>
      <c r="AL193" s="185">
        <f t="shared" ca="1" si="71"/>
        <v>0.99567243649323078</v>
      </c>
      <c r="AM193" s="185">
        <f t="shared" ca="1" si="71"/>
        <v>0.99567243649323078</v>
      </c>
      <c r="AN193" s="185">
        <f t="shared" ca="1" si="71"/>
        <v>0.99567243649323078</v>
      </c>
      <c r="AO193" s="185">
        <f t="shared" ca="1" si="71"/>
        <v>0.99567243649323078</v>
      </c>
      <c r="AP193" s="185">
        <f t="shared" ca="1" si="71"/>
        <v>0.99567243649323078</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68"/>
        <v>3.2606625828547196E-2</v>
      </c>
      <c r="L194" s="185">
        <f t="shared" ca="1" si="68"/>
        <v>3.3064598441603005E-2</v>
      </c>
      <c r="M194" s="192">
        <f t="shared" si="69"/>
        <v>2.9904000000000003E-2</v>
      </c>
      <c r="N194" s="192">
        <f t="shared" si="70"/>
        <v>2.9904000000000003E-2</v>
      </c>
      <c r="O194" s="192">
        <f>INDEX('[4]TS BYDem'!$O$10:$O$203,MATCH(D194,'[4]TS BYDem'!$D$10:$D$203,0))</f>
        <v>2.9904000000000003E-2</v>
      </c>
      <c r="P194" s="185">
        <f t="shared" ca="1" si="68"/>
        <v>3.013241461029894E-2</v>
      </c>
      <c r="Q194" s="185">
        <f t="shared" ca="1" si="68"/>
        <v>2.9935207893034936E-2</v>
      </c>
      <c r="R194" s="185">
        <f t="shared" ca="1" si="68"/>
        <v>2.8310148211320406E-2</v>
      </c>
      <c r="S194" s="185">
        <f t="shared" ca="1" si="68"/>
        <v>2.8447783899806595E-2</v>
      </c>
      <c r="T194" s="185">
        <f t="shared" ca="1" si="68"/>
        <v>2.8447783899806595E-2</v>
      </c>
      <c r="U194" s="185">
        <f t="shared" ca="1" si="68"/>
        <v>2.8447783899806595E-2</v>
      </c>
      <c r="V194" s="185">
        <f t="shared" ca="1" si="68"/>
        <v>2.8447783899806595E-2</v>
      </c>
      <c r="W194" s="185">
        <f t="shared" ca="1" si="68"/>
        <v>2.8447783899806595E-2</v>
      </c>
      <c r="X194" s="185">
        <f t="shared" ca="1" si="68"/>
        <v>2.8447783899806595E-2</v>
      </c>
      <c r="Y194" s="185">
        <f t="shared" ca="1" si="68"/>
        <v>2.8447783899806595E-2</v>
      </c>
      <c r="Z194" s="185">
        <f t="shared" ca="1" si="68"/>
        <v>2.8447783899806595E-2</v>
      </c>
      <c r="AA194" s="185">
        <f t="shared" ca="1" si="71"/>
        <v>2.8447783899806595E-2</v>
      </c>
      <c r="AB194" s="185">
        <f t="shared" ca="1" si="71"/>
        <v>2.8447783899806595E-2</v>
      </c>
      <c r="AC194" s="185">
        <f t="shared" ca="1" si="71"/>
        <v>2.8447783899806595E-2</v>
      </c>
      <c r="AD194" s="185">
        <f t="shared" ca="1" si="71"/>
        <v>2.8447783899806595E-2</v>
      </c>
      <c r="AE194" s="185">
        <f t="shared" ca="1" si="71"/>
        <v>2.8447783899806595E-2</v>
      </c>
      <c r="AF194" s="185">
        <f t="shared" ca="1" si="71"/>
        <v>2.8447783899806595E-2</v>
      </c>
      <c r="AG194" s="185">
        <f t="shared" ca="1" si="71"/>
        <v>2.8447783899806595E-2</v>
      </c>
      <c r="AH194" s="185">
        <f t="shared" ca="1" si="71"/>
        <v>2.8447783899806595E-2</v>
      </c>
      <c r="AI194" s="185">
        <f t="shared" ca="1" si="71"/>
        <v>2.8447783899806595E-2</v>
      </c>
      <c r="AJ194" s="185">
        <f t="shared" ca="1" si="71"/>
        <v>2.8447783899806595E-2</v>
      </c>
      <c r="AK194" s="185">
        <f t="shared" ca="1" si="71"/>
        <v>2.8447783899806595E-2</v>
      </c>
      <c r="AL194" s="185">
        <f t="shared" ca="1" si="71"/>
        <v>2.8447783899806595E-2</v>
      </c>
      <c r="AM194" s="185">
        <f t="shared" ca="1" si="71"/>
        <v>2.8447783899806595E-2</v>
      </c>
      <c r="AN194" s="185">
        <f t="shared" ca="1" si="71"/>
        <v>2.8447783899806595E-2</v>
      </c>
      <c r="AO194" s="185">
        <f t="shared" ca="1" si="71"/>
        <v>2.8447783899806595E-2</v>
      </c>
      <c r="AP194" s="185">
        <f t="shared" ca="1" si="71"/>
        <v>2.8447783899806595E-2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68"/>
        <v>0.24454969371410398</v>
      </c>
      <c r="L195" s="185">
        <f t="shared" ca="1" si="68"/>
        <v>0.24798448831202252</v>
      </c>
      <c r="M195" s="192">
        <f t="shared" si="69"/>
        <v>0.22428000000000001</v>
      </c>
      <c r="N195" s="192">
        <f t="shared" si="70"/>
        <v>0.22428000000000001</v>
      </c>
      <c r="O195" s="192">
        <f>INDEX('[4]TS BYDem'!$O$10:$O$203,MATCH(D195,'[4]TS BYDem'!$D$10:$D$203,0))</f>
        <v>0.22428000000000001</v>
      </c>
      <c r="P195" s="185">
        <f t="shared" ca="1" si="68"/>
        <v>0.22599310957724203</v>
      </c>
      <c r="Q195" s="185">
        <f t="shared" ca="1" si="68"/>
        <v>0.22451405919776202</v>
      </c>
      <c r="R195" s="185">
        <f t="shared" ca="1" si="68"/>
        <v>0.21232611158490305</v>
      </c>
      <c r="S195" s="185">
        <f t="shared" ca="1" si="68"/>
        <v>0.21335837924854947</v>
      </c>
      <c r="T195" s="185">
        <f t="shared" ca="1" si="68"/>
        <v>0.21335837924854947</v>
      </c>
      <c r="U195" s="185">
        <f t="shared" ca="1" si="68"/>
        <v>0.21335837924854947</v>
      </c>
      <c r="V195" s="185">
        <f t="shared" ca="1" si="68"/>
        <v>0.21335837924854947</v>
      </c>
      <c r="W195" s="185">
        <f t="shared" ca="1" si="68"/>
        <v>0.21335837924854947</v>
      </c>
      <c r="X195" s="185">
        <f t="shared" ca="1" si="68"/>
        <v>0.21335837924854947</v>
      </c>
      <c r="Y195" s="185">
        <f t="shared" ca="1" si="68"/>
        <v>0.21335837924854947</v>
      </c>
      <c r="Z195" s="185">
        <f t="shared" ca="1" si="68"/>
        <v>0.21335837924854947</v>
      </c>
      <c r="AA195" s="185">
        <f t="shared" ca="1" si="71"/>
        <v>0.21335837924854947</v>
      </c>
      <c r="AB195" s="185">
        <f t="shared" ca="1" si="71"/>
        <v>0.21335837924854947</v>
      </c>
      <c r="AC195" s="185">
        <f t="shared" ca="1" si="71"/>
        <v>0.21335837924854947</v>
      </c>
      <c r="AD195" s="185">
        <f t="shared" ca="1" si="71"/>
        <v>0.21335837924854947</v>
      </c>
      <c r="AE195" s="185">
        <f t="shared" ca="1" si="71"/>
        <v>0.21335837924854947</v>
      </c>
      <c r="AF195" s="185">
        <f t="shared" ca="1" si="71"/>
        <v>0.21335837924854947</v>
      </c>
      <c r="AG195" s="185">
        <f t="shared" ca="1" si="71"/>
        <v>0.21335837924854947</v>
      </c>
      <c r="AH195" s="185">
        <f t="shared" ca="1" si="71"/>
        <v>0.21335837924854947</v>
      </c>
      <c r="AI195" s="185">
        <f t="shared" ca="1" si="71"/>
        <v>0.21335837924854947</v>
      </c>
      <c r="AJ195" s="185">
        <f t="shared" ca="1" si="71"/>
        <v>0.21335837924854947</v>
      </c>
      <c r="AK195" s="185">
        <f t="shared" ca="1" si="71"/>
        <v>0.21335837924854947</v>
      </c>
      <c r="AL195" s="185">
        <f t="shared" ca="1" si="71"/>
        <v>0.21335837924854947</v>
      </c>
      <c r="AM195" s="185">
        <f t="shared" ca="1" si="71"/>
        <v>0.21335837924854947</v>
      </c>
      <c r="AN195" s="185">
        <f t="shared" ca="1" si="71"/>
        <v>0.21335837924854947</v>
      </c>
      <c r="AO195" s="185">
        <f t="shared" ca="1" si="71"/>
        <v>0.21335837924854947</v>
      </c>
      <c r="AP195" s="185">
        <f t="shared" ca="1" si="71"/>
        <v>0.21335837924854947</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68"/>
        <v>7.4995239405658563</v>
      </c>
      <c r="L196" s="185">
        <f t="shared" ca="1" si="68"/>
        <v>7.6048576415686915</v>
      </c>
      <c r="M196" s="192">
        <f t="shared" si="69"/>
        <v>6.8779200000000005</v>
      </c>
      <c r="N196" s="192">
        <f t="shared" si="70"/>
        <v>6.8779200000000005</v>
      </c>
      <c r="O196" s="192">
        <f>INDEX('[4]TS BYDem'!$O$10:$O$203,MATCH(D196,'[4]TS BYDem'!$D$10:$D$203,0))</f>
        <v>6.8779200000000005</v>
      </c>
      <c r="P196" s="185">
        <f t="shared" ca="1" si="68"/>
        <v>6.9304553603687555</v>
      </c>
      <c r="Q196" s="185">
        <f t="shared" ca="1" si="68"/>
        <v>6.8850978153980353</v>
      </c>
      <c r="R196" s="185">
        <f t="shared" ca="1" si="68"/>
        <v>6.5113340886036939</v>
      </c>
      <c r="S196" s="185">
        <f t="shared" ca="1" si="68"/>
        <v>6.5429902969555176</v>
      </c>
      <c r="T196" s="185">
        <f t="shared" ca="1" si="68"/>
        <v>6.5429902969555176</v>
      </c>
      <c r="U196" s="185">
        <f t="shared" ca="1" si="68"/>
        <v>6.5429902969555176</v>
      </c>
      <c r="V196" s="185">
        <f t="shared" ca="1" si="68"/>
        <v>6.5429902969555176</v>
      </c>
      <c r="W196" s="185">
        <f t="shared" ca="1" si="68"/>
        <v>6.5429902969555176</v>
      </c>
      <c r="X196" s="185">
        <f t="shared" ca="1" si="68"/>
        <v>6.5429902969555176</v>
      </c>
      <c r="Y196" s="185">
        <f t="shared" ca="1" si="68"/>
        <v>6.5429902969555176</v>
      </c>
      <c r="Z196" s="185">
        <f t="shared" ca="1" si="68"/>
        <v>6.5429902969555176</v>
      </c>
      <c r="AA196" s="185">
        <f t="shared" ca="1" si="71"/>
        <v>6.5429902969555176</v>
      </c>
      <c r="AB196" s="185">
        <f t="shared" ca="1" si="71"/>
        <v>6.5429902969555176</v>
      </c>
      <c r="AC196" s="185">
        <f t="shared" ca="1" si="71"/>
        <v>6.5429902969555176</v>
      </c>
      <c r="AD196" s="185">
        <f t="shared" ca="1" si="71"/>
        <v>6.5429902969555176</v>
      </c>
      <c r="AE196" s="185">
        <f t="shared" ca="1" si="71"/>
        <v>6.5429902969555176</v>
      </c>
      <c r="AF196" s="185">
        <f t="shared" ca="1" si="71"/>
        <v>6.5429902969555176</v>
      </c>
      <c r="AG196" s="185">
        <f t="shared" ca="1" si="71"/>
        <v>6.5429902969555176</v>
      </c>
      <c r="AH196" s="185">
        <f t="shared" ca="1" si="71"/>
        <v>6.5429902969555176</v>
      </c>
      <c r="AI196" s="185">
        <f t="shared" ca="1" si="71"/>
        <v>6.5429902969555176</v>
      </c>
      <c r="AJ196" s="185">
        <f t="shared" ca="1" si="71"/>
        <v>6.5429902969555176</v>
      </c>
      <c r="AK196" s="185">
        <f t="shared" ca="1" si="71"/>
        <v>6.5429902969555176</v>
      </c>
      <c r="AL196" s="185">
        <f t="shared" ca="1" si="71"/>
        <v>6.5429902969555176</v>
      </c>
      <c r="AM196" s="185">
        <f t="shared" ca="1" si="71"/>
        <v>6.5429902969555176</v>
      </c>
      <c r="AN196" s="185">
        <f t="shared" ca="1" si="71"/>
        <v>6.5429902969555176</v>
      </c>
      <c r="AO196" s="185">
        <f t="shared" ca="1" si="71"/>
        <v>6.5429902969555176</v>
      </c>
      <c r="AP196" s="185">
        <f t="shared" ca="1" si="71"/>
        <v>6.5429902969555176</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68"/>
        <v>0.88037889737077424</v>
      </c>
      <c r="L197" s="185">
        <f t="shared" ca="1" si="68"/>
        <v>0.89274415792328099</v>
      </c>
      <c r="M197" s="192">
        <f t="shared" si="69"/>
        <v>0.8074079999999999</v>
      </c>
      <c r="N197" s="192">
        <f t="shared" si="70"/>
        <v>0.8074079999999999</v>
      </c>
      <c r="O197" s="192">
        <f>INDEX('[4]TS BYDem'!$O$10:$O$203,MATCH(D197,'[4]TS BYDem'!$D$10:$D$203,0))</f>
        <v>0.8074079999999999</v>
      </c>
      <c r="P197" s="185">
        <f t="shared" ca="1" si="68"/>
        <v>0.81357519447807114</v>
      </c>
      <c r="Q197" s="185">
        <f t="shared" ca="1" si="68"/>
        <v>0.80825061311194302</v>
      </c>
      <c r="R197" s="185">
        <f t="shared" ca="1" si="68"/>
        <v>0.76437400170565073</v>
      </c>
      <c r="S197" s="185">
        <f t="shared" ca="1" si="68"/>
        <v>0.7680901652947778</v>
      </c>
      <c r="T197" s="185">
        <f t="shared" ca="1" si="68"/>
        <v>0.7680901652947778</v>
      </c>
      <c r="U197" s="185">
        <f t="shared" ca="1" si="68"/>
        <v>0.7680901652947778</v>
      </c>
      <c r="V197" s="185">
        <f t="shared" ca="1" si="68"/>
        <v>0.7680901652947778</v>
      </c>
      <c r="W197" s="185">
        <f t="shared" ca="1" si="68"/>
        <v>0.7680901652947778</v>
      </c>
      <c r="X197" s="185">
        <f t="shared" ca="1" si="68"/>
        <v>0.7680901652947778</v>
      </c>
      <c r="Y197" s="185">
        <f t="shared" ca="1" si="68"/>
        <v>0.7680901652947778</v>
      </c>
      <c r="Z197" s="185">
        <f t="shared" ca="1" si="68"/>
        <v>0.7680901652947778</v>
      </c>
      <c r="AA197" s="185">
        <f t="shared" ca="1" si="71"/>
        <v>0.7680901652947778</v>
      </c>
      <c r="AB197" s="185">
        <f t="shared" ca="1" si="71"/>
        <v>0.7680901652947778</v>
      </c>
      <c r="AC197" s="185">
        <f t="shared" ca="1" si="71"/>
        <v>0.7680901652947778</v>
      </c>
      <c r="AD197" s="185">
        <f t="shared" ca="1" si="71"/>
        <v>0.7680901652947778</v>
      </c>
      <c r="AE197" s="185">
        <f t="shared" ca="1" si="71"/>
        <v>0.7680901652947778</v>
      </c>
      <c r="AF197" s="185">
        <f t="shared" ca="1" si="71"/>
        <v>0.7680901652947778</v>
      </c>
      <c r="AG197" s="185">
        <f t="shared" ca="1" si="71"/>
        <v>0.7680901652947778</v>
      </c>
      <c r="AH197" s="185">
        <f t="shared" ca="1" si="71"/>
        <v>0.7680901652947778</v>
      </c>
      <c r="AI197" s="185">
        <f t="shared" ca="1" si="71"/>
        <v>0.7680901652947778</v>
      </c>
      <c r="AJ197" s="185">
        <f t="shared" ca="1" si="71"/>
        <v>0.7680901652947778</v>
      </c>
      <c r="AK197" s="185">
        <f t="shared" ca="1" si="71"/>
        <v>0.7680901652947778</v>
      </c>
      <c r="AL197" s="185">
        <f t="shared" ca="1" si="71"/>
        <v>0.7680901652947778</v>
      </c>
      <c r="AM197" s="185">
        <f t="shared" ca="1" si="71"/>
        <v>0.7680901652947778</v>
      </c>
      <c r="AN197" s="185">
        <f t="shared" ca="1" si="71"/>
        <v>0.7680901652947778</v>
      </c>
      <c r="AO197" s="185">
        <f t="shared" ca="1" si="71"/>
        <v>0.7680901652947778</v>
      </c>
      <c r="AP197" s="185">
        <f t="shared" ca="1" si="71"/>
        <v>0.7680901652947778</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68"/>
        <v>3.6519420927972868</v>
      </c>
      <c r="L198" s="185">
        <f t="shared" ca="1" si="68"/>
        <v>3.703235025459537</v>
      </c>
      <c r="M198" s="192">
        <f t="shared" si="69"/>
        <v>3.3492480000000002</v>
      </c>
      <c r="N198" s="192">
        <f t="shared" si="70"/>
        <v>3.3492480000000002</v>
      </c>
      <c r="O198" s="192">
        <f>INDEX('[4]TS BYDem'!$O$10:$O$203,MATCH(D198,'[4]TS BYDem'!$D$10:$D$203,0))</f>
        <v>3.3492480000000002</v>
      </c>
      <c r="P198" s="185">
        <f t="shared" ca="1" si="68"/>
        <v>3.3748304363534811</v>
      </c>
      <c r="Q198" s="185">
        <f t="shared" ca="1" si="68"/>
        <v>3.3527432840199127</v>
      </c>
      <c r="R198" s="185">
        <f t="shared" ca="1" si="68"/>
        <v>3.1707365996678853</v>
      </c>
      <c r="S198" s="185">
        <f t="shared" ca="1" si="68"/>
        <v>3.1861517967783386</v>
      </c>
      <c r="T198" s="185">
        <f t="shared" ca="1" si="68"/>
        <v>3.1861517967783386</v>
      </c>
      <c r="U198" s="185">
        <f t="shared" ca="1" si="68"/>
        <v>3.1861517967783386</v>
      </c>
      <c r="V198" s="185">
        <f t="shared" ca="1" si="68"/>
        <v>3.1861517967783386</v>
      </c>
      <c r="W198" s="185">
        <f t="shared" ca="1" si="68"/>
        <v>3.1861517967783386</v>
      </c>
      <c r="X198" s="185">
        <f t="shared" ca="1" si="68"/>
        <v>3.1861517967783386</v>
      </c>
      <c r="Y198" s="185">
        <f t="shared" ca="1" si="68"/>
        <v>3.1861517967783386</v>
      </c>
      <c r="Z198" s="185">
        <f t="shared" ca="1" si="68"/>
        <v>3.1861517967783386</v>
      </c>
      <c r="AA198" s="185">
        <f t="shared" ca="1" si="71"/>
        <v>3.1861517967783386</v>
      </c>
      <c r="AB198" s="185">
        <f t="shared" ca="1" si="71"/>
        <v>3.1861517967783386</v>
      </c>
      <c r="AC198" s="185">
        <f t="shared" ca="1" si="71"/>
        <v>3.1861517967783386</v>
      </c>
      <c r="AD198" s="185">
        <f t="shared" ca="1" si="71"/>
        <v>3.1861517967783386</v>
      </c>
      <c r="AE198" s="185">
        <f t="shared" ca="1" si="71"/>
        <v>3.1861517967783386</v>
      </c>
      <c r="AF198" s="185">
        <f t="shared" ca="1" si="71"/>
        <v>3.1861517967783386</v>
      </c>
      <c r="AG198" s="185">
        <f t="shared" ca="1" si="71"/>
        <v>3.1861517967783386</v>
      </c>
      <c r="AH198" s="185">
        <f t="shared" ca="1" si="71"/>
        <v>3.1861517967783386</v>
      </c>
      <c r="AI198" s="185">
        <f t="shared" ca="1" si="71"/>
        <v>3.1861517967783386</v>
      </c>
      <c r="AJ198" s="185">
        <f t="shared" ca="1" si="71"/>
        <v>3.1861517967783386</v>
      </c>
      <c r="AK198" s="185">
        <f t="shared" ca="1" si="71"/>
        <v>3.1861517967783386</v>
      </c>
      <c r="AL198" s="185">
        <f t="shared" ca="1" si="71"/>
        <v>3.1861517967783386</v>
      </c>
      <c r="AM198" s="185">
        <f t="shared" ca="1" si="71"/>
        <v>3.1861517967783386</v>
      </c>
      <c r="AN198" s="185">
        <f t="shared" ca="1" si="71"/>
        <v>3.1861517967783386</v>
      </c>
      <c r="AO198" s="185">
        <f t="shared" ca="1" si="71"/>
        <v>3.1861517967783386</v>
      </c>
      <c r="AP198" s="185">
        <f t="shared" ca="1" si="71"/>
        <v>3.1861517967783386</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68"/>
        <v>0.52170601325675514</v>
      </c>
      <c r="L199" s="185">
        <f t="shared" ca="1" si="68"/>
        <v>0.52903357506564808</v>
      </c>
      <c r="M199" s="192">
        <f t="shared" si="69"/>
        <v>0.47846400000000006</v>
      </c>
      <c r="N199" s="192">
        <f t="shared" si="70"/>
        <v>0.47846400000000006</v>
      </c>
      <c r="O199" s="192">
        <f>INDEX('[4]TS BYDem'!$O$10:$O$203,MATCH(D199,'[4]TS BYDem'!$D$10:$D$203,0))</f>
        <v>0.47846400000000006</v>
      </c>
      <c r="P199" s="185">
        <f t="shared" ca="1" si="68"/>
        <v>0.48211863376478303</v>
      </c>
      <c r="Q199" s="185">
        <f t="shared" ca="1" si="68"/>
        <v>0.47896332628855898</v>
      </c>
      <c r="R199" s="185">
        <f t="shared" ca="1" si="68"/>
        <v>0.45296237138112649</v>
      </c>
      <c r="S199" s="185">
        <f t="shared" ca="1" si="68"/>
        <v>0.45516454239690551</v>
      </c>
      <c r="T199" s="185">
        <f t="shared" ca="1" si="68"/>
        <v>0.45516454239690551</v>
      </c>
      <c r="U199" s="185">
        <f t="shared" ca="1" si="68"/>
        <v>0.45516454239690551</v>
      </c>
      <c r="V199" s="185">
        <f t="shared" ca="1" si="68"/>
        <v>0.45516454239690551</v>
      </c>
      <c r="W199" s="185">
        <f t="shared" ca="1" si="68"/>
        <v>0.45516454239690551</v>
      </c>
      <c r="X199" s="185">
        <f t="shared" ca="1" si="68"/>
        <v>0.45516454239690551</v>
      </c>
      <c r="Y199" s="185">
        <f t="shared" ca="1" si="68"/>
        <v>0.45516454239690551</v>
      </c>
      <c r="Z199" s="185">
        <f t="shared" ca="1" si="68"/>
        <v>0.45516454239690551</v>
      </c>
      <c r="AA199" s="185">
        <f t="shared" ca="1" si="71"/>
        <v>0.45516454239690551</v>
      </c>
      <c r="AB199" s="185">
        <f t="shared" ca="1" si="71"/>
        <v>0.45516454239690551</v>
      </c>
      <c r="AC199" s="185">
        <f t="shared" ca="1" si="71"/>
        <v>0.45516454239690551</v>
      </c>
      <c r="AD199" s="185">
        <f t="shared" ca="1" si="71"/>
        <v>0.45516454239690551</v>
      </c>
      <c r="AE199" s="185">
        <f t="shared" ca="1" si="71"/>
        <v>0.45516454239690551</v>
      </c>
      <c r="AF199" s="185">
        <f t="shared" ca="1" si="71"/>
        <v>0.45516454239690551</v>
      </c>
      <c r="AG199" s="185">
        <f t="shared" ca="1" si="71"/>
        <v>0.45516454239690551</v>
      </c>
      <c r="AH199" s="185">
        <f t="shared" ca="1" si="71"/>
        <v>0.45516454239690551</v>
      </c>
      <c r="AI199" s="185">
        <f t="shared" ca="1" si="71"/>
        <v>0.45516454239690551</v>
      </c>
      <c r="AJ199" s="185">
        <f t="shared" ca="1" si="71"/>
        <v>0.45516454239690551</v>
      </c>
      <c r="AK199" s="185">
        <f t="shared" ca="1" si="71"/>
        <v>0.45516454239690551</v>
      </c>
      <c r="AL199" s="185">
        <f t="shared" ca="1" si="71"/>
        <v>0.45516454239690551</v>
      </c>
      <c r="AM199" s="185">
        <f t="shared" ca="1" si="71"/>
        <v>0.45516454239690551</v>
      </c>
      <c r="AN199" s="185">
        <f t="shared" ca="1" si="71"/>
        <v>0.45516454239690551</v>
      </c>
      <c r="AO199" s="185">
        <f t="shared" ca="1" si="71"/>
        <v>0.45516454239690551</v>
      </c>
      <c r="AP199" s="185">
        <f t="shared" ca="1" si="71"/>
        <v>0.45516454239690551</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68"/>
        <v>2.7389565695979647</v>
      </c>
      <c r="L200" s="185">
        <f t="shared" ca="1" si="68"/>
        <v>2.7774262690946525</v>
      </c>
      <c r="M200" s="192">
        <f t="shared" si="69"/>
        <v>2.5119360000000004</v>
      </c>
      <c r="N200" s="192">
        <f t="shared" si="70"/>
        <v>2.5119360000000004</v>
      </c>
      <c r="O200" s="192">
        <f>INDEX('[4]TS BYDem'!$O$10:$O$203,MATCH(D200,'[4]TS BYDem'!$D$10:$D$203,0))</f>
        <v>2.5119360000000004</v>
      </c>
      <c r="P200" s="185">
        <f t="shared" ca="1" si="68"/>
        <v>2.531122827265111</v>
      </c>
      <c r="Q200" s="185">
        <f t="shared" ca="1" si="68"/>
        <v>2.5145574630149348</v>
      </c>
      <c r="R200" s="185">
        <f t="shared" ca="1" si="68"/>
        <v>2.3780524497509141</v>
      </c>
      <c r="S200" s="185">
        <f t="shared" ca="1" si="68"/>
        <v>2.3896138475837541</v>
      </c>
      <c r="T200" s="185">
        <f t="shared" ca="1" si="68"/>
        <v>2.3896138475837541</v>
      </c>
      <c r="U200" s="185">
        <f t="shared" ca="1" si="68"/>
        <v>2.3896138475837541</v>
      </c>
      <c r="V200" s="185">
        <f t="shared" ca="1" si="68"/>
        <v>2.3896138475837541</v>
      </c>
      <c r="W200" s="185">
        <f t="shared" ca="1" si="68"/>
        <v>2.3896138475837541</v>
      </c>
      <c r="X200" s="185">
        <f t="shared" ca="1" si="68"/>
        <v>2.3896138475837541</v>
      </c>
      <c r="Y200" s="185">
        <f t="shared" ca="1" si="68"/>
        <v>2.3896138475837541</v>
      </c>
      <c r="Z200" s="185">
        <f t="shared" ca="1" si="68"/>
        <v>2.3896138475837541</v>
      </c>
      <c r="AA200" s="185">
        <f t="shared" ca="1" si="71"/>
        <v>2.3896138475837541</v>
      </c>
      <c r="AB200" s="185">
        <f t="shared" ca="1" si="71"/>
        <v>2.3896138475837541</v>
      </c>
      <c r="AC200" s="185">
        <f t="shared" ca="1" si="71"/>
        <v>2.3896138475837541</v>
      </c>
      <c r="AD200" s="185">
        <f t="shared" ca="1" si="71"/>
        <v>2.3896138475837541</v>
      </c>
      <c r="AE200" s="185">
        <f t="shared" ca="1" si="71"/>
        <v>2.3896138475837541</v>
      </c>
      <c r="AF200" s="185">
        <f t="shared" ca="1" si="71"/>
        <v>2.3896138475837541</v>
      </c>
      <c r="AG200" s="185">
        <f t="shared" ca="1" si="71"/>
        <v>2.3896138475837541</v>
      </c>
      <c r="AH200" s="185">
        <f t="shared" ca="1" si="71"/>
        <v>2.3896138475837541</v>
      </c>
      <c r="AI200" s="185">
        <f t="shared" ca="1" si="71"/>
        <v>2.3896138475837541</v>
      </c>
      <c r="AJ200" s="185">
        <f t="shared" ca="1" si="71"/>
        <v>2.3896138475837541</v>
      </c>
      <c r="AK200" s="185">
        <f t="shared" ca="1" si="71"/>
        <v>2.3896138475837541</v>
      </c>
      <c r="AL200" s="185">
        <f t="shared" ca="1" si="71"/>
        <v>2.3896138475837541</v>
      </c>
      <c r="AM200" s="185">
        <f t="shared" ca="1" si="71"/>
        <v>2.3896138475837541</v>
      </c>
      <c r="AN200" s="185">
        <f t="shared" ca="1" si="71"/>
        <v>2.3896138475837541</v>
      </c>
      <c r="AO200" s="185">
        <f t="shared" ca="1" si="71"/>
        <v>2.3896138475837541</v>
      </c>
      <c r="AP200" s="185">
        <f t="shared" ca="1" si="71"/>
        <v>2.3896138475837541</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68"/>
        <v>0</v>
      </c>
      <c r="L201" s="185">
        <f t="shared" ca="1" si="68"/>
        <v>0</v>
      </c>
      <c r="M201" s="192">
        <f t="shared" si="69"/>
        <v>0</v>
      </c>
      <c r="N201" s="192">
        <f t="shared" si="70"/>
        <v>0</v>
      </c>
      <c r="O201" s="192">
        <f>INDEX('[4]TS BYDem'!$O$10:$O$203,MATCH(D201,'[4]TS BYDem'!$D$10:$D$203,0))</f>
        <v>0</v>
      </c>
      <c r="P201" s="185">
        <f t="shared" ca="1" si="68"/>
        <v>0</v>
      </c>
      <c r="Q201" s="185">
        <f t="shared" ca="1" si="68"/>
        <v>0</v>
      </c>
      <c r="R201" s="185">
        <f t="shared" ca="1" si="68"/>
        <v>0</v>
      </c>
      <c r="S201" s="185">
        <f t="shared" ca="1" si="68"/>
        <v>0</v>
      </c>
      <c r="T201" s="185">
        <f t="shared" ca="1" si="68"/>
        <v>0</v>
      </c>
      <c r="U201" s="185">
        <f t="shared" ca="1" si="68"/>
        <v>0</v>
      </c>
      <c r="V201" s="185">
        <f t="shared" ca="1" si="68"/>
        <v>0</v>
      </c>
      <c r="W201" s="185">
        <f t="shared" ca="1" si="68"/>
        <v>0</v>
      </c>
      <c r="X201" s="185">
        <f t="shared" ca="1" si="68"/>
        <v>0</v>
      </c>
      <c r="Y201" s="185">
        <f t="shared" ca="1" si="68"/>
        <v>0</v>
      </c>
      <c r="Z201" s="185">
        <f t="shared" ca="1" si="68"/>
        <v>0</v>
      </c>
      <c r="AA201" s="185">
        <f t="shared" ca="1" si="71"/>
        <v>0</v>
      </c>
      <c r="AB201" s="185">
        <f t="shared" ca="1" si="71"/>
        <v>0</v>
      </c>
      <c r="AC201" s="185">
        <f t="shared" ca="1" si="71"/>
        <v>0</v>
      </c>
      <c r="AD201" s="185">
        <f t="shared" ca="1" si="71"/>
        <v>0</v>
      </c>
      <c r="AE201" s="185">
        <f t="shared" ca="1" si="71"/>
        <v>0</v>
      </c>
      <c r="AF201" s="185">
        <f t="shared" ca="1" si="71"/>
        <v>0</v>
      </c>
      <c r="AG201" s="185">
        <f t="shared" ca="1" si="71"/>
        <v>0</v>
      </c>
      <c r="AH201" s="185">
        <f t="shared" ca="1" si="71"/>
        <v>0</v>
      </c>
      <c r="AI201" s="185">
        <f t="shared" ca="1" si="71"/>
        <v>0</v>
      </c>
      <c r="AJ201" s="185">
        <f t="shared" ca="1" si="71"/>
        <v>0</v>
      </c>
      <c r="AK201" s="185">
        <f t="shared" ca="1" si="71"/>
        <v>0</v>
      </c>
      <c r="AL201" s="185">
        <f t="shared" ca="1" si="71"/>
        <v>0</v>
      </c>
      <c r="AM201" s="185">
        <f t="shared" ca="1" si="71"/>
        <v>0</v>
      </c>
      <c r="AN201" s="185">
        <f t="shared" ca="1" si="71"/>
        <v>0</v>
      </c>
      <c r="AO201" s="185">
        <f t="shared" ca="1" si="71"/>
        <v>0</v>
      </c>
      <c r="AP201" s="185">
        <f t="shared" ca="1" si="71"/>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68"/>
        <v>#VALUE!</v>
      </c>
      <c r="L202" s="185" t="e">
        <f t="shared" ca="1" si="68"/>
        <v>#VALUE!</v>
      </c>
      <c r="M202" s="185" t="e">
        <f t="shared" ca="1" si="68"/>
        <v>#VALUE!</v>
      </c>
      <c r="N202" s="185" t="e">
        <f t="shared" ca="1" si="68"/>
        <v>#VALUE!</v>
      </c>
      <c r="O202" s="185" t="e">
        <f t="shared" ca="1" si="68"/>
        <v>#VALUE!</v>
      </c>
      <c r="P202" s="185" t="e">
        <f t="shared" ca="1" si="68"/>
        <v>#VALUE!</v>
      </c>
      <c r="Q202" s="185" t="e">
        <f t="shared" ca="1" si="68"/>
        <v>#VALUE!</v>
      </c>
      <c r="R202" s="185" t="e">
        <f t="shared" ca="1" si="68"/>
        <v>#VALUE!</v>
      </c>
      <c r="S202" s="185" t="e">
        <f t="shared" ca="1" si="68"/>
        <v>#VALUE!</v>
      </c>
      <c r="T202" s="185" t="e">
        <f t="shared" ca="1" si="68"/>
        <v>#VALUE!</v>
      </c>
      <c r="U202" s="185" t="e">
        <f t="shared" ca="1" si="68"/>
        <v>#VALUE!</v>
      </c>
      <c r="V202" s="185" t="e">
        <f t="shared" ca="1" si="68"/>
        <v>#VALUE!</v>
      </c>
      <c r="W202" s="185" t="e">
        <f t="shared" ca="1" si="68"/>
        <v>#VALUE!</v>
      </c>
      <c r="X202" s="185" t="e">
        <f t="shared" ca="1" si="68"/>
        <v>#VALUE!</v>
      </c>
      <c r="Y202" s="185" t="e">
        <f t="shared" ca="1" si="68"/>
        <v>#VALUE!</v>
      </c>
      <c r="Z202" s="185" t="e">
        <f t="shared" ca="1" si="68"/>
        <v>#VALUE!</v>
      </c>
      <c r="AA202" s="185" t="e">
        <f t="shared" ca="1" si="71"/>
        <v>#VALUE!</v>
      </c>
      <c r="AB202" s="185" t="e">
        <f t="shared" ca="1" si="71"/>
        <v>#VALUE!</v>
      </c>
      <c r="AC202" s="185" t="e">
        <f t="shared" ca="1" si="71"/>
        <v>#VALUE!</v>
      </c>
      <c r="AD202" s="185" t="e">
        <f t="shared" ca="1" si="71"/>
        <v>#VALUE!</v>
      </c>
      <c r="AE202" s="185" t="e">
        <f t="shared" ca="1" si="71"/>
        <v>#VALUE!</v>
      </c>
      <c r="AF202" s="185" t="e">
        <f t="shared" ca="1" si="71"/>
        <v>#VALUE!</v>
      </c>
      <c r="AG202" s="185" t="e">
        <f t="shared" ca="1" si="71"/>
        <v>#VALUE!</v>
      </c>
      <c r="AH202" s="185" t="e">
        <f t="shared" ca="1" si="71"/>
        <v>#VALUE!</v>
      </c>
      <c r="AI202" s="185" t="e">
        <f t="shared" ca="1" si="71"/>
        <v>#VALUE!</v>
      </c>
      <c r="AJ202" s="185" t="e">
        <f t="shared" ca="1" si="71"/>
        <v>#VALUE!</v>
      </c>
      <c r="AK202" s="185" t="e">
        <f t="shared" ca="1" si="71"/>
        <v>#VALUE!</v>
      </c>
      <c r="AL202" s="185" t="e">
        <f t="shared" ca="1" si="71"/>
        <v>#VALUE!</v>
      </c>
      <c r="AM202" s="185" t="e">
        <f t="shared" ca="1" si="71"/>
        <v>#VALUE!</v>
      </c>
      <c r="AN202" s="185" t="e">
        <f t="shared" ca="1" si="71"/>
        <v>#VALUE!</v>
      </c>
      <c r="AO202" s="185" t="e">
        <f t="shared" ca="1" si="71"/>
        <v>#VALUE!</v>
      </c>
      <c r="AP202" s="185" t="e">
        <f t="shared" ca="1" si="71"/>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68"/>
        <v>20.853553231390947</v>
      </c>
      <c r="L203" s="185">
        <f t="shared" ca="1" si="68"/>
        <v>21.146449414979408</v>
      </c>
      <c r="M203" s="192">
        <f t="shared" ref="M203" si="72">O203</f>
        <v>6.8922304000000008</v>
      </c>
      <c r="N203" s="192">
        <f t="shared" ref="N203" si="73">O203</f>
        <v>6.8922304000000008</v>
      </c>
      <c r="O203" s="192">
        <f>INDEX('[4]TS BYDem'!$O$10:$O$203,MATCH(D203,'[4]TS BYDem'!$D$10:$D$203,0))</f>
        <v>6.8922304000000008</v>
      </c>
      <c r="P203" s="185">
        <f t="shared" ca="1" si="68"/>
        <v>6.944875066964503</v>
      </c>
      <c r="Q203" s="185">
        <f t="shared" ca="1" si="68"/>
        <v>6.8994231497691052</v>
      </c>
      <c r="R203" s="185">
        <f t="shared" ca="1" si="68"/>
        <v>6.5248817593154129</v>
      </c>
      <c r="S203" s="185">
        <f t="shared" ca="1" si="68"/>
        <v>6.5566038324932299</v>
      </c>
      <c r="T203" s="185">
        <f t="shared" ca="1" si="68"/>
        <v>6.5566038324932299</v>
      </c>
      <c r="U203" s="185">
        <f t="shared" ca="1" si="68"/>
        <v>6.5566038324932299</v>
      </c>
      <c r="V203" s="185">
        <f t="shared" ca="1" si="68"/>
        <v>6.5566038324932299</v>
      </c>
      <c r="W203" s="185">
        <f t="shared" ca="1" si="68"/>
        <v>6.5566038324932299</v>
      </c>
      <c r="X203" s="185">
        <f t="shared" ca="1" si="68"/>
        <v>6.5566038324932299</v>
      </c>
      <c r="Y203" s="185">
        <f t="shared" ca="1" si="68"/>
        <v>6.5566038324932299</v>
      </c>
      <c r="Z203" s="185">
        <f t="shared" ca="1" si="68"/>
        <v>6.5566038324932299</v>
      </c>
      <c r="AA203" s="185">
        <f t="shared" ca="1" si="71"/>
        <v>6.5566038324932299</v>
      </c>
      <c r="AB203" s="185">
        <f t="shared" ca="1" si="71"/>
        <v>6.5566038324932299</v>
      </c>
      <c r="AC203" s="185">
        <f t="shared" ca="1" si="71"/>
        <v>6.5566038324932299</v>
      </c>
      <c r="AD203" s="185">
        <f t="shared" ca="1" si="71"/>
        <v>6.5566038324932299</v>
      </c>
      <c r="AE203" s="185">
        <f t="shared" ca="1" si="71"/>
        <v>6.5566038324932299</v>
      </c>
      <c r="AF203" s="185">
        <f t="shared" ca="1" si="71"/>
        <v>6.5566038324932299</v>
      </c>
      <c r="AG203" s="185">
        <f t="shared" ca="1" si="71"/>
        <v>6.5566038324932299</v>
      </c>
      <c r="AH203" s="185">
        <f t="shared" ca="1" si="71"/>
        <v>6.5566038324932299</v>
      </c>
      <c r="AI203" s="185">
        <f t="shared" ca="1" si="71"/>
        <v>6.5566038324932299</v>
      </c>
      <c r="AJ203" s="185">
        <f t="shared" ca="1" si="71"/>
        <v>6.5566038324932299</v>
      </c>
      <c r="AK203" s="185">
        <f t="shared" ca="1" si="71"/>
        <v>6.5566038324932299</v>
      </c>
      <c r="AL203" s="185">
        <f t="shared" ca="1" si="71"/>
        <v>6.5566038324932299</v>
      </c>
      <c r="AM203" s="185">
        <f t="shared" ca="1" si="71"/>
        <v>6.5566038324932299</v>
      </c>
      <c r="AN203" s="185">
        <f t="shared" ca="1" si="71"/>
        <v>6.5566038324932299</v>
      </c>
      <c r="AO203" s="185">
        <f t="shared" ca="1" si="71"/>
        <v>6.5566038324932299</v>
      </c>
      <c r="AP203" s="185">
        <f t="shared" ca="1" si="71"/>
        <v>6.5566038324932299</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68"/>
        <v>20.853553231390947</v>
      </c>
      <c r="L204" s="185">
        <f t="shared" ca="1" si="68"/>
        <v>21.146449414979408</v>
      </c>
      <c r="M204" s="185">
        <f t="shared" ca="1" si="68"/>
        <v>21.194222720908911</v>
      </c>
      <c r="N204" s="185">
        <f t="shared" ca="1" si="68"/>
        <v>21.421690993649641</v>
      </c>
      <c r="O204" s="185">
        <f t="shared" ca="1" si="68"/>
        <v>21.467238515602897</v>
      </c>
      <c r="P204" s="185">
        <f t="shared" ca="1" si="68"/>
        <v>21.631210924636328</v>
      </c>
      <c r="Q204" s="185">
        <f t="shared" ca="1" si="68"/>
        <v>21.489641782167581</v>
      </c>
      <c r="R204" s="185">
        <f t="shared" ca="1" si="68"/>
        <v>20.3230572520226</v>
      </c>
      <c r="S204" s="185">
        <f t="shared" ca="1" si="68"/>
        <v>20.421862032419611</v>
      </c>
      <c r="T204" s="185">
        <f t="shared" ca="1" si="68"/>
        <v>20.421862032419611</v>
      </c>
      <c r="U204" s="185">
        <f t="shared" ca="1" si="68"/>
        <v>20.421862032419611</v>
      </c>
      <c r="V204" s="185">
        <f t="shared" ca="1" si="68"/>
        <v>20.421862032419611</v>
      </c>
      <c r="W204" s="185">
        <f t="shared" ca="1" si="68"/>
        <v>20.421862032419611</v>
      </c>
      <c r="X204" s="185">
        <f t="shared" ca="1" si="68"/>
        <v>20.421862032419611</v>
      </c>
      <c r="Y204" s="185">
        <f t="shared" ca="1" si="68"/>
        <v>20.421862032419611</v>
      </c>
      <c r="Z204" s="185">
        <f t="shared" ca="1" si="68"/>
        <v>20.421862032419611</v>
      </c>
      <c r="AA204" s="185">
        <f t="shared" ca="1" si="71"/>
        <v>20.421862032419611</v>
      </c>
      <c r="AB204" s="185">
        <f t="shared" ca="1" si="71"/>
        <v>20.421862032419611</v>
      </c>
      <c r="AC204" s="185">
        <f t="shared" ca="1" si="71"/>
        <v>20.421862032419611</v>
      </c>
      <c r="AD204" s="185">
        <f t="shared" ca="1" si="71"/>
        <v>20.421862032419611</v>
      </c>
      <c r="AE204" s="185">
        <f t="shared" ca="1" si="71"/>
        <v>20.421862032419611</v>
      </c>
      <c r="AF204" s="185">
        <f t="shared" ca="1" si="71"/>
        <v>20.421862032419611</v>
      </c>
      <c r="AG204" s="185">
        <f t="shared" ca="1" si="71"/>
        <v>20.421862032419611</v>
      </c>
      <c r="AH204" s="185">
        <f t="shared" ca="1" si="71"/>
        <v>20.421862032419611</v>
      </c>
      <c r="AI204" s="185">
        <f t="shared" ca="1" si="71"/>
        <v>20.421862032419611</v>
      </c>
      <c r="AJ204" s="185">
        <f t="shared" ca="1" si="71"/>
        <v>20.421862032419611</v>
      </c>
      <c r="AK204" s="185">
        <f t="shared" ca="1" si="71"/>
        <v>20.421862032419611</v>
      </c>
      <c r="AL204" s="185">
        <f t="shared" ca="1" si="71"/>
        <v>20.421862032419611</v>
      </c>
      <c r="AM204" s="185">
        <f t="shared" ca="1" si="71"/>
        <v>20.421862032419611</v>
      </c>
      <c r="AN204" s="185">
        <f t="shared" ca="1" si="71"/>
        <v>20.421862032419611</v>
      </c>
      <c r="AO204" s="185">
        <f t="shared" ca="1" si="71"/>
        <v>20.421862032419611</v>
      </c>
      <c r="AP204" s="185">
        <f t="shared" ca="1" si="71"/>
        <v>20.421862032419611</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68"/>
        <v>20.853553231390947</v>
      </c>
      <c r="L205" s="185">
        <f t="shared" ca="1" si="68"/>
        <v>21.146449414979408</v>
      </c>
      <c r="M205" s="185">
        <f t="shared" ca="1" si="68"/>
        <v>21.194222720908911</v>
      </c>
      <c r="N205" s="185">
        <f t="shared" ca="1" si="68"/>
        <v>21.421690993649641</v>
      </c>
      <c r="O205" s="185">
        <f t="shared" ca="1" si="68"/>
        <v>21.467238515602897</v>
      </c>
      <c r="P205" s="185">
        <f t="shared" ca="1" si="68"/>
        <v>21.631210924636328</v>
      </c>
      <c r="Q205" s="185">
        <f t="shared" ca="1" si="68"/>
        <v>21.489641782167581</v>
      </c>
      <c r="R205" s="185">
        <f t="shared" ca="1" si="68"/>
        <v>20.3230572520226</v>
      </c>
      <c r="S205" s="185">
        <f t="shared" ca="1" si="68"/>
        <v>20.421862032419611</v>
      </c>
      <c r="T205" s="185">
        <f t="shared" ca="1" si="68"/>
        <v>20.421862032419611</v>
      </c>
      <c r="U205" s="185">
        <f t="shared" ca="1" si="68"/>
        <v>20.421862032419611</v>
      </c>
      <c r="V205" s="185">
        <f t="shared" ca="1" si="68"/>
        <v>20.421862032419611</v>
      </c>
      <c r="W205" s="185">
        <f t="shared" ca="1" si="68"/>
        <v>20.421862032419611</v>
      </c>
      <c r="X205" s="185">
        <f t="shared" ca="1" si="68"/>
        <v>20.421862032419611</v>
      </c>
      <c r="Y205" s="185">
        <f t="shared" ca="1" si="68"/>
        <v>20.421862032419611</v>
      </c>
      <c r="Z205" s="185">
        <f t="shared" ca="1" si="68"/>
        <v>20.421862032419611</v>
      </c>
      <c r="AA205" s="185">
        <f t="shared" ca="1" si="71"/>
        <v>20.421862032419611</v>
      </c>
      <c r="AB205" s="185">
        <f t="shared" ca="1" si="71"/>
        <v>20.421862032419611</v>
      </c>
      <c r="AC205" s="185">
        <f t="shared" ca="1" si="71"/>
        <v>20.421862032419611</v>
      </c>
      <c r="AD205" s="185">
        <f t="shared" ca="1" si="71"/>
        <v>20.421862032419611</v>
      </c>
      <c r="AE205" s="185">
        <f t="shared" ca="1" si="71"/>
        <v>20.421862032419611</v>
      </c>
      <c r="AF205" s="185">
        <f t="shared" ca="1" si="71"/>
        <v>20.421862032419611</v>
      </c>
      <c r="AG205" s="185">
        <f t="shared" ca="1" si="71"/>
        <v>20.421862032419611</v>
      </c>
      <c r="AH205" s="185">
        <f t="shared" ca="1" si="71"/>
        <v>20.421862032419611</v>
      </c>
      <c r="AI205" s="185">
        <f t="shared" ca="1" si="71"/>
        <v>20.421862032419611</v>
      </c>
      <c r="AJ205" s="185">
        <f t="shared" ca="1" si="71"/>
        <v>20.421862032419611</v>
      </c>
      <c r="AK205" s="185">
        <f t="shared" ca="1" si="71"/>
        <v>20.421862032419611</v>
      </c>
      <c r="AL205" s="185">
        <f t="shared" ca="1" si="71"/>
        <v>20.421862032419611</v>
      </c>
      <c r="AM205" s="185">
        <f t="shared" ca="1" si="71"/>
        <v>20.421862032419611</v>
      </c>
      <c r="AN205" s="185">
        <f t="shared" ca="1" si="71"/>
        <v>20.421862032419611</v>
      </c>
      <c r="AO205" s="185">
        <f t="shared" ca="1" si="71"/>
        <v>20.421862032419611</v>
      </c>
      <c r="AP205" s="185">
        <f t="shared" ca="1" si="71"/>
        <v>20.421862032419611</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68"/>
        <v>20.853553231390947</v>
      </c>
      <c r="L206" s="185">
        <f t="shared" ca="1" si="68"/>
        <v>21.146449414979408</v>
      </c>
      <c r="M206" s="185">
        <f t="shared" ca="1" si="68"/>
        <v>21.194222720908911</v>
      </c>
      <c r="N206" s="185">
        <f t="shared" ca="1" si="68"/>
        <v>21.421690993649641</v>
      </c>
      <c r="O206" s="185">
        <f t="shared" ca="1" si="68"/>
        <v>21.467238515602897</v>
      </c>
      <c r="P206" s="185">
        <f t="shared" ca="1" si="68"/>
        <v>21.631210924636328</v>
      </c>
      <c r="Q206" s="185">
        <f t="shared" ca="1" si="68"/>
        <v>21.489641782167581</v>
      </c>
      <c r="R206" s="185">
        <f t="shared" ca="1" si="68"/>
        <v>20.3230572520226</v>
      </c>
      <c r="S206" s="185">
        <f t="shared" ca="1" si="68"/>
        <v>20.421862032419611</v>
      </c>
      <c r="T206" s="185">
        <f t="shared" ca="1" si="68"/>
        <v>20.421862032419611</v>
      </c>
      <c r="U206" s="185">
        <f t="shared" ca="1" si="68"/>
        <v>20.421862032419611</v>
      </c>
      <c r="V206" s="185">
        <f t="shared" ca="1" si="68"/>
        <v>20.421862032419611</v>
      </c>
      <c r="W206" s="185">
        <f t="shared" ca="1" si="68"/>
        <v>20.421862032419611</v>
      </c>
      <c r="X206" s="185">
        <f t="shared" ca="1" si="68"/>
        <v>20.421862032419611</v>
      </c>
      <c r="Y206" s="185">
        <f t="shared" ca="1" si="68"/>
        <v>20.421862032419611</v>
      </c>
      <c r="Z206" s="185">
        <f t="shared" ca="1" si="68"/>
        <v>20.421862032419611</v>
      </c>
      <c r="AA206" s="185">
        <f t="shared" ca="1" si="71"/>
        <v>20.421862032419611</v>
      </c>
      <c r="AB206" s="185">
        <f t="shared" ca="1" si="71"/>
        <v>20.421862032419611</v>
      </c>
      <c r="AC206" s="185">
        <f t="shared" ca="1" si="71"/>
        <v>20.421862032419611</v>
      </c>
      <c r="AD206" s="185">
        <f t="shared" ca="1" si="71"/>
        <v>20.421862032419611</v>
      </c>
      <c r="AE206" s="185">
        <f t="shared" ca="1" si="71"/>
        <v>20.421862032419611</v>
      </c>
      <c r="AF206" s="185">
        <f t="shared" ca="1" si="71"/>
        <v>20.421862032419611</v>
      </c>
      <c r="AG206" s="185">
        <f t="shared" ca="1" si="71"/>
        <v>20.421862032419611</v>
      </c>
      <c r="AH206" s="185">
        <f t="shared" ca="1" si="71"/>
        <v>20.421862032419611</v>
      </c>
      <c r="AI206" s="185">
        <f t="shared" ca="1" si="71"/>
        <v>20.421862032419611</v>
      </c>
      <c r="AJ206" s="185">
        <f t="shared" ca="1" si="71"/>
        <v>20.421862032419611</v>
      </c>
      <c r="AK206" s="185">
        <f t="shared" ca="1" si="71"/>
        <v>20.421862032419611</v>
      </c>
      <c r="AL206" s="185">
        <f t="shared" ca="1" si="71"/>
        <v>20.421862032419611</v>
      </c>
      <c r="AM206" s="185">
        <f t="shared" ca="1" si="71"/>
        <v>20.421862032419611</v>
      </c>
      <c r="AN206" s="185">
        <f t="shared" ca="1" si="71"/>
        <v>20.421862032419611</v>
      </c>
      <c r="AO206" s="185">
        <f t="shared" ca="1" si="71"/>
        <v>20.421862032419611</v>
      </c>
      <c r="AP206" s="185">
        <f t="shared" ca="1" si="71"/>
        <v>20.421862032419611</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68"/>
        <v>20.853553231390947</v>
      </c>
      <c r="L207" s="185">
        <f t="shared" ca="1" si="68"/>
        <v>21.146449414979408</v>
      </c>
      <c r="M207" s="185">
        <f t="shared" ca="1" si="68"/>
        <v>21.194222720908911</v>
      </c>
      <c r="N207" s="185">
        <f t="shared" ca="1" si="68"/>
        <v>21.421690993649641</v>
      </c>
      <c r="O207" s="185">
        <f t="shared" ca="1" si="68"/>
        <v>21.467238515602897</v>
      </c>
      <c r="P207" s="185">
        <f t="shared" ca="1" si="68"/>
        <v>21.631210924636328</v>
      </c>
      <c r="Q207" s="185">
        <f t="shared" ca="1" si="68"/>
        <v>21.489641782167581</v>
      </c>
      <c r="R207" s="185">
        <f t="shared" ca="1" si="68"/>
        <v>20.3230572520226</v>
      </c>
      <c r="S207" s="185">
        <f t="shared" ca="1" si="68"/>
        <v>20.421862032419611</v>
      </c>
      <c r="T207" s="185">
        <f t="shared" ca="1" si="68"/>
        <v>20.421862032419611</v>
      </c>
      <c r="U207" s="185">
        <f t="shared" ca="1" si="68"/>
        <v>20.421862032419611</v>
      </c>
      <c r="V207" s="185">
        <f t="shared" ca="1" si="68"/>
        <v>20.421862032419611</v>
      </c>
      <c r="W207" s="185">
        <f t="shared" ca="1" si="68"/>
        <v>20.421862032419611</v>
      </c>
      <c r="X207" s="185">
        <f t="shared" ca="1" si="68"/>
        <v>20.421862032419611</v>
      </c>
      <c r="Y207" s="185">
        <f t="shared" ca="1" si="68"/>
        <v>20.421862032419611</v>
      </c>
      <c r="Z207" s="185">
        <f t="shared" ca="1" si="68"/>
        <v>20.421862032419611</v>
      </c>
      <c r="AA207" s="185">
        <f t="shared" ca="1" si="71"/>
        <v>20.421862032419611</v>
      </c>
      <c r="AB207" s="185">
        <f t="shared" ca="1" si="71"/>
        <v>20.421862032419611</v>
      </c>
      <c r="AC207" s="185">
        <f t="shared" ca="1" si="71"/>
        <v>20.421862032419611</v>
      </c>
      <c r="AD207" s="185">
        <f t="shared" ca="1" si="71"/>
        <v>20.421862032419611</v>
      </c>
      <c r="AE207" s="185">
        <f t="shared" ca="1" si="71"/>
        <v>20.421862032419611</v>
      </c>
      <c r="AF207" s="185">
        <f t="shared" ca="1" si="71"/>
        <v>20.421862032419611</v>
      </c>
      <c r="AG207" s="185">
        <f t="shared" ca="1" si="71"/>
        <v>20.421862032419611</v>
      </c>
      <c r="AH207" s="185">
        <f t="shared" ca="1" si="71"/>
        <v>20.421862032419611</v>
      </c>
      <c r="AI207" s="185">
        <f t="shared" ca="1" si="71"/>
        <v>20.421862032419611</v>
      </c>
      <c r="AJ207" s="185">
        <f t="shared" ca="1" si="71"/>
        <v>20.421862032419611</v>
      </c>
      <c r="AK207" s="185">
        <f t="shared" ca="1" si="71"/>
        <v>20.421862032419611</v>
      </c>
      <c r="AL207" s="185">
        <f t="shared" ca="1" si="71"/>
        <v>20.421862032419611</v>
      </c>
      <c r="AM207" s="185">
        <f t="shared" ca="1" si="71"/>
        <v>20.421862032419611</v>
      </c>
      <c r="AN207" s="185">
        <f t="shared" ca="1" si="71"/>
        <v>20.421862032419611</v>
      </c>
      <c r="AO207" s="185">
        <f t="shared" ca="1" si="71"/>
        <v>20.421862032419611</v>
      </c>
      <c r="AP207" s="185">
        <f t="shared" ca="1" si="71"/>
        <v>20.421862032419611</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68"/>
        <v>20.853553231390947</v>
      </c>
      <c r="L208" s="185">
        <f t="shared" ca="1" si="68"/>
        <v>21.146449414979408</v>
      </c>
      <c r="M208" s="185">
        <f t="shared" ca="1" si="68"/>
        <v>21.194222720908911</v>
      </c>
      <c r="N208" s="185">
        <f t="shared" ca="1" si="68"/>
        <v>21.421690993649641</v>
      </c>
      <c r="O208" s="185">
        <f t="shared" ca="1" si="68"/>
        <v>21.467238515602897</v>
      </c>
      <c r="P208" s="185">
        <f t="shared" ca="1" si="68"/>
        <v>21.631210924636328</v>
      </c>
      <c r="Q208" s="185">
        <f t="shared" ca="1" si="68"/>
        <v>21.489641782167581</v>
      </c>
      <c r="R208" s="185">
        <f t="shared" ca="1" si="68"/>
        <v>20.3230572520226</v>
      </c>
      <c r="S208" s="185">
        <f t="shared" ca="1" si="68"/>
        <v>20.421862032419611</v>
      </c>
      <c r="T208" s="185">
        <f t="shared" ca="1" si="68"/>
        <v>20.421862032419611</v>
      </c>
      <c r="U208" s="185">
        <f t="shared" ca="1" si="68"/>
        <v>20.421862032419611</v>
      </c>
      <c r="V208" s="185">
        <f t="shared" ca="1" si="68"/>
        <v>20.421862032419611</v>
      </c>
      <c r="W208" s="185">
        <f t="shared" ca="1" si="68"/>
        <v>20.421862032419611</v>
      </c>
      <c r="X208" s="185">
        <f t="shared" ca="1" si="68"/>
        <v>20.421862032419611</v>
      </c>
      <c r="Y208" s="185">
        <f t="shared" ca="1" si="68"/>
        <v>20.421862032419611</v>
      </c>
      <c r="Z208" s="185">
        <f t="shared" ca="1" si="68"/>
        <v>20.421862032419611</v>
      </c>
      <c r="AA208" s="185">
        <f t="shared" ca="1" si="71"/>
        <v>20.421862032419611</v>
      </c>
      <c r="AB208" s="185">
        <f t="shared" ca="1" si="71"/>
        <v>20.421862032419611</v>
      </c>
      <c r="AC208" s="185">
        <f t="shared" ca="1" si="71"/>
        <v>20.421862032419611</v>
      </c>
      <c r="AD208" s="185">
        <f t="shared" ca="1" si="71"/>
        <v>20.421862032419611</v>
      </c>
      <c r="AE208" s="185">
        <f t="shared" ca="1" si="71"/>
        <v>20.421862032419611</v>
      </c>
      <c r="AF208" s="185">
        <f t="shared" ca="1" si="71"/>
        <v>20.421862032419611</v>
      </c>
      <c r="AG208" s="185">
        <f t="shared" ca="1" si="71"/>
        <v>20.421862032419611</v>
      </c>
      <c r="AH208" s="185">
        <f t="shared" ca="1" si="71"/>
        <v>20.421862032419611</v>
      </c>
      <c r="AI208" s="185">
        <f t="shared" ca="1" si="71"/>
        <v>20.421862032419611</v>
      </c>
      <c r="AJ208" s="185">
        <f t="shared" ca="1" si="71"/>
        <v>20.421862032419611</v>
      </c>
      <c r="AK208" s="185">
        <f t="shared" ca="1" si="71"/>
        <v>20.421862032419611</v>
      </c>
      <c r="AL208" s="185">
        <f t="shared" ca="1" si="71"/>
        <v>20.421862032419611</v>
      </c>
      <c r="AM208" s="185">
        <f t="shared" ca="1" si="71"/>
        <v>20.421862032419611</v>
      </c>
      <c r="AN208" s="185">
        <f t="shared" ca="1" si="71"/>
        <v>20.421862032419611</v>
      </c>
      <c r="AO208" s="185">
        <f t="shared" ca="1" si="71"/>
        <v>20.421862032419611</v>
      </c>
      <c r="AP208" s="185">
        <f t="shared" ref="AP208" ca="1" si="74">AP$192/AO$192*AO208</f>
        <v>20.421862032419611</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75">SUMIF($B$10:$B$22,$D211,K$10:K$22)*SUMIF($B$10:$B$22,$D211,K$41:K$53)</f>
        <v>72.872365831584361</v>
      </c>
      <c r="L211" s="5">
        <f t="shared" ca="1" si="75"/>
        <v>74.26968263206227</v>
      </c>
      <c r="M211" s="5">
        <f t="shared" ca="1" si="75"/>
        <v>75.051079982200051</v>
      </c>
      <c r="N211" s="5">
        <f t="shared" ca="1" si="75"/>
        <v>76.150856921081726</v>
      </c>
      <c r="O211" s="5">
        <f t="shared" ca="1" si="75"/>
        <v>76.298807067979638</v>
      </c>
      <c r="P211" s="5">
        <f t="shared" ca="1" si="75"/>
        <v>77.696293759787281</v>
      </c>
      <c r="Q211" s="5">
        <f t="shared" ca="1" si="75"/>
        <v>77.889203595144792</v>
      </c>
      <c r="R211" s="5">
        <f t="shared" ca="1" si="75"/>
        <v>71.914380415503473</v>
      </c>
      <c r="S211" s="5">
        <f t="shared" ca="1" si="75"/>
        <v>71.126003050026981</v>
      </c>
      <c r="T211" s="5">
        <f t="shared" ca="1" si="75"/>
        <v>71.126003050026981</v>
      </c>
      <c r="U211" s="5">
        <f t="shared" ca="1" si="75"/>
        <v>71.126003050026981</v>
      </c>
      <c r="V211" s="5">
        <f t="shared" ca="1" si="75"/>
        <v>71.126003050026981</v>
      </c>
      <c r="W211" s="5">
        <f t="shared" ca="1" si="75"/>
        <v>71.126003050026981</v>
      </c>
      <c r="X211" s="5">
        <f t="shared" ca="1" si="75"/>
        <v>71.126003050026981</v>
      </c>
      <c r="Y211" s="5">
        <f t="shared" ca="1" si="75"/>
        <v>71.126003050026981</v>
      </c>
      <c r="Z211" s="5">
        <f t="shared" ca="1" si="75"/>
        <v>71.126003050026981</v>
      </c>
      <c r="AA211" s="5">
        <f t="shared" ca="1" si="75"/>
        <v>71.126003050026981</v>
      </c>
      <c r="AB211" s="5">
        <f t="shared" ca="1" si="75"/>
        <v>71.126003050026981</v>
      </c>
      <c r="AC211" s="5">
        <f t="shared" ca="1" si="75"/>
        <v>71.126003050026981</v>
      </c>
      <c r="AD211" s="5">
        <f t="shared" ca="1" si="75"/>
        <v>71.126003050026981</v>
      </c>
      <c r="AE211" s="5">
        <f t="shared" ca="1" si="75"/>
        <v>71.126003050026981</v>
      </c>
      <c r="AF211" s="5">
        <f t="shared" ca="1" si="75"/>
        <v>71.126003050026981</v>
      </c>
      <c r="AG211" s="5">
        <f t="shared" ca="1" si="75"/>
        <v>71.126003050026981</v>
      </c>
      <c r="AH211" s="5">
        <f t="shared" ca="1" si="75"/>
        <v>71.126003050026981</v>
      </c>
      <c r="AI211" s="5">
        <f t="shared" ca="1" si="75"/>
        <v>71.126003050026981</v>
      </c>
      <c r="AJ211" s="5">
        <f t="shared" ca="1" si="75"/>
        <v>71.126003050026981</v>
      </c>
      <c r="AK211" s="5">
        <f t="shared" ca="1" si="75"/>
        <v>71.126003050026981</v>
      </c>
      <c r="AL211" s="5">
        <f t="shared" ca="1" si="75"/>
        <v>71.126003050026981</v>
      </c>
      <c r="AM211" s="5">
        <f t="shared" ca="1" si="75"/>
        <v>71.126003050026981</v>
      </c>
      <c r="AN211" s="5">
        <f t="shared" ca="1" si="75"/>
        <v>71.126003050026981</v>
      </c>
      <c r="AO211" s="5">
        <f t="shared" ca="1" si="75"/>
        <v>71.126003050026981</v>
      </c>
      <c r="AP211" s="5">
        <f t="shared" ca="1" si="75"/>
        <v>71.126003050026981</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76">K$211/J$211*J212</f>
        <v>#VALUE!</v>
      </c>
      <c r="L212" s="185" t="e">
        <f t="shared" ca="1" si="76"/>
        <v>#VALUE!</v>
      </c>
      <c r="M212" s="185" t="e">
        <f t="shared" ca="1" si="76"/>
        <v>#VALUE!</v>
      </c>
      <c r="N212" s="185" t="e">
        <f t="shared" ca="1" si="76"/>
        <v>#VALUE!</v>
      </c>
      <c r="O212" s="185" t="e">
        <f t="shared" ca="1" si="76"/>
        <v>#VALUE!</v>
      </c>
      <c r="P212" s="185" t="e">
        <f t="shared" ca="1" si="76"/>
        <v>#VALUE!</v>
      </c>
      <c r="Q212" s="185" t="e">
        <f t="shared" ca="1" si="76"/>
        <v>#VALUE!</v>
      </c>
      <c r="R212" s="185" t="e">
        <f t="shared" ca="1" si="76"/>
        <v>#VALUE!</v>
      </c>
      <c r="S212" s="185" t="e">
        <f t="shared" ca="1" si="76"/>
        <v>#VALUE!</v>
      </c>
      <c r="T212" s="185" t="e">
        <f t="shared" ca="1" si="76"/>
        <v>#VALUE!</v>
      </c>
      <c r="U212" s="185" t="e">
        <f t="shared" ca="1" si="76"/>
        <v>#VALUE!</v>
      </c>
      <c r="V212" s="185" t="e">
        <f t="shared" ca="1" si="76"/>
        <v>#VALUE!</v>
      </c>
      <c r="W212" s="185" t="e">
        <f t="shared" ca="1" si="76"/>
        <v>#VALUE!</v>
      </c>
      <c r="X212" s="185" t="e">
        <f t="shared" ca="1" si="76"/>
        <v>#VALUE!</v>
      </c>
      <c r="Y212" s="185" t="e">
        <f t="shared" ca="1" si="76"/>
        <v>#VALUE!</v>
      </c>
      <c r="Z212" s="185" t="e">
        <f t="shared" ca="1" si="76"/>
        <v>#VALUE!</v>
      </c>
      <c r="AA212" s="185" t="e">
        <f t="shared" ref="AA212:AP227" ca="1" si="77">AA$211/Z$211*Z212</f>
        <v>#VALUE!</v>
      </c>
      <c r="AB212" s="185" t="e">
        <f t="shared" ca="1" si="77"/>
        <v>#VALUE!</v>
      </c>
      <c r="AC212" s="185" t="e">
        <f t="shared" ca="1" si="77"/>
        <v>#VALUE!</v>
      </c>
      <c r="AD212" s="185" t="e">
        <f t="shared" ca="1" si="77"/>
        <v>#VALUE!</v>
      </c>
      <c r="AE212" s="185" t="e">
        <f t="shared" ca="1" si="77"/>
        <v>#VALUE!</v>
      </c>
      <c r="AF212" s="185" t="e">
        <f t="shared" ca="1" si="77"/>
        <v>#VALUE!</v>
      </c>
      <c r="AG212" s="185" t="e">
        <f t="shared" ca="1" si="77"/>
        <v>#VALUE!</v>
      </c>
      <c r="AH212" s="185" t="e">
        <f t="shared" ca="1" si="77"/>
        <v>#VALUE!</v>
      </c>
      <c r="AI212" s="185" t="e">
        <f t="shared" ca="1" si="77"/>
        <v>#VALUE!</v>
      </c>
      <c r="AJ212" s="185" t="e">
        <f t="shared" ca="1" si="77"/>
        <v>#VALUE!</v>
      </c>
      <c r="AK212" s="185" t="e">
        <f t="shared" ca="1" si="77"/>
        <v>#VALUE!</v>
      </c>
      <c r="AL212" s="185" t="e">
        <f t="shared" ca="1" si="77"/>
        <v>#VALUE!</v>
      </c>
      <c r="AM212" s="185" t="e">
        <f t="shared" ca="1" si="77"/>
        <v>#VALUE!</v>
      </c>
      <c r="AN212" s="185" t="e">
        <f t="shared" ca="1" si="77"/>
        <v>#VALUE!</v>
      </c>
      <c r="AO212" s="185" t="e">
        <f t="shared" ca="1" si="77"/>
        <v>#VALUE!</v>
      </c>
      <c r="AP212" s="185" t="e">
        <f t="shared" ca="1" si="77"/>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76"/>
        <v>#VALUE!</v>
      </c>
      <c r="L213" s="185" t="e">
        <f t="shared" ca="1" si="76"/>
        <v>#VALUE!</v>
      </c>
      <c r="M213" s="185" t="e">
        <f t="shared" ca="1" si="76"/>
        <v>#VALUE!</v>
      </c>
      <c r="N213" s="185" t="e">
        <f t="shared" ca="1" si="76"/>
        <v>#VALUE!</v>
      </c>
      <c r="O213" s="185" t="e">
        <f t="shared" ca="1" si="76"/>
        <v>#VALUE!</v>
      </c>
      <c r="P213" s="185" t="e">
        <f t="shared" ca="1" si="76"/>
        <v>#VALUE!</v>
      </c>
      <c r="Q213" s="185" t="e">
        <f t="shared" ca="1" si="76"/>
        <v>#VALUE!</v>
      </c>
      <c r="R213" s="185" t="e">
        <f t="shared" ca="1" si="76"/>
        <v>#VALUE!</v>
      </c>
      <c r="S213" s="185" t="e">
        <f t="shared" ca="1" si="76"/>
        <v>#VALUE!</v>
      </c>
      <c r="T213" s="185" t="e">
        <f t="shared" ca="1" si="76"/>
        <v>#VALUE!</v>
      </c>
      <c r="U213" s="185" t="e">
        <f t="shared" ca="1" si="76"/>
        <v>#VALUE!</v>
      </c>
      <c r="V213" s="185" t="e">
        <f t="shared" ca="1" si="76"/>
        <v>#VALUE!</v>
      </c>
      <c r="W213" s="185" t="e">
        <f t="shared" ca="1" si="76"/>
        <v>#VALUE!</v>
      </c>
      <c r="X213" s="185" t="e">
        <f t="shared" ca="1" si="76"/>
        <v>#VALUE!</v>
      </c>
      <c r="Y213" s="185" t="e">
        <f t="shared" ca="1" si="76"/>
        <v>#VALUE!</v>
      </c>
      <c r="Z213" s="185" t="e">
        <f t="shared" ca="1" si="76"/>
        <v>#VALUE!</v>
      </c>
      <c r="AA213" s="185" t="e">
        <f t="shared" ca="1" si="77"/>
        <v>#VALUE!</v>
      </c>
      <c r="AB213" s="185" t="e">
        <f t="shared" ca="1" si="77"/>
        <v>#VALUE!</v>
      </c>
      <c r="AC213" s="185" t="e">
        <f t="shared" ca="1" si="77"/>
        <v>#VALUE!</v>
      </c>
      <c r="AD213" s="185" t="e">
        <f t="shared" ca="1" si="77"/>
        <v>#VALUE!</v>
      </c>
      <c r="AE213" s="185" t="e">
        <f t="shared" ca="1" si="77"/>
        <v>#VALUE!</v>
      </c>
      <c r="AF213" s="185" t="e">
        <f t="shared" ca="1" si="77"/>
        <v>#VALUE!</v>
      </c>
      <c r="AG213" s="185" t="e">
        <f t="shared" ca="1" si="77"/>
        <v>#VALUE!</v>
      </c>
      <c r="AH213" s="185" t="e">
        <f t="shared" ca="1" si="77"/>
        <v>#VALUE!</v>
      </c>
      <c r="AI213" s="185" t="e">
        <f t="shared" ca="1" si="77"/>
        <v>#VALUE!</v>
      </c>
      <c r="AJ213" s="185" t="e">
        <f t="shared" ca="1" si="77"/>
        <v>#VALUE!</v>
      </c>
      <c r="AK213" s="185" t="e">
        <f t="shared" ca="1" si="77"/>
        <v>#VALUE!</v>
      </c>
      <c r="AL213" s="185" t="e">
        <f t="shared" ca="1" si="77"/>
        <v>#VALUE!</v>
      </c>
      <c r="AM213" s="185" t="e">
        <f t="shared" ca="1" si="77"/>
        <v>#VALUE!</v>
      </c>
      <c r="AN213" s="185" t="e">
        <f t="shared" ca="1" si="77"/>
        <v>#VALUE!</v>
      </c>
      <c r="AO213" s="185" t="e">
        <f t="shared" ca="1" si="77"/>
        <v>#VALUE!</v>
      </c>
      <c r="AP213" s="185" t="e">
        <f t="shared" ca="1" si="77"/>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76"/>
        <v>#VALUE!</v>
      </c>
      <c r="L214" s="185" t="e">
        <f t="shared" ca="1" si="76"/>
        <v>#VALUE!</v>
      </c>
      <c r="M214" s="185" t="e">
        <f t="shared" ca="1" si="76"/>
        <v>#VALUE!</v>
      </c>
      <c r="N214" s="185" t="e">
        <f t="shared" ca="1" si="76"/>
        <v>#VALUE!</v>
      </c>
      <c r="O214" s="185" t="e">
        <f t="shared" ca="1" si="76"/>
        <v>#VALUE!</v>
      </c>
      <c r="P214" s="185" t="e">
        <f t="shared" ca="1" si="76"/>
        <v>#VALUE!</v>
      </c>
      <c r="Q214" s="185" t="e">
        <f t="shared" ca="1" si="76"/>
        <v>#VALUE!</v>
      </c>
      <c r="R214" s="185" t="e">
        <f t="shared" ca="1" si="76"/>
        <v>#VALUE!</v>
      </c>
      <c r="S214" s="185" t="e">
        <f t="shared" ca="1" si="76"/>
        <v>#VALUE!</v>
      </c>
      <c r="T214" s="185" t="e">
        <f t="shared" ca="1" si="76"/>
        <v>#VALUE!</v>
      </c>
      <c r="U214" s="185" t="e">
        <f t="shared" ca="1" si="76"/>
        <v>#VALUE!</v>
      </c>
      <c r="V214" s="185" t="e">
        <f t="shared" ca="1" si="76"/>
        <v>#VALUE!</v>
      </c>
      <c r="W214" s="185" t="e">
        <f t="shared" ca="1" si="76"/>
        <v>#VALUE!</v>
      </c>
      <c r="X214" s="185" t="e">
        <f t="shared" ca="1" si="76"/>
        <v>#VALUE!</v>
      </c>
      <c r="Y214" s="185" t="e">
        <f t="shared" ca="1" si="76"/>
        <v>#VALUE!</v>
      </c>
      <c r="Z214" s="185" t="e">
        <f t="shared" ca="1" si="76"/>
        <v>#VALUE!</v>
      </c>
      <c r="AA214" s="185" t="e">
        <f t="shared" ca="1" si="77"/>
        <v>#VALUE!</v>
      </c>
      <c r="AB214" s="185" t="e">
        <f t="shared" ca="1" si="77"/>
        <v>#VALUE!</v>
      </c>
      <c r="AC214" s="185" t="e">
        <f t="shared" ca="1" si="77"/>
        <v>#VALUE!</v>
      </c>
      <c r="AD214" s="185" t="e">
        <f t="shared" ca="1" si="77"/>
        <v>#VALUE!</v>
      </c>
      <c r="AE214" s="185" t="e">
        <f t="shared" ca="1" si="77"/>
        <v>#VALUE!</v>
      </c>
      <c r="AF214" s="185" t="e">
        <f t="shared" ca="1" si="77"/>
        <v>#VALUE!</v>
      </c>
      <c r="AG214" s="185" t="e">
        <f t="shared" ca="1" si="77"/>
        <v>#VALUE!</v>
      </c>
      <c r="AH214" s="185" t="e">
        <f t="shared" ca="1" si="77"/>
        <v>#VALUE!</v>
      </c>
      <c r="AI214" s="185" t="e">
        <f t="shared" ca="1" si="77"/>
        <v>#VALUE!</v>
      </c>
      <c r="AJ214" s="185" t="e">
        <f t="shared" ca="1" si="77"/>
        <v>#VALUE!</v>
      </c>
      <c r="AK214" s="185" t="e">
        <f t="shared" ca="1" si="77"/>
        <v>#VALUE!</v>
      </c>
      <c r="AL214" s="185" t="e">
        <f t="shared" ca="1" si="77"/>
        <v>#VALUE!</v>
      </c>
      <c r="AM214" s="185" t="e">
        <f t="shared" ca="1" si="77"/>
        <v>#VALUE!</v>
      </c>
      <c r="AN214" s="185" t="e">
        <f t="shared" ca="1" si="77"/>
        <v>#VALUE!</v>
      </c>
      <c r="AO214" s="185" t="e">
        <f t="shared" ca="1" si="77"/>
        <v>#VALUE!</v>
      </c>
      <c r="AP214" s="185" t="e">
        <f t="shared" ca="1" si="77"/>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76"/>
        <v>#VALUE!</v>
      </c>
      <c r="L215" s="185" t="e">
        <f t="shared" ca="1" si="76"/>
        <v>#VALUE!</v>
      </c>
      <c r="M215" s="185" t="e">
        <f t="shared" ca="1" si="76"/>
        <v>#VALUE!</v>
      </c>
      <c r="N215" s="185" t="e">
        <f t="shared" ca="1" si="76"/>
        <v>#VALUE!</v>
      </c>
      <c r="O215" s="185" t="e">
        <f t="shared" ca="1" si="76"/>
        <v>#VALUE!</v>
      </c>
      <c r="P215" s="185" t="e">
        <f t="shared" ca="1" si="76"/>
        <v>#VALUE!</v>
      </c>
      <c r="Q215" s="185" t="e">
        <f t="shared" ca="1" si="76"/>
        <v>#VALUE!</v>
      </c>
      <c r="R215" s="185" t="e">
        <f t="shared" ca="1" si="76"/>
        <v>#VALUE!</v>
      </c>
      <c r="S215" s="185" t="e">
        <f t="shared" ca="1" si="76"/>
        <v>#VALUE!</v>
      </c>
      <c r="T215" s="185" t="e">
        <f t="shared" ca="1" si="76"/>
        <v>#VALUE!</v>
      </c>
      <c r="U215" s="185" t="e">
        <f t="shared" ca="1" si="76"/>
        <v>#VALUE!</v>
      </c>
      <c r="V215" s="185" t="e">
        <f t="shared" ca="1" si="76"/>
        <v>#VALUE!</v>
      </c>
      <c r="W215" s="185" t="e">
        <f t="shared" ca="1" si="76"/>
        <v>#VALUE!</v>
      </c>
      <c r="X215" s="185" t="e">
        <f t="shared" ca="1" si="76"/>
        <v>#VALUE!</v>
      </c>
      <c r="Y215" s="185" t="e">
        <f t="shared" ca="1" si="76"/>
        <v>#VALUE!</v>
      </c>
      <c r="Z215" s="185" t="e">
        <f t="shared" ca="1" si="76"/>
        <v>#VALUE!</v>
      </c>
      <c r="AA215" s="185" t="e">
        <f t="shared" ca="1" si="77"/>
        <v>#VALUE!</v>
      </c>
      <c r="AB215" s="185" t="e">
        <f t="shared" ca="1" si="77"/>
        <v>#VALUE!</v>
      </c>
      <c r="AC215" s="185" t="e">
        <f t="shared" ca="1" si="77"/>
        <v>#VALUE!</v>
      </c>
      <c r="AD215" s="185" t="e">
        <f t="shared" ca="1" si="77"/>
        <v>#VALUE!</v>
      </c>
      <c r="AE215" s="185" t="e">
        <f t="shared" ca="1" si="77"/>
        <v>#VALUE!</v>
      </c>
      <c r="AF215" s="185" t="e">
        <f t="shared" ca="1" si="77"/>
        <v>#VALUE!</v>
      </c>
      <c r="AG215" s="185" t="e">
        <f t="shared" ca="1" si="77"/>
        <v>#VALUE!</v>
      </c>
      <c r="AH215" s="185" t="e">
        <f t="shared" ca="1" si="77"/>
        <v>#VALUE!</v>
      </c>
      <c r="AI215" s="185" t="e">
        <f t="shared" ca="1" si="77"/>
        <v>#VALUE!</v>
      </c>
      <c r="AJ215" s="185" t="e">
        <f t="shared" ca="1" si="77"/>
        <v>#VALUE!</v>
      </c>
      <c r="AK215" s="185" t="e">
        <f t="shared" ca="1" si="77"/>
        <v>#VALUE!</v>
      </c>
      <c r="AL215" s="185" t="e">
        <f t="shared" ca="1" si="77"/>
        <v>#VALUE!</v>
      </c>
      <c r="AM215" s="185" t="e">
        <f t="shared" ca="1" si="77"/>
        <v>#VALUE!</v>
      </c>
      <c r="AN215" s="185" t="e">
        <f t="shared" ca="1" si="77"/>
        <v>#VALUE!</v>
      </c>
      <c r="AO215" s="185" t="e">
        <f t="shared" ca="1" si="77"/>
        <v>#VALUE!</v>
      </c>
      <c r="AP215" s="185" t="e">
        <f t="shared" ca="1" si="77"/>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76"/>
        <v>#VALUE!</v>
      </c>
      <c r="L216" s="185" t="e">
        <f t="shared" ca="1" si="76"/>
        <v>#VALUE!</v>
      </c>
      <c r="M216" s="185" t="e">
        <f t="shared" ca="1" si="76"/>
        <v>#VALUE!</v>
      </c>
      <c r="N216" s="185" t="e">
        <f t="shared" ca="1" si="76"/>
        <v>#VALUE!</v>
      </c>
      <c r="O216" s="185" t="e">
        <f t="shared" ca="1" si="76"/>
        <v>#VALUE!</v>
      </c>
      <c r="P216" s="185" t="e">
        <f t="shared" ca="1" si="76"/>
        <v>#VALUE!</v>
      </c>
      <c r="Q216" s="185" t="e">
        <f t="shared" ca="1" si="76"/>
        <v>#VALUE!</v>
      </c>
      <c r="R216" s="185" t="e">
        <f t="shared" ca="1" si="76"/>
        <v>#VALUE!</v>
      </c>
      <c r="S216" s="185" t="e">
        <f t="shared" ca="1" si="76"/>
        <v>#VALUE!</v>
      </c>
      <c r="T216" s="185" t="e">
        <f t="shared" ca="1" si="76"/>
        <v>#VALUE!</v>
      </c>
      <c r="U216" s="185" t="e">
        <f t="shared" ca="1" si="76"/>
        <v>#VALUE!</v>
      </c>
      <c r="V216" s="185" t="e">
        <f t="shared" ca="1" si="76"/>
        <v>#VALUE!</v>
      </c>
      <c r="W216" s="185" t="e">
        <f t="shared" ca="1" si="76"/>
        <v>#VALUE!</v>
      </c>
      <c r="X216" s="185" t="e">
        <f t="shared" ca="1" si="76"/>
        <v>#VALUE!</v>
      </c>
      <c r="Y216" s="185" t="e">
        <f t="shared" ca="1" si="76"/>
        <v>#VALUE!</v>
      </c>
      <c r="Z216" s="185" t="e">
        <f t="shared" ca="1" si="76"/>
        <v>#VALUE!</v>
      </c>
      <c r="AA216" s="185" t="e">
        <f t="shared" ca="1" si="77"/>
        <v>#VALUE!</v>
      </c>
      <c r="AB216" s="185" t="e">
        <f t="shared" ca="1" si="77"/>
        <v>#VALUE!</v>
      </c>
      <c r="AC216" s="185" t="e">
        <f t="shared" ca="1" si="77"/>
        <v>#VALUE!</v>
      </c>
      <c r="AD216" s="185" t="e">
        <f t="shared" ca="1" si="77"/>
        <v>#VALUE!</v>
      </c>
      <c r="AE216" s="185" t="e">
        <f t="shared" ca="1" si="77"/>
        <v>#VALUE!</v>
      </c>
      <c r="AF216" s="185" t="e">
        <f t="shared" ca="1" si="77"/>
        <v>#VALUE!</v>
      </c>
      <c r="AG216" s="185" t="e">
        <f t="shared" ca="1" si="77"/>
        <v>#VALUE!</v>
      </c>
      <c r="AH216" s="185" t="e">
        <f t="shared" ca="1" si="77"/>
        <v>#VALUE!</v>
      </c>
      <c r="AI216" s="185" t="e">
        <f t="shared" ca="1" si="77"/>
        <v>#VALUE!</v>
      </c>
      <c r="AJ216" s="185" t="e">
        <f t="shared" ca="1" si="77"/>
        <v>#VALUE!</v>
      </c>
      <c r="AK216" s="185" t="e">
        <f t="shared" ca="1" si="77"/>
        <v>#VALUE!</v>
      </c>
      <c r="AL216" s="185" t="e">
        <f t="shared" ca="1" si="77"/>
        <v>#VALUE!</v>
      </c>
      <c r="AM216" s="185" t="e">
        <f t="shared" ca="1" si="77"/>
        <v>#VALUE!</v>
      </c>
      <c r="AN216" s="185" t="e">
        <f t="shared" ca="1" si="77"/>
        <v>#VALUE!</v>
      </c>
      <c r="AO216" s="185" t="e">
        <f t="shared" ca="1" si="77"/>
        <v>#VALUE!</v>
      </c>
      <c r="AP216" s="185" t="e">
        <f t="shared" ca="1" si="77"/>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76"/>
        <v>#VALUE!</v>
      </c>
      <c r="L217" s="185" t="e">
        <f t="shared" ca="1" si="76"/>
        <v>#VALUE!</v>
      </c>
      <c r="M217" s="185" t="e">
        <f t="shared" ca="1" si="76"/>
        <v>#VALUE!</v>
      </c>
      <c r="N217" s="185" t="e">
        <f t="shared" ca="1" si="76"/>
        <v>#VALUE!</v>
      </c>
      <c r="O217" s="185" t="e">
        <f t="shared" ca="1" si="76"/>
        <v>#VALUE!</v>
      </c>
      <c r="P217" s="185" t="e">
        <f t="shared" ca="1" si="76"/>
        <v>#VALUE!</v>
      </c>
      <c r="Q217" s="185" t="e">
        <f t="shared" ca="1" si="76"/>
        <v>#VALUE!</v>
      </c>
      <c r="R217" s="185" t="e">
        <f t="shared" ca="1" si="76"/>
        <v>#VALUE!</v>
      </c>
      <c r="S217" s="185" t="e">
        <f t="shared" ca="1" si="76"/>
        <v>#VALUE!</v>
      </c>
      <c r="T217" s="185" t="e">
        <f t="shared" ca="1" si="76"/>
        <v>#VALUE!</v>
      </c>
      <c r="U217" s="185" t="e">
        <f t="shared" ca="1" si="76"/>
        <v>#VALUE!</v>
      </c>
      <c r="V217" s="185" t="e">
        <f t="shared" ca="1" si="76"/>
        <v>#VALUE!</v>
      </c>
      <c r="W217" s="185" t="e">
        <f t="shared" ca="1" si="76"/>
        <v>#VALUE!</v>
      </c>
      <c r="X217" s="185" t="e">
        <f t="shared" ca="1" si="76"/>
        <v>#VALUE!</v>
      </c>
      <c r="Y217" s="185" t="e">
        <f t="shared" ca="1" si="76"/>
        <v>#VALUE!</v>
      </c>
      <c r="Z217" s="185" t="e">
        <f t="shared" ca="1" si="76"/>
        <v>#VALUE!</v>
      </c>
      <c r="AA217" s="185" t="e">
        <f t="shared" ca="1" si="77"/>
        <v>#VALUE!</v>
      </c>
      <c r="AB217" s="185" t="e">
        <f t="shared" ca="1" si="77"/>
        <v>#VALUE!</v>
      </c>
      <c r="AC217" s="185" t="e">
        <f t="shared" ca="1" si="77"/>
        <v>#VALUE!</v>
      </c>
      <c r="AD217" s="185" t="e">
        <f t="shared" ca="1" si="77"/>
        <v>#VALUE!</v>
      </c>
      <c r="AE217" s="185" t="e">
        <f t="shared" ca="1" si="77"/>
        <v>#VALUE!</v>
      </c>
      <c r="AF217" s="185" t="e">
        <f t="shared" ca="1" si="77"/>
        <v>#VALUE!</v>
      </c>
      <c r="AG217" s="185" t="e">
        <f t="shared" ca="1" si="77"/>
        <v>#VALUE!</v>
      </c>
      <c r="AH217" s="185" t="e">
        <f t="shared" ca="1" si="77"/>
        <v>#VALUE!</v>
      </c>
      <c r="AI217" s="185" t="e">
        <f t="shared" ca="1" si="77"/>
        <v>#VALUE!</v>
      </c>
      <c r="AJ217" s="185" t="e">
        <f t="shared" ca="1" si="77"/>
        <v>#VALUE!</v>
      </c>
      <c r="AK217" s="185" t="e">
        <f t="shared" ca="1" si="77"/>
        <v>#VALUE!</v>
      </c>
      <c r="AL217" s="185" t="e">
        <f t="shared" ca="1" si="77"/>
        <v>#VALUE!</v>
      </c>
      <c r="AM217" s="185" t="e">
        <f t="shared" ca="1" si="77"/>
        <v>#VALUE!</v>
      </c>
      <c r="AN217" s="185" t="e">
        <f t="shared" ca="1" si="77"/>
        <v>#VALUE!</v>
      </c>
      <c r="AO217" s="185" t="e">
        <f t="shared" ca="1" si="77"/>
        <v>#VALUE!</v>
      </c>
      <c r="AP217" s="185" t="e">
        <f t="shared" ca="1" si="77"/>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76"/>
        <v>#VALUE!</v>
      </c>
      <c r="L218" s="185" t="e">
        <f t="shared" ca="1" si="76"/>
        <v>#VALUE!</v>
      </c>
      <c r="M218" s="185" t="e">
        <f t="shared" ca="1" si="76"/>
        <v>#VALUE!</v>
      </c>
      <c r="N218" s="185" t="e">
        <f t="shared" ca="1" si="76"/>
        <v>#VALUE!</v>
      </c>
      <c r="O218" s="185" t="e">
        <f t="shared" ca="1" si="76"/>
        <v>#VALUE!</v>
      </c>
      <c r="P218" s="185" t="e">
        <f t="shared" ca="1" si="76"/>
        <v>#VALUE!</v>
      </c>
      <c r="Q218" s="185" t="e">
        <f t="shared" ca="1" si="76"/>
        <v>#VALUE!</v>
      </c>
      <c r="R218" s="185" t="e">
        <f t="shared" ca="1" si="76"/>
        <v>#VALUE!</v>
      </c>
      <c r="S218" s="185" t="e">
        <f t="shared" ca="1" si="76"/>
        <v>#VALUE!</v>
      </c>
      <c r="T218" s="185" t="e">
        <f t="shared" ca="1" si="76"/>
        <v>#VALUE!</v>
      </c>
      <c r="U218" s="185" t="e">
        <f t="shared" ca="1" si="76"/>
        <v>#VALUE!</v>
      </c>
      <c r="V218" s="185" t="e">
        <f t="shared" ca="1" si="76"/>
        <v>#VALUE!</v>
      </c>
      <c r="W218" s="185" t="e">
        <f t="shared" ca="1" si="76"/>
        <v>#VALUE!</v>
      </c>
      <c r="X218" s="185" t="e">
        <f t="shared" ca="1" si="76"/>
        <v>#VALUE!</v>
      </c>
      <c r="Y218" s="185" t="e">
        <f t="shared" ca="1" si="76"/>
        <v>#VALUE!</v>
      </c>
      <c r="Z218" s="185" t="e">
        <f t="shared" ca="1" si="76"/>
        <v>#VALUE!</v>
      </c>
      <c r="AA218" s="185" t="e">
        <f t="shared" ca="1" si="77"/>
        <v>#VALUE!</v>
      </c>
      <c r="AB218" s="185" t="e">
        <f t="shared" ca="1" si="77"/>
        <v>#VALUE!</v>
      </c>
      <c r="AC218" s="185" t="e">
        <f t="shared" ca="1" si="77"/>
        <v>#VALUE!</v>
      </c>
      <c r="AD218" s="185" t="e">
        <f t="shared" ca="1" si="77"/>
        <v>#VALUE!</v>
      </c>
      <c r="AE218" s="185" t="e">
        <f t="shared" ca="1" si="77"/>
        <v>#VALUE!</v>
      </c>
      <c r="AF218" s="185" t="e">
        <f t="shared" ca="1" si="77"/>
        <v>#VALUE!</v>
      </c>
      <c r="AG218" s="185" t="e">
        <f t="shared" ca="1" si="77"/>
        <v>#VALUE!</v>
      </c>
      <c r="AH218" s="185" t="e">
        <f t="shared" ca="1" si="77"/>
        <v>#VALUE!</v>
      </c>
      <c r="AI218" s="185" t="e">
        <f t="shared" ca="1" si="77"/>
        <v>#VALUE!</v>
      </c>
      <c r="AJ218" s="185" t="e">
        <f t="shared" ca="1" si="77"/>
        <v>#VALUE!</v>
      </c>
      <c r="AK218" s="185" t="e">
        <f t="shared" ca="1" si="77"/>
        <v>#VALUE!</v>
      </c>
      <c r="AL218" s="185" t="e">
        <f t="shared" ca="1" si="77"/>
        <v>#VALUE!</v>
      </c>
      <c r="AM218" s="185" t="e">
        <f t="shared" ca="1" si="77"/>
        <v>#VALUE!</v>
      </c>
      <c r="AN218" s="185" t="e">
        <f t="shared" ca="1" si="77"/>
        <v>#VALUE!</v>
      </c>
      <c r="AO218" s="185" t="e">
        <f t="shared" ca="1" si="77"/>
        <v>#VALUE!</v>
      </c>
      <c r="AP218" s="185" t="e">
        <f t="shared" ca="1" si="77"/>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76"/>
        <v>#VALUE!</v>
      </c>
      <c r="L219" s="185" t="e">
        <f t="shared" ca="1" si="76"/>
        <v>#VALUE!</v>
      </c>
      <c r="M219" s="185" t="e">
        <f t="shared" ca="1" si="76"/>
        <v>#VALUE!</v>
      </c>
      <c r="N219" s="185" t="e">
        <f t="shared" ca="1" si="76"/>
        <v>#VALUE!</v>
      </c>
      <c r="O219" s="185" t="e">
        <f t="shared" ca="1" si="76"/>
        <v>#VALUE!</v>
      </c>
      <c r="P219" s="185" t="e">
        <f t="shared" ca="1" si="76"/>
        <v>#VALUE!</v>
      </c>
      <c r="Q219" s="185" t="e">
        <f t="shared" ca="1" si="76"/>
        <v>#VALUE!</v>
      </c>
      <c r="R219" s="185" t="e">
        <f t="shared" ca="1" si="76"/>
        <v>#VALUE!</v>
      </c>
      <c r="S219" s="185" t="e">
        <f t="shared" ca="1" si="76"/>
        <v>#VALUE!</v>
      </c>
      <c r="T219" s="185" t="e">
        <f t="shared" ca="1" si="76"/>
        <v>#VALUE!</v>
      </c>
      <c r="U219" s="185" t="e">
        <f t="shared" ca="1" si="76"/>
        <v>#VALUE!</v>
      </c>
      <c r="V219" s="185" t="e">
        <f t="shared" ca="1" si="76"/>
        <v>#VALUE!</v>
      </c>
      <c r="W219" s="185" t="e">
        <f t="shared" ca="1" si="76"/>
        <v>#VALUE!</v>
      </c>
      <c r="X219" s="185" t="e">
        <f t="shared" ca="1" si="76"/>
        <v>#VALUE!</v>
      </c>
      <c r="Y219" s="185" t="e">
        <f t="shared" ca="1" si="76"/>
        <v>#VALUE!</v>
      </c>
      <c r="Z219" s="185" t="e">
        <f t="shared" ca="1" si="76"/>
        <v>#VALUE!</v>
      </c>
      <c r="AA219" s="185" t="e">
        <f t="shared" ca="1" si="77"/>
        <v>#VALUE!</v>
      </c>
      <c r="AB219" s="185" t="e">
        <f t="shared" ca="1" si="77"/>
        <v>#VALUE!</v>
      </c>
      <c r="AC219" s="185" t="e">
        <f t="shared" ca="1" si="77"/>
        <v>#VALUE!</v>
      </c>
      <c r="AD219" s="185" t="e">
        <f t="shared" ca="1" si="77"/>
        <v>#VALUE!</v>
      </c>
      <c r="AE219" s="185" t="e">
        <f t="shared" ca="1" si="77"/>
        <v>#VALUE!</v>
      </c>
      <c r="AF219" s="185" t="e">
        <f t="shared" ca="1" si="77"/>
        <v>#VALUE!</v>
      </c>
      <c r="AG219" s="185" t="e">
        <f t="shared" ca="1" si="77"/>
        <v>#VALUE!</v>
      </c>
      <c r="AH219" s="185" t="e">
        <f t="shared" ca="1" si="77"/>
        <v>#VALUE!</v>
      </c>
      <c r="AI219" s="185" t="e">
        <f t="shared" ca="1" si="77"/>
        <v>#VALUE!</v>
      </c>
      <c r="AJ219" s="185" t="e">
        <f t="shared" ca="1" si="77"/>
        <v>#VALUE!</v>
      </c>
      <c r="AK219" s="185" t="e">
        <f t="shared" ca="1" si="77"/>
        <v>#VALUE!</v>
      </c>
      <c r="AL219" s="185" t="e">
        <f t="shared" ca="1" si="77"/>
        <v>#VALUE!</v>
      </c>
      <c r="AM219" s="185" t="e">
        <f t="shared" ca="1" si="77"/>
        <v>#VALUE!</v>
      </c>
      <c r="AN219" s="185" t="e">
        <f t="shared" ca="1" si="77"/>
        <v>#VALUE!</v>
      </c>
      <c r="AO219" s="185" t="e">
        <f t="shared" ca="1" si="77"/>
        <v>#VALUE!</v>
      </c>
      <c r="AP219" s="185" t="e">
        <f t="shared" ca="1" si="77"/>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76"/>
        <v>#VALUE!</v>
      </c>
      <c r="L220" s="185" t="e">
        <f t="shared" ca="1" si="76"/>
        <v>#VALUE!</v>
      </c>
      <c r="M220" s="185" t="e">
        <f t="shared" ca="1" si="76"/>
        <v>#VALUE!</v>
      </c>
      <c r="N220" s="185" t="e">
        <f t="shared" ca="1" si="76"/>
        <v>#VALUE!</v>
      </c>
      <c r="O220" s="185" t="e">
        <f t="shared" ca="1" si="76"/>
        <v>#VALUE!</v>
      </c>
      <c r="P220" s="185" t="e">
        <f t="shared" ca="1" si="76"/>
        <v>#VALUE!</v>
      </c>
      <c r="Q220" s="185" t="e">
        <f t="shared" ca="1" si="76"/>
        <v>#VALUE!</v>
      </c>
      <c r="R220" s="185" t="e">
        <f t="shared" ca="1" si="76"/>
        <v>#VALUE!</v>
      </c>
      <c r="S220" s="185" t="e">
        <f t="shared" ca="1" si="76"/>
        <v>#VALUE!</v>
      </c>
      <c r="T220" s="185" t="e">
        <f t="shared" ca="1" si="76"/>
        <v>#VALUE!</v>
      </c>
      <c r="U220" s="185" t="e">
        <f t="shared" ca="1" si="76"/>
        <v>#VALUE!</v>
      </c>
      <c r="V220" s="185" t="e">
        <f t="shared" ca="1" si="76"/>
        <v>#VALUE!</v>
      </c>
      <c r="W220" s="185" t="e">
        <f t="shared" ca="1" si="76"/>
        <v>#VALUE!</v>
      </c>
      <c r="X220" s="185" t="e">
        <f t="shared" ca="1" si="76"/>
        <v>#VALUE!</v>
      </c>
      <c r="Y220" s="185" t="e">
        <f t="shared" ca="1" si="76"/>
        <v>#VALUE!</v>
      </c>
      <c r="Z220" s="185" t="e">
        <f t="shared" ca="1" si="76"/>
        <v>#VALUE!</v>
      </c>
      <c r="AA220" s="185" t="e">
        <f t="shared" ca="1" si="77"/>
        <v>#VALUE!</v>
      </c>
      <c r="AB220" s="185" t="e">
        <f t="shared" ca="1" si="77"/>
        <v>#VALUE!</v>
      </c>
      <c r="AC220" s="185" t="e">
        <f t="shared" ca="1" si="77"/>
        <v>#VALUE!</v>
      </c>
      <c r="AD220" s="185" t="e">
        <f t="shared" ca="1" si="77"/>
        <v>#VALUE!</v>
      </c>
      <c r="AE220" s="185" t="e">
        <f t="shared" ca="1" si="77"/>
        <v>#VALUE!</v>
      </c>
      <c r="AF220" s="185" t="e">
        <f t="shared" ca="1" si="77"/>
        <v>#VALUE!</v>
      </c>
      <c r="AG220" s="185" t="e">
        <f t="shared" ca="1" si="77"/>
        <v>#VALUE!</v>
      </c>
      <c r="AH220" s="185" t="e">
        <f t="shared" ca="1" si="77"/>
        <v>#VALUE!</v>
      </c>
      <c r="AI220" s="185" t="e">
        <f t="shared" ca="1" si="77"/>
        <v>#VALUE!</v>
      </c>
      <c r="AJ220" s="185" t="e">
        <f t="shared" ca="1" si="77"/>
        <v>#VALUE!</v>
      </c>
      <c r="AK220" s="185" t="e">
        <f t="shared" ca="1" si="77"/>
        <v>#VALUE!</v>
      </c>
      <c r="AL220" s="185" t="e">
        <f t="shared" ca="1" si="77"/>
        <v>#VALUE!</v>
      </c>
      <c r="AM220" s="185" t="e">
        <f t="shared" ca="1" si="77"/>
        <v>#VALUE!</v>
      </c>
      <c r="AN220" s="185" t="e">
        <f t="shared" ca="1" si="77"/>
        <v>#VALUE!</v>
      </c>
      <c r="AO220" s="185" t="e">
        <f t="shared" ca="1" si="77"/>
        <v>#VALUE!</v>
      </c>
      <c r="AP220" s="185" t="e">
        <f t="shared" ca="1" si="77"/>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76"/>
        <v>#VALUE!</v>
      </c>
      <c r="L221" s="185" t="e">
        <f t="shared" ca="1" si="76"/>
        <v>#VALUE!</v>
      </c>
      <c r="M221" s="185" t="e">
        <f t="shared" ca="1" si="76"/>
        <v>#VALUE!</v>
      </c>
      <c r="N221" s="185" t="e">
        <f t="shared" ca="1" si="76"/>
        <v>#VALUE!</v>
      </c>
      <c r="O221" s="185" t="e">
        <f t="shared" ca="1" si="76"/>
        <v>#VALUE!</v>
      </c>
      <c r="P221" s="185" t="e">
        <f t="shared" ca="1" si="76"/>
        <v>#VALUE!</v>
      </c>
      <c r="Q221" s="185" t="e">
        <f t="shared" ca="1" si="76"/>
        <v>#VALUE!</v>
      </c>
      <c r="R221" s="185" t="e">
        <f t="shared" ca="1" si="76"/>
        <v>#VALUE!</v>
      </c>
      <c r="S221" s="185" t="e">
        <f t="shared" ca="1" si="76"/>
        <v>#VALUE!</v>
      </c>
      <c r="T221" s="185" t="e">
        <f t="shared" ca="1" si="76"/>
        <v>#VALUE!</v>
      </c>
      <c r="U221" s="185" t="e">
        <f t="shared" ca="1" si="76"/>
        <v>#VALUE!</v>
      </c>
      <c r="V221" s="185" t="e">
        <f t="shared" ca="1" si="76"/>
        <v>#VALUE!</v>
      </c>
      <c r="W221" s="185" t="e">
        <f t="shared" ca="1" si="76"/>
        <v>#VALUE!</v>
      </c>
      <c r="X221" s="185" t="e">
        <f t="shared" ca="1" si="76"/>
        <v>#VALUE!</v>
      </c>
      <c r="Y221" s="185" t="e">
        <f t="shared" ca="1" si="76"/>
        <v>#VALUE!</v>
      </c>
      <c r="Z221" s="185" t="e">
        <f t="shared" ca="1" si="76"/>
        <v>#VALUE!</v>
      </c>
      <c r="AA221" s="185" t="e">
        <f t="shared" ca="1" si="77"/>
        <v>#VALUE!</v>
      </c>
      <c r="AB221" s="185" t="e">
        <f t="shared" ca="1" si="77"/>
        <v>#VALUE!</v>
      </c>
      <c r="AC221" s="185" t="e">
        <f t="shared" ca="1" si="77"/>
        <v>#VALUE!</v>
      </c>
      <c r="AD221" s="185" t="e">
        <f t="shared" ca="1" si="77"/>
        <v>#VALUE!</v>
      </c>
      <c r="AE221" s="185" t="e">
        <f t="shared" ca="1" si="77"/>
        <v>#VALUE!</v>
      </c>
      <c r="AF221" s="185" t="e">
        <f t="shared" ca="1" si="77"/>
        <v>#VALUE!</v>
      </c>
      <c r="AG221" s="185" t="e">
        <f t="shared" ca="1" si="77"/>
        <v>#VALUE!</v>
      </c>
      <c r="AH221" s="185" t="e">
        <f t="shared" ca="1" si="77"/>
        <v>#VALUE!</v>
      </c>
      <c r="AI221" s="185" t="e">
        <f t="shared" ca="1" si="77"/>
        <v>#VALUE!</v>
      </c>
      <c r="AJ221" s="185" t="e">
        <f t="shared" ca="1" si="77"/>
        <v>#VALUE!</v>
      </c>
      <c r="AK221" s="185" t="e">
        <f t="shared" ca="1" si="77"/>
        <v>#VALUE!</v>
      </c>
      <c r="AL221" s="185" t="e">
        <f t="shared" ca="1" si="77"/>
        <v>#VALUE!</v>
      </c>
      <c r="AM221" s="185" t="e">
        <f t="shared" ca="1" si="77"/>
        <v>#VALUE!</v>
      </c>
      <c r="AN221" s="185" t="e">
        <f t="shared" ca="1" si="77"/>
        <v>#VALUE!</v>
      </c>
      <c r="AO221" s="185" t="e">
        <f t="shared" ca="1" si="77"/>
        <v>#VALUE!</v>
      </c>
      <c r="AP221" s="185" t="e">
        <f t="shared" ca="1" si="77"/>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76"/>
        <v>#VALUE!</v>
      </c>
      <c r="L222" s="185" t="e">
        <f t="shared" ca="1" si="76"/>
        <v>#VALUE!</v>
      </c>
      <c r="M222" s="185" t="e">
        <f t="shared" ca="1" si="76"/>
        <v>#VALUE!</v>
      </c>
      <c r="N222" s="185" t="e">
        <f t="shared" ca="1" si="76"/>
        <v>#VALUE!</v>
      </c>
      <c r="O222" s="185" t="e">
        <f t="shared" ca="1" si="76"/>
        <v>#VALUE!</v>
      </c>
      <c r="P222" s="185" t="e">
        <f t="shared" ca="1" si="76"/>
        <v>#VALUE!</v>
      </c>
      <c r="Q222" s="185" t="e">
        <f t="shared" ca="1" si="76"/>
        <v>#VALUE!</v>
      </c>
      <c r="R222" s="185" t="e">
        <f t="shared" ca="1" si="76"/>
        <v>#VALUE!</v>
      </c>
      <c r="S222" s="185" t="e">
        <f t="shared" ca="1" si="76"/>
        <v>#VALUE!</v>
      </c>
      <c r="T222" s="185" t="e">
        <f t="shared" ca="1" si="76"/>
        <v>#VALUE!</v>
      </c>
      <c r="U222" s="185" t="e">
        <f t="shared" ca="1" si="76"/>
        <v>#VALUE!</v>
      </c>
      <c r="V222" s="185" t="e">
        <f t="shared" ca="1" si="76"/>
        <v>#VALUE!</v>
      </c>
      <c r="W222" s="185" t="e">
        <f t="shared" ca="1" si="76"/>
        <v>#VALUE!</v>
      </c>
      <c r="X222" s="185" t="e">
        <f t="shared" ca="1" si="76"/>
        <v>#VALUE!</v>
      </c>
      <c r="Y222" s="185" t="e">
        <f t="shared" ca="1" si="76"/>
        <v>#VALUE!</v>
      </c>
      <c r="Z222" s="185" t="e">
        <f t="shared" ca="1" si="76"/>
        <v>#VALUE!</v>
      </c>
      <c r="AA222" s="185" t="e">
        <f t="shared" ca="1" si="77"/>
        <v>#VALUE!</v>
      </c>
      <c r="AB222" s="185" t="e">
        <f t="shared" ca="1" si="77"/>
        <v>#VALUE!</v>
      </c>
      <c r="AC222" s="185" t="e">
        <f t="shared" ca="1" si="77"/>
        <v>#VALUE!</v>
      </c>
      <c r="AD222" s="185" t="e">
        <f t="shared" ca="1" si="77"/>
        <v>#VALUE!</v>
      </c>
      <c r="AE222" s="185" t="e">
        <f t="shared" ca="1" si="77"/>
        <v>#VALUE!</v>
      </c>
      <c r="AF222" s="185" t="e">
        <f t="shared" ca="1" si="77"/>
        <v>#VALUE!</v>
      </c>
      <c r="AG222" s="185" t="e">
        <f t="shared" ca="1" si="77"/>
        <v>#VALUE!</v>
      </c>
      <c r="AH222" s="185" t="e">
        <f t="shared" ca="1" si="77"/>
        <v>#VALUE!</v>
      </c>
      <c r="AI222" s="185" t="e">
        <f t="shared" ca="1" si="77"/>
        <v>#VALUE!</v>
      </c>
      <c r="AJ222" s="185" t="e">
        <f t="shared" ca="1" si="77"/>
        <v>#VALUE!</v>
      </c>
      <c r="AK222" s="185" t="e">
        <f t="shared" ca="1" si="77"/>
        <v>#VALUE!</v>
      </c>
      <c r="AL222" s="185" t="e">
        <f t="shared" ca="1" si="77"/>
        <v>#VALUE!</v>
      </c>
      <c r="AM222" s="185" t="e">
        <f t="shared" ca="1" si="77"/>
        <v>#VALUE!</v>
      </c>
      <c r="AN222" s="185" t="e">
        <f t="shared" ca="1" si="77"/>
        <v>#VALUE!</v>
      </c>
      <c r="AO222" s="185" t="e">
        <f t="shared" ca="1" si="77"/>
        <v>#VALUE!</v>
      </c>
      <c r="AP222" s="185" t="e">
        <f t="shared" ca="1" si="77"/>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76"/>
        <v>#VALUE!</v>
      </c>
      <c r="L223" s="185" t="e">
        <f t="shared" ca="1" si="76"/>
        <v>#VALUE!</v>
      </c>
      <c r="M223" s="185" t="e">
        <f t="shared" ca="1" si="76"/>
        <v>#VALUE!</v>
      </c>
      <c r="N223" s="185" t="e">
        <f t="shared" ca="1" si="76"/>
        <v>#VALUE!</v>
      </c>
      <c r="O223" s="185" t="e">
        <f t="shared" ca="1" si="76"/>
        <v>#VALUE!</v>
      </c>
      <c r="P223" s="185" t="e">
        <f t="shared" ca="1" si="76"/>
        <v>#VALUE!</v>
      </c>
      <c r="Q223" s="185" t="e">
        <f t="shared" ca="1" si="76"/>
        <v>#VALUE!</v>
      </c>
      <c r="R223" s="185" t="e">
        <f t="shared" ca="1" si="76"/>
        <v>#VALUE!</v>
      </c>
      <c r="S223" s="185" t="e">
        <f t="shared" ca="1" si="76"/>
        <v>#VALUE!</v>
      </c>
      <c r="T223" s="185" t="e">
        <f t="shared" ca="1" si="76"/>
        <v>#VALUE!</v>
      </c>
      <c r="U223" s="185" t="e">
        <f t="shared" ca="1" si="76"/>
        <v>#VALUE!</v>
      </c>
      <c r="V223" s="185" t="e">
        <f t="shared" ca="1" si="76"/>
        <v>#VALUE!</v>
      </c>
      <c r="W223" s="185" t="e">
        <f t="shared" ca="1" si="76"/>
        <v>#VALUE!</v>
      </c>
      <c r="X223" s="185" t="e">
        <f t="shared" ca="1" si="76"/>
        <v>#VALUE!</v>
      </c>
      <c r="Y223" s="185" t="e">
        <f t="shared" ca="1" si="76"/>
        <v>#VALUE!</v>
      </c>
      <c r="Z223" s="185" t="e">
        <f t="shared" ca="1" si="76"/>
        <v>#VALUE!</v>
      </c>
      <c r="AA223" s="185" t="e">
        <f t="shared" ca="1" si="77"/>
        <v>#VALUE!</v>
      </c>
      <c r="AB223" s="185" t="e">
        <f t="shared" ca="1" si="77"/>
        <v>#VALUE!</v>
      </c>
      <c r="AC223" s="185" t="e">
        <f t="shared" ca="1" si="77"/>
        <v>#VALUE!</v>
      </c>
      <c r="AD223" s="185" t="e">
        <f t="shared" ca="1" si="77"/>
        <v>#VALUE!</v>
      </c>
      <c r="AE223" s="185" t="e">
        <f t="shared" ca="1" si="77"/>
        <v>#VALUE!</v>
      </c>
      <c r="AF223" s="185" t="e">
        <f t="shared" ca="1" si="77"/>
        <v>#VALUE!</v>
      </c>
      <c r="AG223" s="185" t="e">
        <f t="shared" ca="1" si="77"/>
        <v>#VALUE!</v>
      </c>
      <c r="AH223" s="185" t="e">
        <f t="shared" ca="1" si="77"/>
        <v>#VALUE!</v>
      </c>
      <c r="AI223" s="185" t="e">
        <f t="shared" ca="1" si="77"/>
        <v>#VALUE!</v>
      </c>
      <c r="AJ223" s="185" t="e">
        <f t="shared" ca="1" si="77"/>
        <v>#VALUE!</v>
      </c>
      <c r="AK223" s="185" t="e">
        <f t="shared" ca="1" si="77"/>
        <v>#VALUE!</v>
      </c>
      <c r="AL223" s="185" t="e">
        <f t="shared" ca="1" si="77"/>
        <v>#VALUE!</v>
      </c>
      <c r="AM223" s="185" t="e">
        <f t="shared" ca="1" si="77"/>
        <v>#VALUE!</v>
      </c>
      <c r="AN223" s="185" t="e">
        <f t="shared" ca="1" si="77"/>
        <v>#VALUE!</v>
      </c>
      <c r="AO223" s="185" t="e">
        <f t="shared" ca="1" si="77"/>
        <v>#VALUE!</v>
      </c>
      <c r="AP223" s="185" t="e">
        <f t="shared" ca="1" si="77"/>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76"/>
        <v>#VALUE!</v>
      </c>
      <c r="L224" s="185" t="e">
        <f t="shared" ca="1" si="76"/>
        <v>#VALUE!</v>
      </c>
      <c r="M224" s="185" t="e">
        <f t="shared" ca="1" si="76"/>
        <v>#VALUE!</v>
      </c>
      <c r="N224" s="185" t="e">
        <f t="shared" ca="1" si="76"/>
        <v>#VALUE!</v>
      </c>
      <c r="O224" s="185" t="e">
        <f t="shared" ca="1" si="76"/>
        <v>#VALUE!</v>
      </c>
      <c r="P224" s="185" t="e">
        <f t="shared" ca="1" si="76"/>
        <v>#VALUE!</v>
      </c>
      <c r="Q224" s="185" t="e">
        <f t="shared" ca="1" si="76"/>
        <v>#VALUE!</v>
      </c>
      <c r="R224" s="185" t="e">
        <f t="shared" ca="1" si="76"/>
        <v>#VALUE!</v>
      </c>
      <c r="S224" s="185" t="e">
        <f t="shared" ca="1" si="76"/>
        <v>#VALUE!</v>
      </c>
      <c r="T224" s="185" t="e">
        <f t="shared" ca="1" si="76"/>
        <v>#VALUE!</v>
      </c>
      <c r="U224" s="185" t="e">
        <f t="shared" ca="1" si="76"/>
        <v>#VALUE!</v>
      </c>
      <c r="V224" s="185" t="e">
        <f t="shared" ca="1" si="76"/>
        <v>#VALUE!</v>
      </c>
      <c r="W224" s="185" t="e">
        <f t="shared" ca="1" si="76"/>
        <v>#VALUE!</v>
      </c>
      <c r="X224" s="185" t="e">
        <f t="shared" ca="1" si="76"/>
        <v>#VALUE!</v>
      </c>
      <c r="Y224" s="185" t="e">
        <f t="shared" ca="1" si="76"/>
        <v>#VALUE!</v>
      </c>
      <c r="Z224" s="185" t="e">
        <f t="shared" ca="1" si="76"/>
        <v>#VALUE!</v>
      </c>
      <c r="AA224" s="185" t="e">
        <f t="shared" ca="1" si="77"/>
        <v>#VALUE!</v>
      </c>
      <c r="AB224" s="185" t="e">
        <f t="shared" ca="1" si="77"/>
        <v>#VALUE!</v>
      </c>
      <c r="AC224" s="185" t="e">
        <f t="shared" ca="1" si="77"/>
        <v>#VALUE!</v>
      </c>
      <c r="AD224" s="185" t="e">
        <f t="shared" ca="1" si="77"/>
        <v>#VALUE!</v>
      </c>
      <c r="AE224" s="185" t="e">
        <f t="shared" ca="1" si="77"/>
        <v>#VALUE!</v>
      </c>
      <c r="AF224" s="185" t="e">
        <f t="shared" ca="1" si="77"/>
        <v>#VALUE!</v>
      </c>
      <c r="AG224" s="185" t="e">
        <f t="shared" ca="1" si="77"/>
        <v>#VALUE!</v>
      </c>
      <c r="AH224" s="185" t="e">
        <f t="shared" ca="1" si="77"/>
        <v>#VALUE!</v>
      </c>
      <c r="AI224" s="185" t="e">
        <f t="shared" ca="1" si="77"/>
        <v>#VALUE!</v>
      </c>
      <c r="AJ224" s="185" t="e">
        <f t="shared" ca="1" si="77"/>
        <v>#VALUE!</v>
      </c>
      <c r="AK224" s="185" t="e">
        <f t="shared" ca="1" si="77"/>
        <v>#VALUE!</v>
      </c>
      <c r="AL224" s="185" t="e">
        <f t="shared" ca="1" si="77"/>
        <v>#VALUE!</v>
      </c>
      <c r="AM224" s="185" t="e">
        <f t="shared" ca="1" si="77"/>
        <v>#VALUE!</v>
      </c>
      <c r="AN224" s="185" t="e">
        <f t="shared" ca="1" si="77"/>
        <v>#VALUE!</v>
      </c>
      <c r="AO224" s="185" t="e">
        <f t="shared" ca="1" si="77"/>
        <v>#VALUE!</v>
      </c>
      <c r="AP224" s="185" t="e">
        <f t="shared" ca="1" si="77"/>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76"/>
        <v>#VALUE!</v>
      </c>
      <c r="L225" s="185" t="e">
        <f t="shared" ca="1" si="76"/>
        <v>#VALUE!</v>
      </c>
      <c r="M225" s="185" t="e">
        <f t="shared" ca="1" si="76"/>
        <v>#VALUE!</v>
      </c>
      <c r="N225" s="185" t="e">
        <f t="shared" ca="1" si="76"/>
        <v>#VALUE!</v>
      </c>
      <c r="O225" s="185" t="e">
        <f t="shared" ca="1" si="76"/>
        <v>#VALUE!</v>
      </c>
      <c r="P225" s="185" t="e">
        <f t="shared" ca="1" si="76"/>
        <v>#VALUE!</v>
      </c>
      <c r="Q225" s="185" t="e">
        <f t="shared" ca="1" si="76"/>
        <v>#VALUE!</v>
      </c>
      <c r="R225" s="185" t="e">
        <f t="shared" ca="1" si="76"/>
        <v>#VALUE!</v>
      </c>
      <c r="S225" s="185" t="e">
        <f t="shared" ca="1" si="76"/>
        <v>#VALUE!</v>
      </c>
      <c r="T225" s="185" t="e">
        <f t="shared" ca="1" si="76"/>
        <v>#VALUE!</v>
      </c>
      <c r="U225" s="185" t="e">
        <f t="shared" ca="1" si="76"/>
        <v>#VALUE!</v>
      </c>
      <c r="V225" s="185" t="e">
        <f t="shared" ca="1" si="76"/>
        <v>#VALUE!</v>
      </c>
      <c r="W225" s="185" t="e">
        <f t="shared" ca="1" si="76"/>
        <v>#VALUE!</v>
      </c>
      <c r="X225" s="185" t="e">
        <f t="shared" ca="1" si="76"/>
        <v>#VALUE!</v>
      </c>
      <c r="Y225" s="185" t="e">
        <f t="shared" ca="1" si="76"/>
        <v>#VALUE!</v>
      </c>
      <c r="Z225" s="185" t="e">
        <f t="shared" ca="1" si="76"/>
        <v>#VALUE!</v>
      </c>
      <c r="AA225" s="185" t="e">
        <f t="shared" ca="1" si="77"/>
        <v>#VALUE!</v>
      </c>
      <c r="AB225" s="185" t="e">
        <f t="shared" ca="1" si="77"/>
        <v>#VALUE!</v>
      </c>
      <c r="AC225" s="185" t="e">
        <f t="shared" ca="1" si="77"/>
        <v>#VALUE!</v>
      </c>
      <c r="AD225" s="185" t="e">
        <f t="shared" ca="1" si="77"/>
        <v>#VALUE!</v>
      </c>
      <c r="AE225" s="185" t="e">
        <f t="shared" ca="1" si="77"/>
        <v>#VALUE!</v>
      </c>
      <c r="AF225" s="185" t="e">
        <f t="shared" ca="1" si="77"/>
        <v>#VALUE!</v>
      </c>
      <c r="AG225" s="185" t="e">
        <f t="shared" ca="1" si="77"/>
        <v>#VALUE!</v>
      </c>
      <c r="AH225" s="185" t="e">
        <f t="shared" ca="1" si="77"/>
        <v>#VALUE!</v>
      </c>
      <c r="AI225" s="185" t="e">
        <f t="shared" ca="1" si="77"/>
        <v>#VALUE!</v>
      </c>
      <c r="AJ225" s="185" t="e">
        <f t="shared" ca="1" si="77"/>
        <v>#VALUE!</v>
      </c>
      <c r="AK225" s="185" t="e">
        <f t="shared" ca="1" si="77"/>
        <v>#VALUE!</v>
      </c>
      <c r="AL225" s="185" t="e">
        <f t="shared" ca="1" si="77"/>
        <v>#VALUE!</v>
      </c>
      <c r="AM225" s="185" t="e">
        <f t="shared" ca="1" si="77"/>
        <v>#VALUE!</v>
      </c>
      <c r="AN225" s="185" t="e">
        <f t="shared" ca="1" si="77"/>
        <v>#VALUE!</v>
      </c>
      <c r="AO225" s="185" t="e">
        <f t="shared" ca="1" si="77"/>
        <v>#VALUE!</v>
      </c>
      <c r="AP225" s="185" t="e">
        <f t="shared" ca="1" si="77"/>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76"/>
        <v>#VALUE!</v>
      </c>
      <c r="L226" s="185" t="e">
        <f t="shared" ca="1" si="76"/>
        <v>#VALUE!</v>
      </c>
      <c r="M226" s="185" t="e">
        <f t="shared" ca="1" si="76"/>
        <v>#VALUE!</v>
      </c>
      <c r="N226" s="185" t="e">
        <f t="shared" ca="1" si="76"/>
        <v>#VALUE!</v>
      </c>
      <c r="O226" s="185" t="e">
        <f t="shared" ca="1" si="76"/>
        <v>#VALUE!</v>
      </c>
      <c r="P226" s="185" t="e">
        <f t="shared" ca="1" si="76"/>
        <v>#VALUE!</v>
      </c>
      <c r="Q226" s="185" t="e">
        <f t="shared" ca="1" si="76"/>
        <v>#VALUE!</v>
      </c>
      <c r="R226" s="185" t="e">
        <f t="shared" ca="1" si="76"/>
        <v>#VALUE!</v>
      </c>
      <c r="S226" s="185" t="e">
        <f t="shared" ca="1" si="76"/>
        <v>#VALUE!</v>
      </c>
      <c r="T226" s="185" t="e">
        <f t="shared" ca="1" si="76"/>
        <v>#VALUE!</v>
      </c>
      <c r="U226" s="185" t="e">
        <f t="shared" ca="1" si="76"/>
        <v>#VALUE!</v>
      </c>
      <c r="V226" s="185" t="e">
        <f t="shared" ca="1" si="76"/>
        <v>#VALUE!</v>
      </c>
      <c r="W226" s="185" t="e">
        <f t="shared" ca="1" si="76"/>
        <v>#VALUE!</v>
      </c>
      <c r="X226" s="185" t="e">
        <f t="shared" ca="1" si="76"/>
        <v>#VALUE!</v>
      </c>
      <c r="Y226" s="185" t="e">
        <f t="shared" ca="1" si="76"/>
        <v>#VALUE!</v>
      </c>
      <c r="Z226" s="185" t="e">
        <f t="shared" ca="1" si="76"/>
        <v>#VALUE!</v>
      </c>
      <c r="AA226" s="185" t="e">
        <f t="shared" ca="1" si="77"/>
        <v>#VALUE!</v>
      </c>
      <c r="AB226" s="185" t="e">
        <f t="shared" ca="1" si="77"/>
        <v>#VALUE!</v>
      </c>
      <c r="AC226" s="185" t="e">
        <f t="shared" ca="1" si="77"/>
        <v>#VALUE!</v>
      </c>
      <c r="AD226" s="185" t="e">
        <f t="shared" ca="1" si="77"/>
        <v>#VALUE!</v>
      </c>
      <c r="AE226" s="185" t="e">
        <f t="shared" ca="1" si="77"/>
        <v>#VALUE!</v>
      </c>
      <c r="AF226" s="185" t="e">
        <f t="shared" ca="1" si="77"/>
        <v>#VALUE!</v>
      </c>
      <c r="AG226" s="185" t="e">
        <f t="shared" ca="1" si="77"/>
        <v>#VALUE!</v>
      </c>
      <c r="AH226" s="185" t="e">
        <f t="shared" ca="1" si="77"/>
        <v>#VALUE!</v>
      </c>
      <c r="AI226" s="185" t="e">
        <f t="shared" ca="1" si="77"/>
        <v>#VALUE!</v>
      </c>
      <c r="AJ226" s="185" t="e">
        <f t="shared" ca="1" si="77"/>
        <v>#VALUE!</v>
      </c>
      <c r="AK226" s="185" t="e">
        <f t="shared" ca="1" si="77"/>
        <v>#VALUE!</v>
      </c>
      <c r="AL226" s="185" t="e">
        <f t="shared" ca="1" si="77"/>
        <v>#VALUE!</v>
      </c>
      <c r="AM226" s="185" t="e">
        <f t="shared" ca="1" si="77"/>
        <v>#VALUE!</v>
      </c>
      <c r="AN226" s="185" t="e">
        <f t="shared" ca="1" si="77"/>
        <v>#VALUE!</v>
      </c>
      <c r="AO226" s="185" t="e">
        <f t="shared" ca="1" si="77"/>
        <v>#VALUE!</v>
      </c>
      <c r="AP226" s="185" t="e">
        <f t="shared" ca="1" si="77"/>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76"/>
        <v>#VALUE!</v>
      </c>
      <c r="L227" s="185" t="e">
        <f t="shared" ca="1" si="76"/>
        <v>#VALUE!</v>
      </c>
      <c r="M227" s="185" t="e">
        <f t="shared" ca="1" si="76"/>
        <v>#VALUE!</v>
      </c>
      <c r="N227" s="185" t="e">
        <f t="shared" ca="1" si="76"/>
        <v>#VALUE!</v>
      </c>
      <c r="O227" s="185" t="e">
        <f t="shared" ca="1" si="76"/>
        <v>#VALUE!</v>
      </c>
      <c r="P227" s="185" t="e">
        <f t="shared" ca="1" si="76"/>
        <v>#VALUE!</v>
      </c>
      <c r="Q227" s="185" t="e">
        <f t="shared" ca="1" si="76"/>
        <v>#VALUE!</v>
      </c>
      <c r="R227" s="185" t="e">
        <f t="shared" ca="1" si="76"/>
        <v>#VALUE!</v>
      </c>
      <c r="S227" s="185" t="e">
        <f t="shared" ca="1" si="76"/>
        <v>#VALUE!</v>
      </c>
      <c r="T227" s="185" t="e">
        <f t="shared" ca="1" si="76"/>
        <v>#VALUE!</v>
      </c>
      <c r="U227" s="185" t="e">
        <f t="shared" ca="1" si="76"/>
        <v>#VALUE!</v>
      </c>
      <c r="V227" s="185" t="e">
        <f t="shared" ca="1" si="76"/>
        <v>#VALUE!</v>
      </c>
      <c r="W227" s="185" t="e">
        <f t="shared" ca="1" si="76"/>
        <v>#VALUE!</v>
      </c>
      <c r="X227" s="185" t="e">
        <f t="shared" ca="1" si="76"/>
        <v>#VALUE!</v>
      </c>
      <c r="Y227" s="185" t="e">
        <f t="shared" ca="1" si="76"/>
        <v>#VALUE!</v>
      </c>
      <c r="Z227" s="185" t="e">
        <f t="shared" ref="Z227:AO228" ca="1" si="78">Z$211/Y$211*Y227</f>
        <v>#VALUE!</v>
      </c>
      <c r="AA227" s="185" t="e">
        <f t="shared" ca="1" si="78"/>
        <v>#VALUE!</v>
      </c>
      <c r="AB227" s="185" t="e">
        <f t="shared" ca="1" si="78"/>
        <v>#VALUE!</v>
      </c>
      <c r="AC227" s="185" t="e">
        <f t="shared" ca="1" si="78"/>
        <v>#VALUE!</v>
      </c>
      <c r="AD227" s="185" t="e">
        <f t="shared" ca="1" si="78"/>
        <v>#VALUE!</v>
      </c>
      <c r="AE227" s="185" t="e">
        <f t="shared" ca="1" si="78"/>
        <v>#VALUE!</v>
      </c>
      <c r="AF227" s="185" t="e">
        <f t="shared" ca="1" si="78"/>
        <v>#VALUE!</v>
      </c>
      <c r="AG227" s="185" t="e">
        <f t="shared" ca="1" si="78"/>
        <v>#VALUE!</v>
      </c>
      <c r="AH227" s="185" t="e">
        <f t="shared" ca="1" si="78"/>
        <v>#VALUE!</v>
      </c>
      <c r="AI227" s="185" t="e">
        <f t="shared" ca="1" si="78"/>
        <v>#VALUE!</v>
      </c>
      <c r="AJ227" s="185" t="e">
        <f t="shared" ca="1" si="78"/>
        <v>#VALUE!</v>
      </c>
      <c r="AK227" s="185" t="e">
        <f t="shared" ca="1" si="78"/>
        <v>#VALUE!</v>
      </c>
      <c r="AL227" s="185" t="e">
        <f t="shared" ca="1" si="78"/>
        <v>#VALUE!</v>
      </c>
      <c r="AM227" s="185" t="e">
        <f t="shared" ca="1" si="78"/>
        <v>#VALUE!</v>
      </c>
      <c r="AN227" s="185" t="e">
        <f t="shared" ca="1" si="78"/>
        <v>#VALUE!</v>
      </c>
      <c r="AO227" s="185" t="e">
        <f t="shared" ca="1" si="78"/>
        <v>#VALUE!</v>
      </c>
      <c r="AP227" s="185" t="e">
        <f t="shared" ca="1" si="77"/>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79">K$211/J$211*J228</f>
        <v>#VALUE!</v>
      </c>
      <c r="L228" s="185" t="e">
        <f t="shared" ca="1" si="79"/>
        <v>#VALUE!</v>
      </c>
      <c r="M228" s="185" t="e">
        <f t="shared" ca="1" si="79"/>
        <v>#VALUE!</v>
      </c>
      <c r="N228" s="185" t="e">
        <f t="shared" ca="1" si="79"/>
        <v>#VALUE!</v>
      </c>
      <c r="O228" s="185" t="e">
        <f t="shared" ca="1" si="79"/>
        <v>#VALUE!</v>
      </c>
      <c r="P228" s="185" t="e">
        <f t="shared" ca="1" si="79"/>
        <v>#VALUE!</v>
      </c>
      <c r="Q228" s="185" t="e">
        <f t="shared" ca="1" si="79"/>
        <v>#VALUE!</v>
      </c>
      <c r="R228" s="185" t="e">
        <f t="shared" ca="1" si="79"/>
        <v>#VALUE!</v>
      </c>
      <c r="S228" s="185" t="e">
        <f t="shared" ca="1" si="79"/>
        <v>#VALUE!</v>
      </c>
      <c r="T228" s="185" t="e">
        <f t="shared" ca="1" si="79"/>
        <v>#VALUE!</v>
      </c>
      <c r="U228" s="185" t="e">
        <f t="shared" ca="1" si="79"/>
        <v>#VALUE!</v>
      </c>
      <c r="V228" s="185" t="e">
        <f t="shared" ca="1" si="79"/>
        <v>#VALUE!</v>
      </c>
      <c r="W228" s="185" t="e">
        <f t="shared" ca="1" si="79"/>
        <v>#VALUE!</v>
      </c>
      <c r="X228" s="185" t="e">
        <f t="shared" ca="1" si="79"/>
        <v>#VALUE!</v>
      </c>
      <c r="Y228" s="185" t="e">
        <f t="shared" ca="1" si="79"/>
        <v>#VALUE!</v>
      </c>
      <c r="Z228" s="185" t="e">
        <f t="shared" ca="1" si="79"/>
        <v>#VALUE!</v>
      </c>
      <c r="AA228" s="185" t="e">
        <f t="shared" ca="1" si="78"/>
        <v>#VALUE!</v>
      </c>
      <c r="AB228" s="185" t="e">
        <f t="shared" ca="1" si="78"/>
        <v>#VALUE!</v>
      </c>
      <c r="AC228" s="185" t="e">
        <f t="shared" ca="1" si="78"/>
        <v>#VALUE!</v>
      </c>
      <c r="AD228" s="185" t="e">
        <f t="shared" ca="1" si="78"/>
        <v>#VALUE!</v>
      </c>
      <c r="AE228" s="185" t="e">
        <f t="shared" ca="1" si="78"/>
        <v>#VALUE!</v>
      </c>
      <c r="AF228" s="185" t="e">
        <f t="shared" ca="1" si="78"/>
        <v>#VALUE!</v>
      </c>
      <c r="AG228" s="185" t="e">
        <f t="shared" ca="1" si="78"/>
        <v>#VALUE!</v>
      </c>
      <c r="AH228" s="185" t="e">
        <f t="shared" ca="1" si="78"/>
        <v>#VALUE!</v>
      </c>
      <c r="AI228" s="185" t="e">
        <f t="shared" ca="1" si="78"/>
        <v>#VALUE!</v>
      </c>
      <c r="AJ228" s="185" t="e">
        <f t="shared" ca="1" si="78"/>
        <v>#VALUE!</v>
      </c>
      <c r="AK228" s="185" t="e">
        <f t="shared" ca="1" si="78"/>
        <v>#VALUE!</v>
      </c>
      <c r="AL228" s="185" t="e">
        <f t="shared" ca="1" si="78"/>
        <v>#VALUE!</v>
      </c>
      <c r="AM228" s="185" t="e">
        <f t="shared" ca="1" si="78"/>
        <v>#VALUE!</v>
      </c>
      <c r="AN228" s="185" t="e">
        <f t="shared" ca="1" si="78"/>
        <v>#VALUE!</v>
      </c>
      <c r="AO228" s="185" t="e">
        <f t="shared" ca="1" si="78"/>
        <v>#VALUE!</v>
      </c>
      <c r="AP228" s="185" t="e">
        <f t="shared" ref="L228:AP229" ca="1" si="80">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79"/>
        <v>#VALUE!</v>
      </c>
      <c r="L229" s="185" t="e">
        <f t="shared" ca="1" si="80"/>
        <v>#VALUE!</v>
      </c>
      <c r="M229" s="185" t="e">
        <f t="shared" ca="1" si="80"/>
        <v>#VALUE!</v>
      </c>
      <c r="N229" s="185" t="e">
        <f t="shared" ca="1" si="80"/>
        <v>#VALUE!</v>
      </c>
      <c r="O229" s="185" t="e">
        <f t="shared" ca="1" si="80"/>
        <v>#VALUE!</v>
      </c>
      <c r="P229" s="185" t="e">
        <f t="shared" ca="1" si="80"/>
        <v>#VALUE!</v>
      </c>
      <c r="Q229" s="185" t="e">
        <f t="shared" ca="1" si="80"/>
        <v>#VALUE!</v>
      </c>
      <c r="R229" s="185" t="e">
        <f t="shared" ca="1" si="80"/>
        <v>#VALUE!</v>
      </c>
      <c r="S229" s="185" t="e">
        <f t="shared" ca="1" si="80"/>
        <v>#VALUE!</v>
      </c>
      <c r="T229" s="185" t="e">
        <f t="shared" ca="1" si="80"/>
        <v>#VALUE!</v>
      </c>
      <c r="U229" s="185" t="e">
        <f t="shared" ca="1" si="80"/>
        <v>#VALUE!</v>
      </c>
      <c r="V229" s="185" t="e">
        <f t="shared" ca="1" si="80"/>
        <v>#VALUE!</v>
      </c>
      <c r="W229" s="185" t="e">
        <f t="shared" ca="1" si="80"/>
        <v>#VALUE!</v>
      </c>
      <c r="X229" s="185" t="e">
        <f t="shared" ca="1" si="80"/>
        <v>#VALUE!</v>
      </c>
      <c r="Y229" s="185" t="e">
        <f t="shared" ca="1" si="80"/>
        <v>#VALUE!</v>
      </c>
      <c r="Z229" s="185" t="e">
        <f t="shared" ca="1" si="80"/>
        <v>#VALUE!</v>
      </c>
      <c r="AA229" s="185" t="e">
        <f t="shared" ca="1" si="80"/>
        <v>#VALUE!</v>
      </c>
      <c r="AB229" s="185" t="e">
        <f t="shared" ca="1" si="80"/>
        <v>#VALUE!</v>
      </c>
      <c r="AC229" s="185" t="e">
        <f t="shared" ca="1" si="80"/>
        <v>#VALUE!</v>
      </c>
      <c r="AD229" s="185" t="e">
        <f t="shared" ca="1" si="80"/>
        <v>#VALUE!</v>
      </c>
      <c r="AE229" s="185" t="e">
        <f t="shared" ca="1" si="80"/>
        <v>#VALUE!</v>
      </c>
      <c r="AF229" s="185" t="e">
        <f t="shared" ca="1" si="80"/>
        <v>#VALUE!</v>
      </c>
      <c r="AG229" s="185" t="e">
        <f t="shared" ca="1" si="80"/>
        <v>#VALUE!</v>
      </c>
      <c r="AH229" s="185" t="e">
        <f t="shared" ca="1" si="80"/>
        <v>#VALUE!</v>
      </c>
      <c r="AI229" s="185" t="e">
        <f t="shared" ca="1" si="80"/>
        <v>#VALUE!</v>
      </c>
      <c r="AJ229" s="185" t="e">
        <f t="shared" ca="1" si="80"/>
        <v>#VALUE!</v>
      </c>
      <c r="AK229" s="185" t="e">
        <f t="shared" ca="1" si="80"/>
        <v>#VALUE!</v>
      </c>
      <c r="AL229" s="185" t="e">
        <f t="shared" ca="1" si="80"/>
        <v>#VALUE!</v>
      </c>
      <c r="AM229" s="185" t="e">
        <f t="shared" ca="1" si="80"/>
        <v>#VALUE!</v>
      </c>
      <c r="AN229" s="185" t="e">
        <f t="shared" ca="1" si="80"/>
        <v>#VALUE!</v>
      </c>
      <c r="AO229" s="185" t="e">
        <f t="shared" ca="1" si="80"/>
        <v>#VALUE!</v>
      </c>
      <c r="AP229" s="185" t="e">
        <f t="shared" ca="1" si="80"/>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81">SUMIF($B$10:$B$22,$D230,K$10:K$22)*SUMIF($B$10:$B$22,$D230,K$41:K$53)</f>
        <v>242.13307836562956</v>
      </c>
      <c r="L230" s="5">
        <f t="shared" ca="1" si="81"/>
        <v>246.28265922314233</v>
      </c>
      <c r="M230" s="5">
        <f t="shared" ca="1" si="81"/>
        <v>249.43440425835786</v>
      </c>
      <c r="N230" s="5">
        <f t="shared" ca="1" si="81"/>
        <v>251.65581640876391</v>
      </c>
      <c r="O230" s="5">
        <f t="shared" ca="1" si="81"/>
        <v>252.75021516356861</v>
      </c>
      <c r="P230" s="5">
        <f t="shared" ca="1" si="81"/>
        <v>255.36564207593528</v>
      </c>
      <c r="Q230" s="5">
        <f t="shared" ca="1" si="81"/>
        <v>255.83896455730644</v>
      </c>
      <c r="R230" s="5">
        <f t="shared" ca="1" si="81"/>
        <v>231.21220107940408</v>
      </c>
      <c r="S230" s="5">
        <f t="shared" ca="1" si="81"/>
        <v>235.4980228275715</v>
      </c>
      <c r="T230" s="5">
        <f t="shared" ca="1" si="81"/>
        <v>235.4980228275715</v>
      </c>
      <c r="U230" s="5">
        <f t="shared" ca="1" si="81"/>
        <v>235.4980228275715</v>
      </c>
      <c r="V230" s="5">
        <f t="shared" ca="1" si="81"/>
        <v>235.4980228275715</v>
      </c>
      <c r="W230" s="5">
        <f t="shared" ca="1" si="81"/>
        <v>235.4980228275715</v>
      </c>
      <c r="X230" s="5">
        <f t="shared" ca="1" si="81"/>
        <v>235.4980228275715</v>
      </c>
      <c r="Y230" s="5">
        <f t="shared" ca="1" si="81"/>
        <v>235.4980228275715</v>
      </c>
      <c r="Z230" s="5">
        <f t="shared" ca="1" si="81"/>
        <v>235.4980228275715</v>
      </c>
      <c r="AA230" s="5">
        <f t="shared" ca="1" si="81"/>
        <v>235.4980228275715</v>
      </c>
      <c r="AB230" s="5">
        <f t="shared" ca="1" si="81"/>
        <v>235.4980228275715</v>
      </c>
      <c r="AC230" s="5">
        <f t="shared" ca="1" si="81"/>
        <v>235.4980228275715</v>
      </c>
      <c r="AD230" s="5">
        <f t="shared" ca="1" si="81"/>
        <v>235.4980228275715</v>
      </c>
      <c r="AE230" s="5">
        <f t="shared" ca="1" si="81"/>
        <v>235.4980228275715</v>
      </c>
      <c r="AF230" s="5">
        <f t="shared" ca="1" si="81"/>
        <v>235.4980228275715</v>
      </c>
      <c r="AG230" s="5">
        <f t="shared" ca="1" si="81"/>
        <v>235.4980228275715</v>
      </c>
      <c r="AH230" s="5">
        <f t="shared" ca="1" si="81"/>
        <v>235.4980228275715</v>
      </c>
      <c r="AI230" s="5">
        <f t="shared" ca="1" si="81"/>
        <v>235.4980228275715</v>
      </c>
      <c r="AJ230" s="5">
        <f t="shared" ca="1" si="81"/>
        <v>235.4980228275715</v>
      </c>
      <c r="AK230" s="5">
        <f t="shared" ca="1" si="81"/>
        <v>235.4980228275715</v>
      </c>
      <c r="AL230" s="5">
        <f t="shared" ca="1" si="81"/>
        <v>235.4980228275715</v>
      </c>
      <c r="AM230" s="5">
        <f t="shared" ca="1" si="81"/>
        <v>235.4980228275715</v>
      </c>
      <c r="AN230" s="5">
        <f t="shared" ca="1" si="81"/>
        <v>235.4980228275715</v>
      </c>
      <c r="AO230" s="5">
        <f t="shared" ca="1" si="81"/>
        <v>235.4980228275715</v>
      </c>
      <c r="AP230" s="5">
        <f t="shared" ca="1" si="81"/>
        <v>235.4980228275715</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82">K$230/J$230*J231</f>
        <v>#VALUE!</v>
      </c>
      <c r="L231" s="185" t="e">
        <f t="shared" ca="1" si="82"/>
        <v>#VALUE!</v>
      </c>
      <c r="M231" s="185" t="e">
        <f t="shared" ca="1" si="82"/>
        <v>#VALUE!</v>
      </c>
      <c r="N231" s="185" t="e">
        <f t="shared" ca="1" si="82"/>
        <v>#VALUE!</v>
      </c>
      <c r="O231" s="185" t="e">
        <f t="shared" ca="1" si="82"/>
        <v>#VALUE!</v>
      </c>
      <c r="P231" s="185" t="e">
        <f t="shared" ca="1" si="82"/>
        <v>#VALUE!</v>
      </c>
      <c r="Q231" s="185" t="e">
        <f t="shared" ca="1" si="82"/>
        <v>#VALUE!</v>
      </c>
      <c r="R231" s="185" t="e">
        <f t="shared" ca="1" si="82"/>
        <v>#VALUE!</v>
      </c>
      <c r="S231" s="185" t="e">
        <f t="shared" ca="1" si="82"/>
        <v>#VALUE!</v>
      </c>
      <c r="T231" s="185" t="e">
        <f t="shared" ca="1" si="82"/>
        <v>#VALUE!</v>
      </c>
      <c r="U231" s="185" t="e">
        <f t="shared" ca="1" si="82"/>
        <v>#VALUE!</v>
      </c>
      <c r="V231" s="185" t="e">
        <f t="shared" ca="1" si="82"/>
        <v>#VALUE!</v>
      </c>
      <c r="W231" s="185" t="e">
        <f t="shared" ca="1" si="82"/>
        <v>#VALUE!</v>
      </c>
      <c r="X231" s="185" t="e">
        <f t="shared" ca="1" si="82"/>
        <v>#VALUE!</v>
      </c>
      <c r="Y231" s="185" t="e">
        <f t="shared" ca="1" si="82"/>
        <v>#VALUE!</v>
      </c>
      <c r="Z231" s="185" t="e">
        <f t="shared" ca="1" si="82"/>
        <v>#VALUE!</v>
      </c>
      <c r="AA231" s="185" t="e">
        <f t="shared" ref="AA231:AP246" ca="1" si="83">AA$230/Z$230*Z231</f>
        <v>#VALUE!</v>
      </c>
      <c r="AB231" s="185" t="e">
        <f t="shared" ca="1" si="83"/>
        <v>#VALUE!</v>
      </c>
      <c r="AC231" s="185" t="e">
        <f t="shared" ca="1" si="83"/>
        <v>#VALUE!</v>
      </c>
      <c r="AD231" s="185" t="e">
        <f t="shared" ca="1" si="83"/>
        <v>#VALUE!</v>
      </c>
      <c r="AE231" s="185" t="e">
        <f t="shared" ca="1" si="83"/>
        <v>#VALUE!</v>
      </c>
      <c r="AF231" s="185" t="e">
        <f t="shared" ca="1" si="83"/>
        <v>#VALUE!</v>
      </c>
      <c r="AG231" s="185" t="e">
        <f t="shared" ca="1" si="83"/>
        <v>#VALUE!</v>
      </c>
      <c r="AH231" s="185" t="e">
        <f t="shared" ca="1" si="83"/>
        <v>#VALUE!</v>
      </c>
      <c r="AI231" s="185" t="e">
        <f t="shared" ca="1" si="83"/>
        <v>#VALUE!</v>
      </c>
      <c r="AJ231" s="185" t="e">
        <f t="shared" ca="1" si="83"/>
        <v>#VALUE!</v>
      </c>
      <c r="AK231" s="185" t="e">
        <f t="shared" ca="1" si="83"/>
        <v>#VALUE!</v>
      </c>
      <c r="AL231" s="185" t="e">
        <f t="shared" ca="1" si="83"/>
        <v>#VALUE!</v>
      </c>
      <c r="AM231" s="185" t="e">
        <f t="shared" ca="1" si="83"/>
        <v>#VALUE!</v>
      </c>
      <c r="AN231" s="185" t="e">
        <f t="shared" ca="1" si="83"/>
        <v>#VALUE!</v>
      </c>
      <c r="AO231" s="185" t="e">
        <f t="shared" ca="1" si="83"/>
        <v>#VALUE!</v>
      </c>
      <c r="AP231" s="185" t="e">
        <f t="shared" ca="1" si="83"/>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82"/>
        <v>#VALUE!</v>
      </c>
      <c r="L232" s="185" t="e">
        <f t="shared" ca="1" si="82"/>
        <v>#VALUE!</v>
      </c>
      <c r="M232" s="185" t="e">
        <f t="shared" ca="1" si="82"/>
        <v>#VALUE!</v>
      </c>
      <c r="N232" s="185" t="e">
        <f t="shared" ca="1" si="82"/>
        <v>#VALUE!</v>
      </c>
      <c r="O232" s="185" t="e">
        <f t="shared" ca="1" si="82"/>
        <v>#VALUE!</v>
      </c>
      <c r="P232" s="185" t="e">
        <f t="shared" ca="1" si="82"/>
        <v>#VALUE!</v>
      </c>
      <c r="Q232" s="185" t="e">
        <f t="shared" ca="1" si="82"/>
        <v>#VALUE!</v>
      </c>
      <c r="R232" s="185" t="e">
        <f t="shared" ca="1" si="82"/>
        <v>#VALUE!</v>
      </c>
      <c r="S232" s="185" t="e">
        <f t="shared" ca="1" si="82"/>
        <v>#VALUE!</v>
      </c>
      <c r="T232" s="185" t="e">
        <f t="shared" ca="1" si="82"/>
        <v>#VALUE!</v>
      </c>
      <c r="U232" s="185" t="e">
        <f t="shared" ca="1" si="82"/>
        <v>#VALUE!</v>
      </c>
      <c r="V232" s="185" t="e">
        <f t="shared" ca="1" si="82"/>
        <v>#VALUE!</v>
      </c>
      <c r="W232" s="185" t="e">
        <f t="shared" ca="1" si="82"/>
        <v>#VALUE!</v>
      </c>
      <c r="X232" s="185" t="e">
        <f t="shared" ca="1" si="82"/>
        <v>#VALUE!</v>
      </c>
      <c r="Y232" s="185" t="e">
        <f t="shared" ca="1" si="82"/>
        <v>#VALUE!</v>
      </c>
      <c r="Z232" s="185" t="e">
        <f t="shared" ca="1" si="82"/>
        <v>#VALUE!</v>
      </c>
      <c r="AA232" s="185" t="e">
        <f t="shared" ca="1" si="83"/>
        <v>#VALUE!</v>
      </c>
      <c r="AB232" s="185" t="e">
        <f t="shared" ca="1" si="83"/>
        <v>#VALUE!</v>
      </c>
      <c r="AC232" s="185" t="e">
        <f t="shared" ca="1" si="83"/>
        <v>#VALUE!</v>
      </c>
      <c r="AD232" s="185" t="e">
        <f t="shared" ca="1" si="83"/>
        <v>#VALUE!</v>
      </c>
      <c r="AE232" s="185" t="e">
        <f t="shared" ca="1" si="83"/>
        <v>#VALUE!</v>
      </c>
      <c r="AF232" s="185" t="e">
        <f t="shared" ca="1" si="83"/>
        <v>#VALUE!</v>
      </c>
      <c r="AG232" s="185" t="e">
        <f t="shared" ca="1" si="83"/>
        <v>#VALUE!</v>
      </c>
      <c r="AH232" s="185" t="e">
        <f t="shared" ca="1" si="83"/>
        <v>#VALUE!</v>
      </c>
      <c r="AI232" s="185" t="e">
        <f t="shared" ca="1" si="83"/>
        <v>#VALUE!</v>
      </c>
      <c r="AJ232" s="185" t="e">
        <f t="shared" ca="1" si="83"/>
        <v>#VALUE!</v>
      </c>
      <c r="AK232" s="185" t="e">
        <f t="shared" ca="1" si="83"/>
        <v>#VALUE!</v>
      </c>
      <c r="AL232" s="185" t="e">
        <f t="shared" ca="1" si="83"/>
        <v>#VALUE!</v>
      </c>
      <c r="AM232" s="185" t="e">
        <f t="shared" ca="1" si="83"/>
        <v>#VALUE!</v>
      </c>
      <c r="AN232" s="185" t="e">
        <f t="shared" ca="1" si="83"/>
        <v>#VALUE!</v>
      </c>
      <c r="AO232" s="185" t="e">
        <f t="shared" ca="1" si="83"/>
        <v>#VALUE!</v>
      </c>
      <c r="AP232" s="185" t="e">
        <f t="shared" ca="1" si="83"/>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82"/>
        <v>4.1375341964303614</v>
      </c>
      <c r="L233" s="185">
        <f t="shared" ca="1" si="82"/>
        <v>4.2084416197973011</v>
      </c>
      <c r="M233" s="192">
        <f t="shared" ref="M233:M241" si="84">O233</f>
        <v>2.1816720000000003</v>
      </c>
      <c r="N233" s="192">
        <f t="shared" ref="N233:N241" si="85">O233</f>
        <v>2.1816720000000003</v>
      </c>
      <c r="O233" s="192">
        <f>INDEX('[4]TS BYDem'!$O$10:$O$203,MATCH(D233,'[4]TS BYDem'!$D$10:$D$203,0))</f>
        <v>2.1816720000000003</v>
      </c>
      <c r="P233" s="185">
        <f t="shared" ca="1" si="82"/>
        <v>2.2042476629289678</v>
      </c>
      <c r="Q233" s="185">
        <f t="shared" ca="1" si="82"/>
        <v>2.2083332555125774</v>
      </c>
      <c r="R233" s="185">
        <f t="shared" ca="1" si="82"/>
        <v>1.9957616448589837</v>
      </c>
      <c r="S233" s="185">
        <f t="shared" ca="1" si="82"/>
        <v>2.0327557075501543</v>
      </c>
      <c r="T233" s="185">
        <f t="shared" ca="1" si="82"/>
        <v>2.0327557075501543</v>
      </c>
      <c r="U233" s="185">
        <f t="shared" ca="1" si="82"/>
        <v>2.0327557075501543</v>
      </c>
      <c r="V233" s="185">
        <f t="shared" ca="1" si="82"/>
        <v>2.0327557075501543</v>
      </c>
      <c r="W233" s="185">
        <f t="shared" ca="1" si="82"/>
        <v>2.0327557075501543</v>
      </c>
      <c r="X233" s="185">
        <f t="shared" ca="1" si="82"/>
        <v>2.0327557075501543</v>
      </c>
      <c r="Y233" s="185">
        <f t="shared" ca="1" si="82"/>
        <v>2.0327557075501543</v>
      </c>
      <c r="Z233" s="185">
        <f t="shared" ca="1" si="82"/>
        <v>2.0327557075501543</v>
      </c>
      <c r="AA233" s="185">
        <f t="shared" ca="1" si="83"/>
        <v>2.0327557075501543</v>
      </c>
      <c r="AB233" s="185">
        <f t="shared" ca="1" si="83"/>
        <v>2.0327557075501543</v>
      </c>
      <c r="AC233" s="185">
        <f t="shared" ca="1" si="83"/>
        <v>2.0327557075501543</v>
      </c>
      <c r="AD233" s="185">
        <f t="shared" ca="1" si="83"/>
        <v>2.0327557075501543</v>
      </c>
      <c r="AE233" s="185">
        <f t="shared" ca="1" si="83"/>
        <v>2.0327557075501543</v>
      </c>
      <c r="AF233" s="185">
        <f t="shared" ca="1" si="83"/>
        <v>2.0327557075501543</v>
      </c>
      <c r="AG233" s="185">
        <f t="shared" ca="1" si="83"/>
        <v>2.0327557075501543</v>
      </c>
      <c r="AH233" s="185">
        <f t="shared" ca="1" si="83"/>
        <v>2.0327557075501543</v>
      </c>
      <c r="AI233" s="185">
        <f t="shared" ca="1" si="83"/>
        <v>2.0327557075501543</v>
      </c>
      <c r="AJ233" s="185">
        <f t="shared" ca="1" si="83"/>
        <v>2.0327557075501543</v>
      </c>
      <c r="AK233" s="185">
        <f t="shared" ca="1" si="83"/>
        <v>2.0327557075501543</v>
      </c>
      <c r="AL233" s="185">
        <f t="shared" ca="1" si="83"/>
        <v>2.0327557075501543</v>
      </c>
      <c r="AM233" s="185">
        <f t="shared" ca="1" si="83"/>
        <v>2.0327557075501543</v>
      </c>
      <c r="AN233" s="185">
        <f t="shared" ca="1" si="83"/>
        <v>2.0327557075501543</v>
      </c>
      <c r="AO233" s="185">
        <f t="shared" ca="1" si="83"/>
        <v>2.0327557075501543</v>
      </c>
      <c r="AP233" s="185">
        <f t="shared" ca="1" si="83"/>
        <v>2.0327557075501543</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82"/>
        <v>0.23431735112426863</v>
      </c>
      <c r="L234" s="185">
        <f t="shared" ca="1" si="82"/>
        <v>0.23833298914188855</v>
      </c>
      <c r="M234" s="192">
        <f t="shared" si="84"/>
        <v>0.12355272</v>
      </c>
      <c r="N234" s="192">
        <f t="shared" si="85"/>
        <v>0.12355272</v>
      </c>
      <c r="O234" s="192">
        <f>INDEX('[4]TS BYDem'!$O$10:$O$203,MATCH(D234,'[4]TS BYDem'!$D$10:$D$203,0))</f>
        <v>0.12355272</v>
      </c>
      <c r="P234" s="185">
        <f t="shared" ca="1" si="82"/>
        <v>0.12483122775032962</v>
      </c>
      <c r="Q234" s="185">
        <f t="shared" ca="1" si="82"/>
        <v>0.12506260353757756</v>
      </c>
      <c r="R234" s="185">
        <f t="shared" ca="1" si="82"/>
        <v>0.11302422164926781</v>
      </c>
      <c r="S234" s="185">
        <f t="shared" ca="1" si="82"/>
        <v>0.11511927400789214</v>
      </c>
      <c r="T234" s="185">
        <f t="shared" ca="1" si="82"/>
        <v>0.11511927400789214</v>
      </c>
      <c r="U234" s="185">
        <f t="shared" ca="1" si="82"/>
        <v>0.11511927400789214</v>
      </c>
      <c r="V234" s="185">
        <f t="shared" ca="1" si="82"/>
        <v>0.11511927400789214</v>
      </c>
      <c r="W234" s="185">
        <f t="shared" ca="1" si="82"/>
        <v>0.11511927400789214</v>
      </c>
      <c r="X234" s="185">
        <f t="shared" ca="1" si="82"/>
        <v>0.11511927400789214</v>
      </c>
      <c r="Y234" s="185">
        <f t="shared" ca="1" si="82"/>
        <v>0.11511927400789214</v>
      </c>
      <c r="Z234" s="185">
        <f t="shared" ca="1" si="82"/>
        <v>0.11511927400789214</v>
      </c>
      <c r="AA234" s="185">
        <f t="shared" ca="1" si="83"/>
        <v>0.11511927400789214</v>
      </c>
      <c r="AB234" s="185">
        <f t="shared" ca="1" si="83"/>
        <v>0.11511927400789214</v>
      </c>
      <c r="AC234" s="185">
        <f t="shared" ca="1" si="83"/>
        <v>0.11511927400789214</v>
      </c>
      <c r="AD234" s="185">
        <f t="shared" ca="1" si="83"/>
        <v>0.11511927400789214</v>
      </c>
      <c r="AE234" s="185">
        <f t="shared" ca="1" si="83"/>
        <v>0.11511927400789214</v>
      </c>
      <c r="AF234" s="185">
        <f t="shared" ca="1" si="83"/>
        <v>0.11511927400789214</v>
      </c>
      <c r="AG234" s="185">
        <f t="shared" ca="1" si="83"/>
        <v>0.11511927400789214</v>
      </c>
      <c r="AH234" s="185">
        <f t="shared" ca="1" si="83"/>
        <v>0.11511927400789214</v>
      </c>
      <c r="AI234" s="185">
        <f t="shared" ca="1" si="83"/>
        <v>0.11511927400789214</v>
      </c>
      <c r="AJ234" s="185">
        <f t="shared" ca="1" si="83"/>
        <v>0.11511927400789214</v>
      </c>
      <c r="AK234" s="185">
        <f t="shared" ca="1" si="83"/>
        <v>0.11511927400789214</v>
      </c>
      <c r="AL234" s="185">
        <f t="shared" ca="1" si="83"/>
        <v>0.11511927400789214</v>
      </c>
      <c r="AM234" s="185">
        <f t="shared" ca="1" si="83"/>
        <v>0.11511927400789214</v>
      </c>
      <c r="AN234" s="185">
        <f t="shared" ca="1" si="83"/>
        <v>0.11511927400789214</v>
      </c>
      <c r="AO234" s="185">
        <f t="shared" ca="1" si="83"/>
        <v>0.11511927400789214</v>
      </c>
      <c r="AP234" s="185">
        <f t="shared" ca="1" si="83"/>
        <v>0.11511927400789214</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82"/>
        <v>1.0380280092806118</v>
      </c>
      <c r="L235" s="185">
        <f t="shared" ca="1" si="82"/>
        <v>1.0558173224382656</v>
      </c>
      <c r="M235" s="192">
        <f t="shared" si="84"/>
        <v>0.54733968</v>
      </c>
      <c r="N235" s="192">
        <f t="shared" si="85"/>
        <v>0.54733968</v>
      </c>
      <c r="O235" s="192">
        <f>INDEX('[4]TS BYDem'!$O$10:$O$203,MATCH(D235,'[4]TS BYDem'!$D$10:$D$203,0))</f>
        <v>0.54733968</v>
      </c>
      <c r="P235" s="185">
        <f t="shared" ca="1" si="82"/>
        <v>0.5530034810311949</v>
      </c>
      <c r="Q235" s="185">
        <f t="shared" ca="1" si="82"/>
        <v>0.55402847788559062</v>
      </c>
      <c r="R235" s="185">
        <f t="shared" ca="1" si="82"/>
        <v>0.50069833597964752</v>
      </c>
      <c r="S235" s="185">
        <f t="shared" ca="1" si="82"/>
        <v>0.50997943709626148</v>
      </c>
      <c r="T235" s="185">
        <f t="shared" ca="1" si="82"/>
        <v>0.50997943709626148</v>
      </c>
      <c r="U235" s="185">
        <f t="shared" ca="1" si="82"/>
        <v>0.50997943709626148</v>
      </c>
      <c r="V235" s="185">
        <f t="shared" ca="1" si="82"/>
        <v>0.50997943709626148</v>
      </c>
      <c r="W235" s="185">
        <f t="shared" ca="1" si="82"/>
        <v>0.50997943709626148</v>
      </c>
      <c r="X235" s="185">
        <f t="shared" ca="1" si="82"/>
        <v>0.50997943709626148</v>
      </c>
      <c r="Y235" s="185">
        <f t="shared" ca="1" si="82"/>
        <v>0.50997943709626148</v>
      </c>
      <c r="Z235" s="185">
        <f t="shared" ca="1" si="82"/>
        <v>0.50997943709626148</v>
      </c>
      <c r="AA235" s="185">
        <f t="shared" ca="1" si="83"/>
        <v>0.50997943709626148</v>
      </c>
      <c r="AB235" s="185">
        <f t="shared" ca="1" si="83"/>
        <v>0.50997943709626148</v>
      </c>
      <c r="AC235" s="185">
        <f t="shared" ca="1" si="83"/>
        <v>0.50997943709626148</v>
      </c>
      <c r="AD235" s="185">
        <f t="shared" ca="1" si="83"/>
        <v>0.50997943709626148</v>
      </c>
      <c r="AE235" s="185">
        <f t="shared" ca="1" si="83"/>
        <v>0.50997943709626148</v>
      </c>
      <c r="AF235" s="185">
        <f t="shared" ca="1" si="83"/>
        <v>0.50997943709626148</v>
      </c>
      <c r="AG235" s="185">
        <f t="shared" ca="1" si="83"/>
        <v>0.50997943709626148</v>
      </c>
      <c r="AH235" s="185">
        <f t="shared" ca="1" si="83"/>
        <v>0.50997943709626148</v>
      </c>
      <c r="AI235" s="185">
        <f t="shared" ca="1" si="83"/>
        <v>0.50997943709626148</v>
      </c>
      <c r="AJ235" s="185">
        <f t="shared" ca="1" si="83"/>
        <v>0.50997943709626148</v>
      </c>
      <c r="AK235" s="185">
        <f t="shared" ca="1" si="83"/>
        <v>0.50997943709626148</v>
      </c>
      <c r="AL235" s="185">
        <f t="shared" ca="1" si="83"/>
        <v>0.50997943709626148</v>
      </c>
      <c r="AM235" s="185">
        <f t="shared" ca="1" si="83"/>
        <v>0.50997943709626148</v>
      </c>
      <c r="AN235" s="185">
        <f t="shared" ca="1" si="83"/>
        <v>0.50997943709626148</v>
      </c>
      <c r="AO235" s="185">
        <f t="shared" ca="1" si="83"/>
        <v>0.50997943709626148</v>
      </c>
      <c r="AP235" s="185">
        <f t="shared" ca="1" si="83"/>
        <v>0.50997943709626148</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82"/>
        <v>4.4076530092543127</v>
      </c>
      <c r="L236" s="185">
        <f t="shared" ca="1" si="82"/>
        <v>4.4831896219187826</v>
      </c>
      <c r="M236" s="192">
        <f t="shared" si="84"/>
        <v>2.3241024000000006</v>
      </c>
      <c r="N236" s="192">
        <f t="shared" si="85"/>
        <v>2.3241024000000006</v>
      </c>
      <c r="O236" s="192">
        <f>INDEX('[4]TS BYDem'!$O$10:$O$203,MATCH(D236,'[4]TS BYDem'!$D$10:$D$203,0))</f>
        <v>2.3241024000000006</v>
      </c>
      <c r="P236" s="185">
        <f t="shared" ca="1" si="82"/>
        <v>2.3481519144984242</v>
      </c>
      <c r="Q236" s="185">
        <f t="shared" ca="1" si="82"/>
        <v>2.3525042348880105</v>
      </c>
      <c r="R236" s="185">
        <f t="shared" ca="1" si="82"/>
        <v>2.1260548921399334</v>
      </c>
      <c r="S236" s="185">
        <f t="shared" ca="1" si="82"/>
        <v>2.1654641112555018</v>
      </c>
      <c r="T236" s="185">
        <f t="shared" ca="1" si="82"/>
        <v>2.1654641112555018</v>
      </c>
      <c r="U236" s="185">
        <f t="shared" ca="1" si="82"/>
        <v>2.1654641112555018</v>
      </c>
      <c r="V236" s="185">
        <f t="shared" ca="1" si="82"/>
        <v>2.1654641112555018</v>
      </c>
      <c r="W236" s="185">
        <f t="shared" ca="1" si="82"/>
        <v>2.1654641112555018</v>
      </c>
      <c r="X236" s="185">
        <f t="shared" ca="1" si="82"/>
        <v>2.1654641112555018</v>
      </c>
      <c r="Y236" s="185">
        <f t="shared" ca="1" si="82"/>
        <v>2.1654641112555018</v>
      </c>
      <c r="Z236" s="185">
        <f t="shared" ca="1" si="82"/>
        <v>2.1654641112555018</v>
      </c>
      <c r="AA236" s="185">
        <f t="shared" ca="1" si="83"/>
        <v>2.1654641112555018</v>
      </c>
      <c r="AB236" s="185">
        <f t="shared" ca="1" si="83"/>
        <v>2.1654641112555018</v>
      </c>
      <c r="AC236" s="185">
        <f t="shared" ca="1" si="83"/>
        <v>2.1654641112555018</v>
      </c>
      <c r="AD236" s="185">
        <f t="shared" ca="1" si="83"/>
        <v>2.1654641112555018</v>
      </c>
      <c r="AE236" s="185">
        <f t="shared" ca="1" si="83"/>
        <v>2.1654641112555018</v>
      </c>
      <c r="AF236" s="185">
        <f t="shared" ca="1" si="83"/>
        <v>2.1654641112555018</v>
      </c>
      <c r="AG236" s="185">
        <f t="shared" ca="1" si="83"/>
        <v>2.1654641112555018</v>
      </c>
      <c r="AH236" s="185">
        <f t="shared" ca="1" si="83"/>
        <v>2.1654641112555018</v>
      </c>
      <c r="AI236" s="185">
        <f t="shared" ca="1" si="83"/>
        <v>2.1654641112555018</v>
      </c>
      <c r="AJ236" s="185">
        <f t="shared" ca="1" si="83"/>
        <v>2.1654641112555018</v>
      </c>
      <c r="AK236" s="185">
        <f t="shared" ca="1" si="83"/>
        <v>2.1654641112555018</v>
      </c>
      <c r="AL236" s="185">
        <f t="shared" ca="1" si="83"/>
        <v>2.1654641112555018</v>
      </c>
      <c r="AM236" s="185">
        <f t="shared" ca="1" si="83"/>
        <v>2.1654641112555018</v>
      </c>
      <c r="AN236" s="185">
        <f t="shared" ca="1" si="83"/>
        <v>2.1654641112555018</v>
      </c>
      <c r="AO236" s="185">
        <f t="shared" ca="1" si="83"/>
        <v>2.1654641112555018</v>
      </c>
      <c r="AP236" s="185">
        <f t="shared" ca="1" si="83"/>
        <v>2.1654641112555018</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82"/>
        <v>3.2761553155362062</v>
      </c>
      <c r="L237" s="185">
        <f t="shared" ca="1" si="82"/>
        <v>3.3323007685876864</v>
      </c>
      <c r="M237" s="192">
        <f t="shared" si="84"/>
        <v>1.7274772800000002</v>
      </c>
      <c r="N237" s="192">
        <f t="shared" si="85"/>
        <v>1.7274772800000002</v>
      </c>
      <c r="O237" s="192">
        <f>INDEX('[4]TS BYDem'!$O$10:$O$203,MATCH(D237,'[4]TS BYDem'!$D$10:$D$203,0))</f>
        <v>1.7274772800000002</v>
      </c>
      <c r="P237" s="185">
        <f t="shared" ca="1" si="82"/>
        <v>1.7453529940352583</v>
      </c>
      <c r="Q237" s="185">
        <f t="shared" ca="1" si="82"/>
        <v>1.7485880212820315</v>
      </c>
      <c r="R237" s="185">
        <f t="shared" ca="1" si="82"/>
        <v>1.5802709563075124</v>
      </c>
      <c r="S237" s="185">
        <f t="shared" ca="1" si="82"/>
        <v>1.6095633535119926</v>
      </c>
      <c r="T237" s="185">
        <f t="shared" ca="1" si="82"/>
        <v>1.6095633535119926</v>
      </c>
      <c r="U237" s="185">
        <f t="shared" ca="1" si="82"/>
        <v>1.6095633535119926</v>
      </c>
      <c r="V237" s="185">
        <f t="shared" ca="1" si="82"/>
        <v>1.6095633535119926</v>
      </c>
      <c r="W237" s="185">
        <f t="shared" ca="1" si="82"/>
        <v>1.6095633535119926</v>
      </c>
      <c r="X237" s="185">
        <f t="shared" ca="1" si="82"/>
        <v>1.6095633535119926</v>
      </c>
      <c r="Y237" s="185">
        <f t="shared" ca="1" si="82"/>
        <v>1.6095633535119926</v>
      </c>
      <c r="Z237" s="185">
        <f t="shared" ca="1" si="82"/>
        <v>1.6095633535119926</v>
      </c>
      <c r="AA237" s="185">
        <f t="shared" ca="1" si="83"/>
        <v>1.6095633535119926</v>
      </c>
      <c r="AB237" s="185">
        <f t="shared" ca="1" si="83"/>
        <v>1.6095633535119926</v>
      </c>
      <c r="AC237" s="185">
        <f t="shared" ca="1" si="83"/>
        <v>1.6095633535119926</v>
      </c>
      <c r="AD237" s="185">
        <f t="shared" ca="1" si="83"/>
        <v>1.6095633535119926</v>
      </c>
      <c r="AE237" s="185">
        <f t="shared" ca="1" si="83"/>
        <v>1.6095633535119926</v>
      </c>
      <c r="AF237" s="185">
        <f t="shared" ca="1" si="83"/>
        <v>1.6095633535119926</v>
      </c>
      <c r="AG237" s="185">
        <f t="shared" ca="1" si="83"/>
        <v>1.6095633535119926</v>
      </c>
      <c r="AH237" s="185">
        <f t="shared" ca="1" si="83"/>
        <v>1.6095633535119926</v>
      </c>
      <c r="AI237" s="185">
        <f t="shared" ca="1" si="83"/>
        <v>1.6095633535119926</v>
      </c>
      <c r="AJ237" s="185">
        <f t="shared" ca="1" si="83"/>
        <v>1.6095633535119926</v>
      </c>
      <c r="AK237" s="185">
        <f t="shared" ca="1" si="83"/>
        <v>1.6095633535119926</v>
      </c>
      <c r="AL237" s="185">
        <f t="shared" ca="1" si="83"/>
        <v>1.6095633535119926</v>
      </c>
      <c r="AM237" s="185">
        <f t="shared" ca="1" si="83"/>
        <v>1.6095633535119926</v>
      </c>
      <c r="AN237" s="185">
        <f t="shared" ca="1" si="83"/>
        <v>1.6095633535119926</v>
      </c>
      <c r="AO237" s="185">
        <f t="shared" ca="1" si="83"/>
        <v>1.6095633535119926</v>
      </c>
      <c r="AP237" s="185">
        <f t="shared" ca="1" si="83"/>
        <v>1.6095633535119926</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82"/>
        <v>4.4591042116969692</v>
      </c>
      <c r="L238" s="185">
        <f t="shared" ca="1" si="82"/>
        <v>4.5355225747038261</v>
      </c>
      <c r="M238" s="192">
        <f t="shared" si="84"/>
        <v>2.3512320000000004</v>
      </c>
      <c r="N238" s="192">
        <f t="shared" si="85"/>
        <v>2.3512320000000004</v>
      </c>
      <c r="O238" s="192">
        <f>INDEX('[4]TS BYDem'!$O$10:$O$203,MATCH(D238,'[4]TS BYDem'!$D$10:$D$203,0))</f>
        <v>2.3512320000000004</v>
      </c>
      <c r="P238" s="185">
        <f t="shared" ca="1" si="82"/>
        <v>2.3755622481307013</v>
      </c>
      <c r="Q238" s="185">
        <f t="shared" ca="1" si="82"/>
        <v>2.3799653738166637</v>
      </c>
      <c r="R238" s="185">
        <f t="shared" ca="1" si="82"/>
        <v>2.1508726535267804</v>
      </c>
      <c r="S238" s="185">
        <f t="shared" ca="1" si="82"/>
        <v>2.1907419024374719</v>
      </c>
      <c r="T238" s="185">
        <f t="shared" ca="1" si="82"/>
        <v>2.1907419024374719</v>
      </c>
      <c r="U238" s="185">
        <f t="shared" ca="1" si="82"/>
        <v>2.1907419024374719</v>
      </c>
      <c r="V238" s="185">
        <f t="shared" ca="1" si="82"/>
        <v>2.1907419024374719</v>
      </c>
      <c r="W238" s="185">
        <f t="shared" ca="1" si="82"/>
        <v>2.1907419024374719</v>
      </c>
      <c r="X238" s="185">
        <f t="shared" ca="1" si="82"/>
        <v>2.1907419024374719</v>
      </c>
      <c r="Y238" s="185">
        <f t="shared" ca="1" si="82"/>
        <v>2.1907419024374719</v>
      </c>
      <c r="Z238" s="185">
        <f t="shared" ca="1" si="82"/>
        <v>2.1907419024374719</v>
      </c>
      <c r="AA238" s="185">
        <f t="shared" ca="1" si="83"/>
        <v>2.1907419024374719</v>
      </c>
      <c r="AB238" s="185">
        <f t="shared" ca="1" si="83"/>
        <v>2.1907419024374719</v>
      </c>
      <c r="AC238" s="185">
        <f t="shared" ca="1" si="83"/>
        <v>2.1907419024374719</v>
      </c>
      <c r="AD238" s="185">
        <f t="shared" ca="1" si="83"/>
        <v>2.1907419024374719</v>
      </c>
      <c r="AE238" s="185">
        <f t="shared" ca="1" si="83"/>
        <v>2.1907419024374719</v>
      </c>
      <c r="AF238" s="185">
        <f t="shared" ca="1" si="83"/>
        <v>2.1907419024374719</v>
      </c>
      <c r="AG238" s="185">
        <f t="shared" ca="1" si="83"/>
        <v>2.1907419024374719</v>
      </c>
      <c r="AH238" s="185">
        <f t="shared" ca="1" si="83"/>
        <v>2.1907419024374719</v>
      </c>
      <c r="AI238" s="185">
        <f t="shared" ca="1" si="83"/>
        <v>2.1907419024374719</v>
      </c>
      <c r="AJ238" s="185">
        <f t="shared" ca="1" si="83"/>
        <v>2.1907419024374719</v>
      </c>
      <c r="AK238" s="185">
        <f t="shared" ca="1" si="83"/>
        <v>2.1907419024374719</v>
      </c>
      <c r="AL238" s="185">
        <f t="shared" ca="1" si="83"/>
        <v>2.1907419024374719</v>
      </c>
      <c r="AM238" s="185">
        <f t="shared" ca="1" si="83"/>
        <v>2.1907419024374719</v>
      </c>
      <c r="AN238" s="185">
        <f t="shared" ca="1" si="83"/>
        <v>2.1907419024374719</v>
      </c>
      <c r="AO238" s="185">
        <f t="shared" ca="1" si="83"/>
        <v>2.1907419024374719</v>
      </c>
      <c r="AP238" s="185">
        <f t="shared" ca="1" si="83"/>
        <v>2.1907419024374719</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82"/>
        <v>1.8985493701340563</v>
      </c>
      <c r="L239" s="185">
        <f t="shared" ca="1" si="82"/>
        <v>1.9310859577681296</v>
      </c>
      <c r="M239" s="192">
        <f t="shared" si="84"/>
        <v>1.0010822400000001</v>
      </c>
      <c r="N239" s="192">
        <f t="shared" si="85"/>
        <v>1.0010822400000001</v>
      </c>
      <c r="O239" s="192">
        <f>INDEX('[4]TS BYDem'!$O$10:$O$203,MATCH(D239,'[4]TS BYDem'!$D$10:$D$203,0))</f>
        <v>1.0010822400000001</v>
      </c>
      <c r="P239" s="185">
        <f t="shared" ca="1" si="82"/>
        <v>1.0114413110310332</v>
      </c>
      <c r="Q239" s="185">
        <f t="shared" ca="1" si="82"/>
        <v>1.0133160264673258</v>
      </c>
      <c r="R239" s="185">
        <f t="shared" ca="1" si="82"/>
        <v>0.91577539517467155</v>
      </c>
      <c r="S239" s="185">
        <f t="shared" ca="1" si="82"/>
        <v>0.93275049461472381</v>
      </c>
      <c r="T239" s="185">
        <f t="shared" ca="1" si="82"/>
        <v>0.93275049461472381</v>
      </c>
      <c r="U239" s="185">
        <f t="shared" ca="1" si="82"/>
        <v>0.93275049461472381</v>
      </c>
      <c r="V239" s="185">
        <f t="shared" ca="1" si="82"/>
        <v>0.93275049461472381</v>
      </c>
      <c r="W239" s="185">
        <f t="shared" ca="1" si="82"/>
        <v>0.93275049461472381</v>
      </c>
      <c r="X239" s="185">
        <f t="shared" ca="1" si="82"/>
        <v>0.93275049461472381</v>
      </c>
      <c r="Y239" s="185">
        <f t="shared" ca="1" si="82"/>
        <v>0.93275049461472381</v>
      </c>
      <c r="Z239" s="185">
        <f t="shared" ca="1" si="82"/>
        <v>0.93275049461472381</v>
      </c>
      <c r="AA239" s="185">
        <f t="shared" ca="1" si="83"/>
        <v>0.93275049461472381</v>
      </c>
      <c r="AB239" s="185">
        <f t="shared" ca="1" si="83"/>
        <v>0.93275049461472381</v>
      </c>
      <c r="AC239" s="185">
        <f t="shared" ca="1" si="83"/>
        <v>0.93275049461472381</v>
      </c>
      <c r="AD239" s="185">
        <f t="shared" ca="1" si="83"/>
        <v>0.93275049461472381</v>
      </c>
      <c r="AE239" s="185">
        <f t="shared" ca="1" si="83"/>
        <v>0.93275049461472381</v>
      </c>
      <c r="AF239" s="185">
        <f t="shared" ca="1" si="83"/>
        <v>0.93275049461472381</v>
      </c>
      <c r="AG239" s="185">
        <f t="shared" ca="1" si="83"/>
        <v>0.93275049461472381</v>
      </c>
      <c r="AH239" s="185">
        <f t="shared" ca="1" si="83"/>
        <v>0.93275049461472381</v>
      </c>
      <c r="AI239" s="185">
        <f t="shared" ca="1" si="83"/>
        <v>0.93275049461472381</v>
      </c>
      <c r="AJ239" s="185">
        <f t="shared" ca="1" si="83"/>
        <v>0.93275049461472381</v>
      </c>
      <c r="AK239" s="185">
        <f t="shared" ca="1" si="83"/>
        <v>0.93275049461472381</v>
      </c>
      <c r="AL239" s="185">
        <f t="shared" ca="1" si="83"/>
        <v>0.93275049461472381</v>
      </c>
      <c r="AM239" s="185">
        <f t="shared" ca="1" si="83"/>
        <v>0.93275049461472381</v>
      </c>
      <c r="AN239" s="185">
        <f t="shared" ca="1" si="83"/>
        <v>0.93275049461472381</v>
      </c>
      <c r="AO239" s="185">
        <f t="shared" ca="1" si="83"/>
        <v>0.93275049461472381</v>
      </c>
      <c r="AP239" s="185">
        <f t="shared" ca="1" si="83"/>
        <v>0.93275049461472381</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82"/>
        <v>12.651164664616873</v>
      </c>
      <c r="L240" s="185">
        <f t="shared" ca="1" si="82"/>
        <v>12.867975317138558</v>
      </c>
      <c r="M240" s="192">
        <f t="shared" si="84"/>
        <v>6.6708069120000006</v>
      </c>
      <c r="N240" s="192">
        <f t="shared" si="85"/>
        <v>6.6708069120000006</v>
      </c>
      <c r="O240" s="192">
        <f>INDEX('[4]TS BYDem'!$O$10:$O$203,MATCH(D240,'[4]TS BYDem'!$D$10:$D$203,0))</f>
        <v>6.6708069120000006</v>
      </c>
      <c r="P240" s="185">
        <f t="shared" ca="1" si="82"/>
        <v>6.7398355690618956</v>
      </c>
      <c r="Q240" s="185">
        <f t="shared" ca="1" si="82"/>
        <v>6.7523279140369237</v>
      </c>
      <c r="R240" s="185">
        <f t="shared" ca="1" si="82"/>
        <v>6.1023566215406335</v>
      </c>
      <c r="S240" s="185">
        <f t="shared" ca="1" si="82"/>
        <v>6.2154718144308676</v>
      </c>
      <c r="T240" s="185">
        <f t="shared" ca="1" si="82"/>
        <v>6.2154718144308676</v>
      </c>
      <c r="U240" s="185">
        <f t="shared" ca="1" si="82"/>
        <v>6.2154718144308676</v>
      </c>
      <c r="V240" s="185">
        <f t="shared" ca="1" si="82"/>
        <v>6.2154718144308676</v>
      </c>
      <c r="W240" s="185">
        <f t="shared" ca="1" si="82"/>
        <v>6.2154718144308676</v>
      </c>
      <c r="X240" s="185">
        <f t="shared" ca="1" si="82"/>
        <v>6.2154718144308676</v>
      </c>
      <c r="Y240" s="185">
        <f t="shared" ca="1" si="82"/>
        <v>6.2154718144308676</v>
      </c>
      <c r="Z240" s="185">
        <f t="shared" ca="1" si="82"/>
        <v>6.2154718144308676</v>
      </c>
      <c r="AA240" s="185">
        <f t="shared" ca="1" si="83"/>
        <v>6.2154718144308676</v>
      </c>
      <c r="AB240" s="185">
        <f t="shared" ca="1" si="83"/>
        <v>6.2154718144308676</v>
      </c>
      <c r="AC240" s="185">
        <f t="shared" ca="1" si="83"/>
        <v>6.2154718144308676</v>
      </c>
      <c r="AD240" s="185">
        <f t="shared" ca="1" si="83"/>
        <v>6.2154718144308676</v>
      </c>
      <c r="AE240" s="185">
        <f t="shared" ca="1" si="83"/>
        <v>6.2154718144308676</v>
      </c>
      <c r="AF240" s="185">
        <f t="shared" ca="1" si="83"/>
        <v>6.2154718144308676</v>
      </c>
      <c r="AG240" s="185">
        <f t="shared" ca="1" si="83"/>
        <v>6.2154718144308676</v>
      </c>
      <c r="AH240" s="185">
        <f t="shared" ca="1" si="83"/>
        <v>6.2154718144308676</v>
      </c>
      <c r="AI240" s="185">
        <f t="shared" ca="1" si="83"/>
        <v>6.2154718144308676</v>
      </c>
      <c r="AJ240" s="185">
        <f t="shared" ca="1" si="83"/>
        <v>6.2154718144308676</v>
      </c>
      <c r="AK240" s="185">
        <f t="shared" ca="1" si="83"/>
        <v>6.2154718144308676</v>
      </c>
      <c r="AL240" s="185">
        <f t="shared" ca="1" si="83"/>
        <v>6.2154718144308676</v>
      </c>
      <c r="AM240" s="185">
        <f t="shared" ca="1" si="83"/>
        <v>6.2154718144308676</v>
      </c>
      <c r="AN240" s="185">
        <f t="shared" ca="1" si="83"/>
        <v>6.2154718144308676</v>
      </c>
      <c r="AO240" s="185">
        <f t="shared" ca="1" si="83"/>
        <v>6.2154718144308676</v>
      </c>
      <c r="AP240" s="185">
        <f t="shared" ca="1" si="83"/>
        <v>6.2154718144308676</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82"/>
        <v>0.42426661534215249</v>
      </c>
      <c r="L241" s="185">
        <f t="shared" ca="1" si="82"/>
        <v>0.43153752866547412</v>
      </c>
      <c r="M241" s="192">
        <f t="shared" si="84"/>
        <v>0.22371068160000002</v>
      </c>
      <c r="N241" s="192">
        <f t="shared" si="85"/>
        <v>0.22371068160000002</v>
      </c>
      <c r="O241" s="192">
        <f>INDEX('[4]TS BYDem'!$O$10:$O$203,MATCH(D241,'[4]TS BYDem'!$D$10:$D$203,0))</f>
        <v>0.22371068160000002</v>
      </c>
      <c r="P241" s="185">
        <f t="shared" ca="1" si="82"/>
        <v>0.22602561113175879</v>
      </c>
      <c r="Q241" s="185">
        <f t="shared" ca="1" si="82"/>
        <v>0.22644455160567933</v>
      </c>
      <c r="R241" s="185">
        <f t="shared" ca="1" si="82"/>
        <v>0.20464726039594419</v>
      </c>
      <c r="S241" s="185">
        <f t="shared" ca="1" si="82"/>
        <v>0.20844066608653147</v>
      </c>
      <c r="T241" s="185">
        <f t="shared" ca="1" si="82"/>
        <v>0.20844066608653147</v>
      </c>
      <c r="U241" s="185">
        <f t="shared" ca="1" si="82"/>
        <v>0.20844066608653147</v>
      </c>
      <c r="V241" s="185">
        <f t="shared" ca="1" si="82"/>
        <v>0.20844066608653147</v>
      </c>
      <c r="W241" s="185">
        <f t="shared" ca="1" si="82"/>
        <v>0.20844066608653147</v>
      </c>
      <c r="X241" s="185">
        <f t="shared" ca="1" si="82"/>
        <v>0.20844066608653147</v>
      </c>
      <c r="Y241" s="185">
        <f t="shared" ca="1" si="82"/>
        <v>0.20844066608653147</v>
      </c>
      <c r="Z241" s="185">
        <f t="shared" ca="1" si="82"/>
        <v>0.20844066608653147</v>
      </c>
      <c r="AA241" s="185">
        <f t="shared" ca="1" si="83"/>
        <v>0.20844066608653147</v>
      </c>
      <c r="AB241" s="185">
        <f t="shared" ca="1" si="83"/>
        <v>0.20844066608653147</v>
      </c>
      <c r="AC241" s="185">
        <f t="shared" ca="1" si="83"/>
        <v>0.20844066608653147</v>
      </c>
      <c r="AD241" s="185">
        <f t="shared" ca="1" si="83"/>
        <v>0.20844066608653147</v>
      </c>
      <c r="AE241" s="185">
        <f t="shared" ca="1" si="83"/>
        <v>0.20844066608653147</v>
      </c>
      <c r="AF241" s="185">
        <f t="shared" ca="1" si="83"/>
        <v>0.20844066608653147</v>
      </c>
      <c r="AG241" s="185">
        <f t="shared" ca="1" si="83"/>
        <v>0.20844066608653147</v>
      </c>
      <c r="AH241" s="185">
        <f t="shared" ca="1" si="83"/>
        <v>0.20844066608653147</v>
      </c>
      <c r="AI241" s="185">
        <f t="shared" ca="1" si="83"/>
        <v>0.20844066608653147</v>
      </c>
      <c r="AJ241" s="185">
        <f t="shared" ca="1" si="83"/>
        <v>0.20844066608653147</v>
      </c>
      <c r="AK241" s="185">
        <f t="shared" ca="1" si="83"/>
        <v>0.20844066608653147</v>
      </c>
      <c r="AL241" s="185">
        <f t="shared" ca="1" si="83"/>
        <v>0.20844066608653147</v>
      </c>
      <c r="AM241" s="185">
        <f t="shared" ca="1" si="83"/>
        <v>0.20844066608653147</v>
      </c>
      <c r="AN241" s="185">
        <f t="shared" ca="1" si="83"/>
        <v>0.20844066608653147</v>
      </c>
      <c r="AO241" s="185">
        <f t="shared" ca="1" si="83"/>
        <v>0.20844066608653147</v>
      </c>
      <c r="AP241" s="185">
        <f t="shared" ca="1" si="83"/>
        <v>0.20844066608653147</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82"/>
        <v>#VALUE!</v>
      </c>
      <c r="L242" s="185" t="e">
        <f t="shared" ca="1" si="82"/>
        <v>#VALUE!</v>
      </c>
      <c r="M242" s="185" t="e">
        <f t="shared" ca="1" si="82"/>
        <v>#VALUE!</v>
      </c>
      <c r="N242" s="185" t="e">
        <f t="shared" ca="1" si="82"/>
        <v>#VALUE!</v>
      </c>
      <c r="O242" s="185" t="e">
        <f t="shared" ca="1" si="82"/>
        <v>#VALUE!</v>
      </c>
      <c r="P242" s="185" t="e">
        <f t="shared" ca="1" si="82"/>
        <v>#VALUE!</v>
      </c>
      <c r="Q242" s="185" t="e">
        <f t="shared" ca="1" si="82"/>
        <v>#VALUE!</v>
      </c>
      <c r="R242" s="185" t="e">
        <f t="shared" ca="1" si="82"/>
        <v>#VALUE!</v>
      </c>
      <c r="S242" s="185" t="e">
        <f t="shared" ca="1" si="82"/>
        <v>#VALUE!</v>
      </c>
      <c r="T242" s="185" t="e">
        <f t="shared" ca="1" si="82"/>
        <v>#VALUE!</v>
      </c>
      <c r="U242" s="185" t="e">
        <f t="shared" ca="1" si="82"/>
        <v>#VALUE!</v>
      </c>
      <c r="V242" s="185" t="e">
        <f t="shared" ca="1" si="82"/>
        <v>#VALUE!</v>
      </c>
      <c r="W242" s="185" t="e">
        <f t="shared" ca="1" si="82"/>
        <v>#VALUE!</v>
      </c>
      <c r="X242" s="185" t="e">
        <f t="shared" ca="1" si="82"/>
        <v>#VALUE!</v>
      </c>
      <c r="Y242" s="185" t="e">
        <f t="shared" ca="1" si="82"/>
        <v>#VALUE!</v>
      </c>
      <c r="Z242" s="185" t="e">
        <f t="shared" ca="1" si="82"/>
        <v>#VALUE!</v>
      </c>
      <c r="AA242" s="185" t="e">
        <f t="shared" ca="1" si="83"/>
        <v>#VALUE!</v>
      </c>
      <c r="AB242" s="185" t="e">
        <f t="shared" ca="1" si="83"/>
        <v>#VALUE!</v>
      </c>
      <c r="AC242" s="185" t="e">
        <f t="shared" ca="1" si="83"/>
        <v>#VALUE!</v>
      </c>
      <c r="AD242" s="185" t="e">
        <f t="shared" ca="1" si="83"/>
        <v>#VALUE!</v>
      </c>
      <c r="AE242" s="185" t="e">
        <f t="shared" ca="1" si="83"/>
        <v>#VALUE!</v>
      </c>
      <c r="AF242" s="185" t="e">
        <f t="shared" ca="1" si="83"/>
        <v>#VALUE!</v>
      </c>
      <c r="AG242" s="185" t="e">
        <f t="shared" ca="1" si="83"/>
        <v>#VALUE!</v>
      </c>
      <c r="AH242" s="185" t="e">
        <f t="shared" ca="1" si="83"/>
        <v>#VALUE!</v>
      </c>
      <c r="AI242" s="185" t="e">
        <f t="shared" ca="1" si="83"/>
        <v>#VALUE!</v>
      </c>
      <c r="AJ242" s="185" t="e">
        <f t="shared" ca="1" si="83"/>
        <v>#VALUE!</v>
      </c>
      <c r="AK242" s="185" t="e">
        <f t="shared" ca="1" si="83"/>
        <v>#VALUE!</v>
      </c>
      <c r="AL242" s="185" t="e">
        <f t="shared" ca="1" si="83"/>
        <v>#VALUE!</v>
      </c>
      <c r="AM242" s="185" t="e">
        <f t="shared" ca="1" si="83"/>
        <v>#VALUE!</v>
      </c>
      <c r="AN242" s="185" t="e">
        <f t="shared" ca="1" si="83"/>
        <v>#VALUE!</v>
      </c>
      <c r="AO242" s="185" t="e">
        <f t="shared" ca="1" si="83"/>
        <v>#VALUE!</v>
      </c>
      <c r="AP242" s="185" t="e">
        <f t="shared" ca="1" si="83"/>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82"/>
        <v>75.766685047274905</v>
      </c>
      <c r="L243" s="185">
        <f t="shared" ca="1" si="82"/>
        <v>77.065144506145771</v>
      </c>
      <c r="M243" s="192">
        <f t="shared" ref="M243" si="86">O243</f>
        <v>61.561340800000004</v>
      </c>
      <c r="N243" s="192">
        <f t="shared" ref="N243" si="87">O243</f>
        <v>61.561340800000004</v>
      </c>
      <c r="O243" s="192">
        <f>INDEX('[4]TS BYDem'!$O$10:$O$203,MATCH(D243,'[4]TS BYDem'!$D$10:$D$203,0))</f>
        <v>61.561340800000004</v>
      </c>
      <c r="P243" s="185">
        <f t="shared" ca="1" si="82"/>
        <v>62.198369683973446</v>
      </c>
      <c r="Q243" s="185">
        <f t="shared" ca="1" si="82"/>
        <v>62.313654913563205</v>
      </c>
      <c r="R243" s="185">
        <f t="shared" ca="1" si="82"/>
        <v>56.315414404517483</v>
      </c>
      <c r="S243" s="185">
        <f t="shared" ca="1" si="82"/>
        <v>57.359294557403764</v>
      </c>
      <c r="T243" s="185">
        <f t="shared" ca="1" si="82"/>
        <v>57.359294557403764</v>
      </c>
      <c r="U243" s="185">
        <f t="shared" ca="1" si="82"/>
        <v>57.359294557403764</v>
      </c>
      <c r="V243" s="185">
        <f t="shared" ca="1" si="82"/>
        <v>57.359294557403764</v>
      </c>
      <c r="W243" s="185">
        <f t="shared" ca="1" si="82"/>
        <v>57.359294557403764</v>
      </c>
      <c r="X243" s="185">
        <f t="shared" ca="1" si="82"/>
        <v>57.359294557403764</v>
      </c>
      <c r="Y243" s="185">
        <f t="shared" ca="1" si="82"/>
        <v>57.359294557403764</v>
      </c>
      <c r="Z243" s="185">
        <f t="shared" ca="1" si="82"/>
        <v>57.359294557403764</v>
      </c>
      <c r="AA243" s="185">
        <f t="shared" ca="1" si="83"/>
        <v>57.359294557403764</v>
      </c>
      <c r="AB243" s="185">
        <f t="shared" ca="1" si="83"/>
        <v>57.359294557403764</v>
      </c>
      <c r="AC243" s="185">
        <f t="shared" ca="1" si="83"/>
        <v>57.359294557403764</v>
      </c>
      <c r="AD243" s="185">
        <f t="shared" ca="1" si="83"/>
        <v>57.359294557403764</v>
      </c>
      <c r="AE243" s="185">
        <f t="shared" ca="1" si="83"/>
        <v>57.359294557403764</v>
      </c>
      <c r="AF243" s="185">
        <f t="shared" ca="1" si="83"/>
        <v>57.359294557403764</v>
      </c>
      <c r="AG243" s="185">
        <f t="shared" ca="1" si="83"/>
        <v>57.359294557403764</v>
      </c>
      <c r="AH243" s="185">
        <f t="shared" ca="1" si="83"/>
        <v>57.359294557403764</v>
      </c>
      <c r="AI243" s="185">
        <f t="shared" ca="1" si="83"/>
        <v>57.359294557403764</v>
      </c>
      <c r="AJ243" s="185">
        <f t="shared" ca="1" si="83"/>
        <v>57.359294557403764</v>
      </c>
      <c r="AK243" s="185">
        <f t="shared" ca="1" si="83"/>
        <v>57.359294557403764</v>
      </c>
      <c r="AL243" s="185">
        <f t="shared" ca="1" si="83"/>
        <v>57.359294557403764</v>
      </c>
      <c r="AM243" s="185">
        <f t="shared" ca="1" si="83"/>
        <v>57.359294557403764</v>
      </c>
      <c r="AN243" s="185">
        <f t="shared" ca="1" si="83"/>
        <v>57.359294557403764</v>
      </c>
      <c r="AO243" s="185">
        <f t="shared" ca="1" si="83"/>
        <v>57.359294557403764</v>
      </c>
      <c r="AP243" s="185">
        <f t="shared" ca="1" si="83"/>
        <v>57.359294557403764</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82"/>
        <v>75.766685047274905</v>
      </c>
      <c r="L244" s="185">
        <f t="shared" ca="1" si="82"/>
        <v>77.065144506145771</v>
      </c>
      <c r="M244" s="185">
        <f t="shared" ca="1" si="82"/>
        <v>78.051367764216664</v>
      </c>
      <c r="N244" s="185">
        <f t="shared" ca="1" si="82"/>
        <v>78.746477395234749</v>
      </c>
      <c r="O244" s="185">
        <f t="shared" ca="1" si="82"/>
        <v>79.088929431656666</v>
      </c>
      <c r="P244" s="185">
        <f t="shared" ca="1" si="82"/>
        <v>79.907331561886139</v>
      </c>
      <c r="Q244" s="185">
        <f t="shared" ca="1" si="82"/>
        <v>80.055440509304262</v>
      </c>
      <c r="R244" s="185">
        <f t="shared" ca="1" si="82"/>
        <v>72.349396193680434</v>
      </c>
      <c r="S244" s="185">
        <f t="shared" ca="1" si="82"/>
        <v>73.690487253002033</v>
      </c>
      <c r="T244" s="185">
        <f t="shared" ca="1" si="82"/>
        <v>73.690487253002033</v>
      </c>
      <c r="U244" s="185">
        <f t="shared" ca="1" si="82"/>
        <v>73.690487253002033</v>
      </c>
      <c r="V244" s="185">
        <f t="shared" ca="1" si="82"/>
        <v>73.690487253002033</v>
      </c>
      <c r="W244" s="185">
        <f t="shared" ca="1" si="82"/>
        <v>73.690487253002033</v>
      </c>
      <c r="X244" s="185">
        <f t="shared" ca="1" si="82"/>
        <v>73.690487253002033</v>
      </c>
      <c r="Y244" s="185">
        <f t="shared" ca="1" si="82"/>
        <v>73.690487253002033</v>
      </c>
      <c r="Z244" s="185">
        <f t="shared" ca="1" si="82"/>
        <v>73.690487253002033</v>
      </c>
      <c r="AA244" s="185">
        <f t="shared" ca="1" si="83"/>
        <v>73.690487253002033</v>
      </c>
      <c r="AB244" s="185">
        <f t="shared" ca="1" si="83"/>
        <v>73.690487253002033</v>
      </c>
      <c r="AC244" s="185">
        <f t="shared" ca="1" si="83"/>
        <v>73.690487253002033</v>
      </c>
      <c r="AD244" s="185">
        <f t="shared" ca="1" si="83"/>
        <v>73.690487253002033</v>
      </c>
      <c r="AE244" s="185">
        <f t="shared" ca="1" si="83"/>
        <v>73.690487253002033</v>
      </c>
      <c r="AF244" s="185">
        <f t="shared" ca="1" si="83"/>
        <v>73.690487253002033</v>
      </c>
      <c r="AG244" s="185">
        <f t="shared" ca="1" si="83"/>
        <v>73.690487253002033</v>
      </c>
      <c r="AH244" s="185">
        <f t="shared" ca="1" si="83"/>
        <v>73.690487253002033</v>
      </c>
      <c r="AI244" s="185">
        <f t="shared" ca="1" si="83"/>
        <v>73.690487253002033</v>
      </c>
      <c r="AJ244" s="185">
        <f t="shared" ca="1" si="83"/>
        <v>73.690487253002033</v>
      </c>
      <c r="AK244" s="185">
        <f t="shared" ca="1" si="83"/>
        <v>73.690487253002033</v>
      </c>
      <c r="AL244" s="185">
        <f t="shared" ca="1" si="83"/>
        <v>73.690487253002033</v>
      </c>
      <c r="AM244" s="185">
        <f t="shared" ca="1" si="83"/>
        <v>73.690487253002033</v>
      </c>
      <c r="AN244" s="185">
        <f t="shared" ca="1" si="83"/>
        <v>73.690487253002033</v>
      </c>
      <c r="AO244" s="185">
        <f t="shared" ca="1" si="83"/>
        <v>73.690487253002033</v>
      </c>
      <c r="AP244" s="185">
        <f t="shared" ca="1" si="83"/>
        <v>73.690487253002033</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82"/>
        <v>75.766685047274905</v>
      </c>
      <c r="L245" s="185">
        <f t="shared" ca="1" si="82"/>
        <v>77.065144506145771</v>
      </c>
      <c r="M245" s="185">
        <f t="shared" ca="1" si="82"/>
        <v>78.051367764216664</v>
      </c>
      <c r="N245" s="185">
        <f t="shared" ca="1" si="82"/>
        <v>78.746477395234749</v>
      </c>
      <c r="O245" s="185">
        <f t="shared" ca="1" si="82"/>
        <v>79.088929431656666</v>
      </c>
      <c r="P245" s="185">
        <f t="shared" ca="1" si="82"/>
        <v>79.907331561886139</v>
      </c>
      <c r="Q245" s="185">
        <f t="shared" ca="1" si="82"/>
        <v>80.055440509304262</v>
      </c>
      <c r="R245" s="185">
        <f t="shared" ca="1" si="82"/>
        <v>72.349396193680434</v>
      </c>
      <c r="S245" s="185">
        <f t="shared" ca="1" si="82"/>
        <v>73.690487253002033</v>
      </c>
      <c r="T245" s="185">
        <f t="shared" ca="1" si="82"/>
        <v>73.690487253002033</v>
      </c>
      <c r="U245" s="185">
        <f t="shared" ca="1" si="82"/>
        <v>73.690487253002033</v>
      </c>
      <c r="V245" s="185">
        <f t="shared" ca="1" si="82"/>
        <v>73.690487253002033</v>
      </c>
      <c r="W245" s="185">
        <f t="shared" ca="1" si="82"/>
        <v>73.690487253002033</v>
      </c>
      <c r="X245" s="185">
        <f t="shared" ca="1" si="82"/>
        <v>73.690487253002033</v>
      </c>
      <c r="Y245" s="185">
        <f t="shared" ca="1" si="82"/>
        <v>73.690487253002033</v>
      </c>
      <c r="Z245" s="185">
        <f t="shared" ca="1" si="82"/>
        <v>73.690487253002033</v>
      </c>
      <c r="AA245" s="185">
        <f t="shared" ca="1" si="83"/>
        <v>73.690487253002033</v>
      </c>
      <c r="AB245" s="185">
        <f t="shared" ca="1" si="83"/>
        <v>73.690487253002033</v>
      </c>
      <c r="AC245" s="185">
        <f t="shared" ca="1" si="83"/>
        <v>73.690487253002033</v>
      </c>
      <c r="AD245" s="185">
        <f t="shared" ca="1" si="83"/>
        <v>73.690487253002033</v>
      </c>
      <c r="AE245" s="185">
        <f t="shared" ca="1" si="83"/>
        <v>73.690487253002033</v>
      </c>
      <c r="AF245" s="185">
        <f t="shared" ca="1" si="83"/>
        <v>73.690487253002033</v>
      </c>
      <c r="AG245" s="185">
        <f t="shared" ca="1" si="83"/>
        <v>73.690487253002033</v>
      </c>
      <c r="AH245" s="185">
        <f t="shared" ca="1" si="83"/>
        <v>73.690487253002033</v>
      </c>
      <c r="AI245" s="185">
        <f t="shared" ca="1" si="83"/>
        <v>73.690487253002033</v>
      </c>
      <c r="AJ245" s="185">
        <f t="shared" ca="1" si="83"/>
        <v>73.690487253002033</v>
      </c>
      <c r="AK245" s="185">
        <f t="shared" ca="1" si="83"/>
        <v>73.690487253002033</v>
      </c>
      <c r="AL245" s="185">
        <f t="shared" ca="1" si="83"/>
        <v>73.690487253002033</v>
      </c>
      <c r="AM245" s="185">
        <f t="shared" ca="1" si="83"/>
        <v>73.690487253002033</v>
      </c>
      <c r="AN245" s="185">
        <f t="shared" ca="1" si="83"/>
        <v>73.690487253002033</v>
      </c>
      <c r="AO245" s="185">
        <f t="shared" ca="1" si="83"/>
        <v>73.690487253002033</v>
      </c>
      <c r="AP245" s="185">
        <f t="shared" ca="1" si="83"/>
        <v>73.690487253002033</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82"/>
        <v>75.766685047274905</v>
      </c>
      <c r="L246" s="185">
        <f t="shared" ca="1" si="82"/>
        <v>77.065144506145771</v>
      </c>
      <c r="M246" s="185">
        <f t="shared" ca="1" si="82"/>
        <v>78.051367764216664</v>
      </c>
      <c r="N246" s="185">
        <f t="shared" ca="1" si="82"/>
        <v>78.746477395234749</v>
      </c>
      <c r="O246" s="185">
        <f t="shared" ca="1" si="82"/>
        <v>79.088929431656666</v>
      </c>
      <c r="P246" s="185">
        <f t="shared" ca="1" si="82"/>
        <v>79.907331561886139</v>
      </c>
      <c r="Q246" s="185">
        <f t="shared" ca="1" si="82"/>
        <v>80.055440509304262</v>
      </c>
      <c r="R246" s="185">
        <f t="shared" ca="1" si="82"/>
        <v>72.349396193680434</v>
      </c>
      <c r="S246" s="185">
        <f t="shared" ca="1" si="82"/>
        <v>73.690487253002033</v>
      </c>
      <c r="T246" s="185">
        <f t="shared" ca="1" si="82"/>
        <v>73.690487253002033</v>
      </c>
      <c r="U246" s="185">
        <f t="shared" ca="1" si="82"/>
        <v>73.690487253002033</v>
      </c>
      <c r="V246" s="185">
        <f t="shared" ca="1" si="82"/>
        <v>73.690487253002033</v>
      </c>
      <c r="W246" s="185">
        <f t="shared" ca="1" si="82"/>
        <v>73.690487253002033</v>
      </c>
      <c r="X246" s="185">
        <f t="shared" ca="1" si="82"/>
        <v>73.690487253002033</v>
      </c>
      <c r="Y246" s="185">
        <f t="shared" ca="1" si="82"/>
        <v>73.690487253002033</v>
      </c>
      <c r="Z246" s="185">
        <f t="shared" ca="1" si="82"/>
        <v>73.690487253002033</v>
      </c>
      <c r="AA246" s="185">
        <f t="shared" ca="1" si="83"/>
        <v>73.690487253002033</v>
      </c>
      <c r="AB246" s="185">
        <f t="shared" ca="1" si="83"/>
        <v>73.690487253002033</v>
      </c>
      <c r="AC246" s="185">
        <f t="shared" ca="1" si="83"/>
        <v>73.690487253002033</v>
      </c>
      <c r="AD246" s="185">
        <f t="shared" ca="1" si="83"/>
        <v>73.690487253002033</v>
      </c>
      <c r="AE246" s="185">
        <f t="shared" ca="1" si="83"/>
        <v>73.690487253002033</v>
      </c>
      <c r="AF246" s="185">
        <f t="shared" ca="1" si="83"/>
        <v>73.690487253002033</v>
      </c>
      <c r="AG246" s="185">
        <f t="shared" ca="1" si="83"/>
        <v>73.690487253002033</v>
      </c>
      <c r="AH246" s="185">
        <f t="shared" ca="1" si="83"/>
        <v>73.690487253002033</v>
      </c>
      <c r="AI246" s="185">
        <f t="shared" ca="1" si="83"/>
        <v>73.690487253002033</v>
      </c>
      <c r="AJ246" s="185">
        <f t="shared" ca="1" si="83"/>
        <v>73.690487253002033</v>
      </c>
      <c r="AK246" s="185">
        <f t="shared" ca="1" si="83"/>
        <v>73.690487253002033</v>
      </c>
      <c r="AL246" s="185">
        <f t="shared" ca="1" si="83"/>
        <v>73.690487253002033</v>
      </c>
      <c r="AM246" s="185">
        <f t="shared" ca="1" si="83"/>
        <v>73.690487253002033</v>
      </c>
      <c r="AN246" s="185">
        <f t="shared" ca="1" si="83"/>
        <v>73.690487253002033</v>
      </c>
      <c r="AO246" s="185">
        <f t="shared" ca="1" si="83"/>
        <v>73.690487253002033</v>
      </c>
      <c r="AP246" s="185">
        <f t="shared" ref="L246:AP253" ca="1" si="88">AP$230/AO$230*AO246</f>
        <v>73.690487253002033</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82"/>
        <v>75.766685047274905</v>
      </c>
      <c r="L247" s="185">
        <f t="shared" ca="1" si="88"/>
        <v>77.065144506145771</v>
      </c>
      <c r="M247" s="185">
        <f t="shared" ca="1" si="88"/>
        <v>78.051367764216664</v>
      </c>
      <c r="N247" s="185">
        <f t="shared" ca="1" si="88"/>
        <v>78.746477395234749</v>
      </c>
      <c r="O247" s="185">
        <f t="shared" ca="1" si="88"/>
        <v>79.088929431656666</v>
      </c>
      <c r="P247" s="185">
        <f t="shared" ca="1" si="88"/>
        <v>79.907331561886139</v>
      </c>
      <c r="Q247" s="185">
        <f t="shared" ca="1" si="88"/>
        <v>80.055440509304262</v>
      </c>
      <c r="R247" s="185">
        <f t="shared" ca="1" si="88"/>
        <v>72.349396193680434</v>
      </c>
      <c r="S247" s="185">
        <f t="shared" ca="1" si="88"/>
        <v>73.690487253002033</v>
      </c>
      <c r="T247" s="185">
        <f t="shared" ca="1" si="88"/>
        <v>73.690487253002033</v>
      </c>
      <c r="U247" s="185">
        <f t="shared" ca="1" si="88"/>
        <v>73.690487253002033</v>
      </c>
      <c r="V247" s="185">
        <f t="shared" ca="1" si="88"/>
        <v>73.690487253002033</v>
      </c>
      <c r="W247" s="185">
        <f t="shared" ca="1" si="88"/>
        <v>73.690487253002033</v>
      </c>
      <c r="X247" s="185">
        <f t="shared" ca="1" si="88"/>
        <v>73.690487253002033</v>
      </c>
      <c r="Y247" s="185">
        <f t="shared" ca="1" si="88"/>
        <v>73.690487253002033</v>
      </c>
      <c r="Z247" s="185">
        <f t="shared" ca="1" si="88"/>
        <v>73.690487253002033</v>
      </c>
      <c r="AA247" s="185">
        <f t="shared" ca="1" si="88"/>
        <v>73.690487253002033</v>
      </c>
      <c r="AB247" s="185">
        <f t="shared" ca="1" si="88"/>
        <v>73.690487253002033</v>
      </c>
      <c r="AC247" s="185">
        <f t="shared" ca="1" si="88"/>
        <v>73.690487253002033</v>
      </c>
      <c r="AD247" s="185">
        <f t="shared" ca="1" si="88"/>
        <v>73.690487253002033</v>
      </c>
      <c r="AE247" s="185">
        <f t="shared" ca="1" si="88"/>
        <v>73.690487253002033</v>
      </c>
      <c r="AF247" s="185">
        <f t="shared" ca="1" si="88"/>
        <v>73.690487253002033</v>
      </c>
      <c r="AG247" s="185">
        <f t="shared" ca="1" si="88"/>
        <v>73.690487253002033</v>
      </c>
      <c r="AH247" s="185">
        <f t="shared" ca="1" si="88"/>
        <v>73.690487253002033</v>
      </c>
      <c r="AI247" s="185">
        <f t="shared" ca="1" si="88"/>
        <v>73.690487253002033</v>
      </c>
      <c r="AJ247" s="185">
        <f t="shared" ca="1" si="88"/>
        <v>73.690487253002033</v>
      </c>
      <c r="AK247" s="185">
        <f t="shared" ca="1" si="88"/>
        <v>73.690487253002033</v>
      </c>
      <c r="AL247" s="185">
        <f t="shared" ca="1" si="88"/>
        <v>73.690487253002033</v>
      </c>
      <c r="AM247" s="185">
        <f t="shared" ca="1" si="88"/>
        <v>73.690487253002033</v>
      </c>
      <c r="AN247" s="185">
        <f t="shared" ca="1" si="88"/>
        <v>73.690487253002033</v>
      </c>
      <c r="AO247" s="185">
        <f t="shared" ca="1" si="88"/>
        <v>73.690487253002033</v>
      </c>
      <c r="AP247" s="185">
        <f t="shared" ca="1" si="88"/>
        <v>73.690487253002033</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82"/>
        <v>75.766685047274905</v>
      </c>
      <c r="L248" s="185">
        <f t="shared" ca="1" si="88"/>
        <v>77.065144506145771</v>
      </c>
      <c r="M248" s="185">
        <f t="shared" ca="1" si="88"/>
        <v>78.051367764216664</v>
      </c>
      <c r="N248" s="185">
        <f t="shared" ca="1" si="88"/>
        <v>78.746477395234749</v>
      </c>
      <c r="O248" s="185">
        <f t="shared" ca="1" si="88"/>
        <v>79.088929431656666</v>
      </c>
      <c r="P248" s="185">
        <f t="shared" ca="1" si="88"/>
        <v>79.907331561886139</v>
      </c>
      <c r="Q248" s="185">
        <f t="shared" ca="1" si="88"/>
        <v>80.055440509304262</v>
      </c>
      <c r="R248" s="185">
        <f t="shared" ca="1" si="88"/>
        <v>72.349396193680434</v>
      </c>
      <c r="S248" s="185">
        <f t="shared" ca="1" si="88"/>
        <v>73.690487253002033</v>
      </c>
      <c r="T248" s="185">
        <f t="shared" ca="1" si="88"/>
        <v>73.690487253002033</v>
      </c>
      <c r="U248" s="185">
        <f t="shared" ca="1" si="88"/>
        <v>73.690487253002033</v>
      </c>
      <c r="V248" s="185">
        <f t="shared" ca="1" si="88"/>
        <v>73.690487253002033</v>
      </c>
      <c r="W248" s="185">
        <f t="shared" ca="1" si="88"/>
        <v>73.690487253002033</v>
      </c>
      <c r="X248" s="185">
        <f t="shared" ca="1" si="88"/>
        <v>73.690487253002033</v>
      </c>
      <c r="Y248" s="185">
        <f t="shared" ca="1" si="88"/>
        <v>73.690487253002033</v>
      </c>
      <c r="Z248" s="185">
        <f t="shared" ca="1" si="88"/>
        <v>73.690487253002033</v>
      </c>
      <c r="AA248" s="185">
        <f t="shared" ca="1" si="88"/>
        <v>73.690487253002033</v>
      </c>
      <c r="AB248" s="185">
        <f t="shared" ca="1" si="88"/>
        <v>73.690487253002033</v>
      </c>
      <c r="AC248" s="185">
        <f t="shared" ca="1" si="88"/>
        <v>73.690487253002033</v>
      </c>
      <c r="AD248" s="185">
        <f t="shared" ca="1" si="88"/>
        <v>73.690487253002033</v>
      </c>
      <c r="AE248" s="185">
        <f t="shared" ca="1" si="88"/>
        <v>73.690487253002033</v>
      </c>
      <c r="AF248" s="185">
        <f t="shared" ca="1" si="88"/>
        <v>73.690487253002033</v>
      </c>
      <c r="AG248" s="185">
        <f t="shared" ca="1" si="88"/>
        <v>73.690487253002033</v>
      </c>
      <c r="AH248" s="185">
        <f t="shared" ca="1" si="88"/>
        <v>73.690487253002033</v>
      </c>
      <c r="AI248" s="185">
        <f t="shared" ca="1" si="88"/>
        <v>73.690487253002033</v>
      </c>
      <c r="AJ248" s="185">
        <f t="shared" ca="1" si="88"/>
        <v>73.690487253002033</v>
      </c>
      <c r="AK248" s="185">
        <f t="shared" ca="1" si="88"/>
        <v>73.690487253002033</v>
      </c>
      <c r="AL248" s="185">
        <f t="shared" ca="1" si="88"/>
        <v>73.690487253002033</v>
      </c>
      <c r="AM248" s="185">
        <f t="shared" ca="1" si="88"/>
        <v>73.690487253002033</v>
      </c>
      <c r="AN248" s="185">
        <f t="shared" ca="1" si="88"/>
        <v>73.690487253002033</v>
      </c>
      <c r="AO248" s="185">
        <f t="shared" ca="1" si="88"/>
        <v>73.690487253002033</v>
      </c>
      <c r="AP248" s="185">
        <f t="shared" ca="1" si="88"/>
        <v>73.690487253002033</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82"/>
        <v>75.766685047274905</v>
      </c>
      <c r="L249" s="185">
        <f t="shared" ca="1" si="88"/>
        <v>77.065144506145771</v>
      </c>
      <c r="M249" s="185">
        <f t="shared" ca="1" si="88"/>
        <v>78.051367764216664</v>
      </c>
      <c r="N249" s="185">
        <f t="shared" ca="1" si="88"/>
        <v>78.746477395234749</v>
      </c>
      <c r="O249" s="185">
        <f t="shared" ca="1" si="88"/>
        <v>79.088929431656666</v>
      </c>
      <c r="P249" s="185">
        <f t="shared" ca="1" si="88"/>
        <v>79.907331561886139</v>
      </c>
      <c r="Q249" s="185">
        <f t="shared" ca="1" si="88"/>
        <v>80.055440509304262</v>
      </c>
      <c r="R249" s="185">
        <f t="shared" ca="1" si="88"/>
        <v>72.349396193680434</v>
      </c>
      <c r="S249" s="185">
        <f t="shared" ca="1" si="88"/>
        <v>73.690487253002033</v>
      </c>
      <c r="T249" s="185">
        <f t="shared" ca="1" si="88"/>
        <v>73.690487253002033</v>
      </c>
      <c r="U249" s="185">
        <f t="shared" ca="1" si="88"/>
        <v>73.690487253002033</v>
      </c>
      <c r="V249" s="185">
        <f t="shared" ca="1" si="88"/>
        <v>73.690487253002033</v>
      </c>
      <c r="W249" s="185">
        <f t="shared" ca="1" si="88"/>
        <v>73.690487253002033</v>
      </c>
      <c r="X249" s="185">
        <f t="shared" ca="1" si="88"/>
        <v>73.690487253002033</v>
      </c>
      <c r="Y249" s="185">
        <f t="shared" ca="1" si="88"/>
        <v>73.690487253002033</v>
      </c>
      <c r="Z249" s="185">
        <f t="shared" ca="1" si="88"/>
        <v>73.690487253002033</v>
      </c>
      <c r="AA249" s="185">
        <f t="shared" ca="1" si="88"/>
        <v>73.690487253002033</v>
      </c>
      <c r="AB249" s="185">
        <f t="shared" ca="1" si="88"/>
        <v>73.690487253002033</v>
      </c>
      <c r="AC249" s="185">
        <f t="shared" ca="1" si="88"/>
        <v>73.690487253002033</v>
      </c>
      <c r="AD249" s="185">
        <f t="shared" ca="1" si="88"/>
        <v>73.690487253002033</v>
      </c>
      <c r="AE249" s="185">
        <f t="shared" ca="1" si="88"/>
        <v>73.690487253002033</v>
      </c>
      <c r="AF249" s="185">
        <f t="shared" ca="1" si="88"/>
        <v>73.690487253002033</v>
      </c>
      <c r="AG249" s="185">
        <f t="shared" ca="1" si="88"/>
        <v>73.690487253002033</v>
      </c>
      <c r="AH249" s="185">
        <f t="shared" ca="1" si="88"/>
        <v>73.690487253002033</v>
      </c>
      <c r="AI249" s="185">
        <f t="shared" ca="1" si="88"/>
        <v>73.690487253002033</v>
      </c>
      <c r="AJ249" s="185">
        <f t="shared" ca="1" si="88"/>
        <v>73.690487253002033</v>
      </c>
      <c r="AK249" s="185">
        <f t="shared" ca="1" si="88"/>
        <v>73.690487253002033</v>
      </c>
      <c r="AL249" s="185">
        <f t="shared" ca="1" si="88"/>
        <v>73.690487253002033</v>
      </c>
      <c r="AM249" s="185">
        <f t="shared" ca="1" si="88"/>
        <v>73.690487253002033</v>
      </c>
      <c r="AN249" s="185">
        <f t="shared" ca="1" si="88"/>
        <v>73.690487253002033</v>
      </c>
      <c r="AO249" s="185">
        <f t="shared" ca="1" si="88"/>
        <v>73.690487253002033</v>
      </c>
      <c r="AP249" s="185">
        <f t="shared" ca="1" si="88"/>
        <v>73.690487253002033</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82"/>
        <v>75.766685047274905</v>
      </c>
      <c r="L250" s="185">
        <f t="shared" ca="1" si="88"/>
        <v>77.065144506145771</v>
      </c>
      <c r="M250" s="185">
        <f t="shared" ca="1" si="88"/>
        <v>78.051367764216664</v>
      </c>
      <c r="N250" s="185">
        <f t="shared" ca="1" si="88"/>
        <v>78.746477395234749</v>
      </c>
      <c r="O250" s="185">
        <f t="shared" ca="1" si="88"/>
        <v>79.088929431656666</v>
      </c>
      <c r="P250" s="185">
        <f t="shared" ca="1" si="88"/>
        <v>79.907331561886139</v>
      </c>
      <c r="Q250" s="185">
        <f t="shared" ca="1" si="88"/>
        <v>80.055440509304262</v>
      </c>
      <c r="R250" s="185">
        <f t="shared" ca="1" si="88"/>
        <v>72.349396193680434</v>
      </c>
      <c r="S250" s="185">
        <f t="shared" ca="1" si="88"/>
        <v>73.690487253002033</v>
      </c>
      <c r="T250" s="185">
        <f t="shared" ca="1" si="88"/>
        <v>73.690487253002033</v>
      </c>
      <c r="U250" s="185">
        <f t="shared" ca="1" si="88"/>
        <v>73.690487253002033</v>
      </c>
      <c r="V250" s="185">
        <f t="shared" ca="1" si="88"/>
        <v>73.690487253002033</v>
      </c>
      <c r="W250" s="185">
        <f t="shared" ca="1" si="88"/>
        <v>73.690487253002033</v>
      </c>
      <c r="X250" s="185">
        <f t="shared" ca="1" si="88"/>
        <v>73.690487253002033</v>
      </c>
      <c r="Y250" s="185">
        <f t="shared" ca="1" si="88"/>
        <v>73.690487253002033</v>
      </c>
      <c r="Z250" s="185">
        <f t="shared" ca="1" si="88"/>
        <v>73.690487253002033</v>
      </c>
      <c r="AA250" s="185">
        <f t="shared" ca="1" si="88"/>
        <v>73.690487253002033</v>
      </c>
      <c r="AB250" s="185">
        <f t="shared" ca="1" si="88"/>
        <v>73.690487253002033</v>
      </c>
      <c r="AC250" s="185">
        <f t="shared" ca="1" si="88"/>
        <v>73.690487253002033</v>
      </c>
      <c r="AD250" s="185">
        <f t="shared" ca="1" si="88"/>
        <v>73.690487253002033</v>
      </c>
      <c r="AE250" s="185">
        <f t="shared" ca="1" si="88"/>
        <v>73.690487253002033</v>
      </c>
      <c r="AF250" s="185">
        <f t="shared" ca="1" si="88"/>
        <v>73.690487253002033</v>
      </c>
      <c r="AG250" s="185">
        <f t="shared" ca="1" si="88"/>
        <v>73.690487253002033</v>
      </c>
      <c r="AH250" s="185">
        <f t="shared" ca="1" si="88"/>
        <v>73.690487253002033</v>
      </c>
      <c r="AI250" s="185">
        <f t="shared" ca="1" si="88"/>
        <v>73.690487253002033</v>
      </c>
      <c r="AJ250" s="185">
        <f t="shared" ca="1" si="88"/>
        <v>73.690487253002033</v>
      </c>
      <c r="AK250" s="185">
        <f t="shared" ca="1" si="88"/>
        <v>73.690487253002033</v>
      </c>
      <c r="AL250" s="185">
        <f t="shared" ca="1" si="88"/>
        <v>73.690487253002033</v>
      </c>
      <c r="AM250" s="185">
        <f t="shared" ca="1" si="88"/>
        <v>73.690487253002033</v>
      </c>
      <c r="AN250" s="185">
        <f t="shared" ca="1" si="88"/>
        <v>73.690487253002033</v>
      </c>
      <c r="AO250" s="185">
        <f t="shared" ca="1" si="88"/>
        <v>73.690487253002033</v>
      </c>
      <c r="AP250" s="185">
        <f t="shared" ca="1" si="88"/>
        <v>73.690487253002033</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82"/>
        <v>75.766685047274905</v>
      </c>
      <c r="L251" s="185">
        <f t="shared" ca="1" si="88"/>
        <v>77.065144506145771</v>
      </c>
      <c r="M251" s="185">
        <f t="shared" ca="1" si="88"/>
        <v>78.051367764216664</v>
      </c>
      <c r="N251" s="185">
        <f t="shared" ca="1" si="88"/>
        <v>78.746477395234749</v>
      </c>
      <c r="O251" s="185">
        <f t="shared" ca="1" si="88"/>
        <v>79.088929431656666</v>
      </c>
      <c r="P251" s="185">
        <f t="shared" ca="1" si="88"/>
        <v>79.907331561886139</v>
      </c>
      <c r="Q251" s="185">
        <f t="shared" ca="1" si="88"/>
        <v>80.055440509304262</v>
      </c>
      <c r="R251" s="185">
        <f t="shared" ca="1" si="88"/>
        <v>72.349396193680434</v>
      </c>
      <c r="S251" s="185">
        <f t="shared" ca="1" si="88"/>
        <v>73.690487253002033</v>
      </c>
      <c r="T251" s="185">
        <f t="shared" ca="1" si="88"/>
        <v>73.690487253002033</v>
      </c>
      <c r="U251" s="185">
        <f t="shared" ca="1" si="88"/>
        <v>73.690487253002033</v>
      </c>
      <c r="V251" s="185">
        <f t="shared" ca="1" si="88"/>
        <v>73.690487253002033</v>
      </c>
      <c r="W251" s="185">
        <f t="shared" ca="1" si="88"/>
        <v>73.690487253002033</v>
      </c>
      <c r="X251" s="185">
        <f t="shared" ca="1" si="88"/>
        <v>73.690487253002033</v>
      </c>
      <c r="Y251" s="185">
        <f t="shared" ca="1" si="88"/>
        <v>73.690487253002033</v>
      </c>
      <c r="Z251" s="185">
        <f t="shared" ca="1" si="88"/>
        <v>73.690487253002033</v>
      </c>
      <c r="AA251" s="185">
        <f t="shared" ca="1" si="88"/>
        <v>73.690487253002033</v>
      </c>
      <c r="AB251" s="185">
        <f t="shared" ca="1" si="88"/>
        <v>73.690487253002033</v>
      </c>
      <c r="AC251" s="185">
        <f t="shared" ca="1" si="88"/>
        <v>73.690487253002033</v>
      </c>
      <c r="AD251" s="185">
        <f t="shared" ca="1" si="88"/>
        <v>73.690487253002033</v>
      </c>
      <c r="AE251" s="185">
        <f t="shared" ca="1" si="88"/>
        <v>73.690487253002033</v>
      </c>
      <c r="AF251" s="185">
        <f t="shared" ca="1" si="88"/>
        <v>73.690487253002033</v>
      </c>
      <c r="AG251" s="185">
        <f t="shared" ca="1" si="88"/>
        <v>73.690487253002033</v>
      </c>
      <c r="AH251" s="185">
        <f t="shared" ca="1" si="88"/>
        <v>73.690487253002033</v>
      </c>
      <c r="AI251" s="185">
        <f t="shared" ca="1" si="88"/>
        <v>73.690487253002033</v>
      </c>
      <c r="AJ251" s="185">
        <f t="shared" ca="1" si="88"/>
        <v>73.690487253002033</v>
      </c>
      <c r="AK251" s="185">
        <f t="shared" ca="1" si="88"/>
        <v>73.690487253002033</v>
      </c>
      <c r="AL251" s="185">
        <f t="shared" ca="1" si="88"/>
        <v>73.690487253002033</v>
      </c>
      <c r="AM251" s="185">
        <f t="shared" ca="1" si="88"/>
        <v>73.690487253002033</v>
      </c>
      <c r="AN251" s="185">
        <f t="shared" ca="1" si="88"/>
        <v>73.690487253002033</v>
      </c>
      <c r="AO251" s="185">
        <f t="shared" ca="1" si="88"/>
        <v>73.690487253002033</v>
      </c>
      <c r="AP251" s="185">
        <f t="shared" ca="1" si="88"/>
        <v>73.690487253002033</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82"/>
        <v>75.766685047274905</v>
      </c>
      <c r="L252" s="185">
        <f t="shared" ca="1" si="88"/>
        <v>77.065144506145771</v>
      </c>
      <c r="M252" s="185">
        <f t="shared" ca="1" si="88"/>
        <v>78.051367764216664</v>
      </c>
      <c r="N252" s="185">
        <f t="shared" ca="1" si="88"/>
        <v>78.746477395234749</v>
      </c>
      <c r="O252" s="185">
        <f t="shared" ca="1" si="88"/>
        <v>79.088929431656666</v>
      </c>
      <c r="P252" s="185">
        <f t="shared" ca="1" si="88"/>
        <v>79.907331561886139</v>
      </c>
      <c r="Q252" s="185">
        <f t="shared" ca="1" si="88"/>
        <v>80.055440509304262</v>
      </c>
      <c r="R252" s="185">
        <f t="shared" ca="1" si="88"/>
        <v>72.349396193680434</v>
      </c>
      <c r="S252" s="185">
        <f t="shared" ca="1" si="88"/>
        <v>73.690487253002033</v>
      </c>
      <c r="T252" s="185">
        <f t="shared" ca="1" si="88"/>
        <v>73.690487253002033</v>
      </c>
      <c r="U252" s="185">
        <f t="shared" ca="1" si="88"/>
        <v>73.690487253002033</v>
      </c>
      <c r="V252" s="185">
        <f t="shared" ca="1" si="88"/>
        <v>73.690487253002033</v>
      </c>
      <c r="W252" s="185">
        <f t="shared" ca="1" si="88"/>
        <v>73.690487253002033</v>
      </c>
      <c r="X252" s="185">
        <f t="shared" ca="1" si="88"/>
        <v>73.690487253002033</v>
      </c>
      <c r="Y252" s="185">
        <f t="shared" ca="1" si="88"/>
        <v>73.690487253002033</v>
      </c>
      <c r="Z252" s="185">
        <f t="shared" ca="1" si="88"/>
        <v>73.690487253002033</v>
      </c>
      <c r="AA252" s="185">
        <f t="shared" ca="1" si="88"/>
        <v>73.690487253002033</v>
      </c>
      <c r="AB252" s="185">
        <f t="shared" ca="1" si="88"/>
        <v>73.690487253002033</v>
      </c>
      <c r="AC252" s="185">
        <f t="shared" ca="1" si="88"/>
        <v>73.690487253002033</v>
      </c>
      <c r="AD252" s="185">
        <f t="shared" ca="1" si="88"/>
        <v>73.690487253002033</v>
      </c>
      <c r="AE252" s="185">
        <f t="shared" ca="1" si="88"/>
        <v>73.690487253002033</v>
      </c>
      <c r="AF252" s="185">
        <f t="shared" ca="1" si="88"/>
        <v>73.690487253002033</v>
      </c>
      <c r="AG252" s="185">
        <f t="shared" ca="1" si="88"/>
        <v>73.690487253002033</v>
      </c>
      <c r="AH252" s="185">
        <f t="shared" ca="1" si="88"/>
        <v>73.690487253002033</v>
      </c>
      <c r="AI252" s="185">
        <f t="shared" ca="1" si="88"/>
        <v>73.690487253002033</v>
      </c>
      <c r="AJ252" s="185">
        <f t="shared" ca="1" si="88"/>
        <v>73.690487253002033</v>
      </c>
      <c r="AK252" s="185">
        <f t="shared" ca="1" si="88"/>
        <v>73.690487253002033</v>
      </c>
      <c r="AL252" s="185">
        <f t="shared" ca="1" si="88"/>
        <v>73.690487253002033</v>
      </c>
      <c r="AM252" s="185">
        <f t="shared" ca="1" si="88"/>
        <v>73.690487253002033</v>
      </c>
      <c r="AN252" s="185">
        <f t="shared" ca="1" si="88"/>
        <v>73.690487253002033</v>
      </c>
      <c r="AO252" s="185">
        <f t="shared" ca="1" si="88"/>
        <v>73.690487253002033</v>
      </c>
      <c r="AP252" s="185">
        <f t="shared" ca="1" si="88"/>
        <v>73.690487253002033</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82"/>
        <v>9.7353386984868262</v>
      </c>
      <c r="L253" s="185">
        <f t="shared" ca="1" si="88"/>
        <v>9.9021790797239682</v>
      </c>
      <c r="M253" s="192">
        <f t="shared" ref="M253" si="89">O253</f>
        <v>37.630000000000003</v>
      </c>
      <c r="N253" s="192">
        <f t="shared" ref="N253" si="90">O253</f>
        <v>37.630000000000003</v>
      </c>
      <c r="O253" s="192">
        <f>INDEX('[4]TS BYDem'!$O$10:$O$203,MATCH(D253,'[4]TS BYDem'!$D$10:$D$203,0))</f>
        <v>37.630000000000003</v>
      </c>
      <c r="P253" s="185">
        <f t="shared" ca="1" si="88"/>
        <v>38.019390428999891</v>
      </c>
      <c r="Q253" s="185">
        <f t="shared" ca="1" si="88"/>
        <v>38.089859706197025</v>
      </c>
      <c r="R253" s="185">
        <f t="shared" ca="1" si="88"/>
        <v>34.42337376839577</v>
      </c>
      <c r="S253" s="185">
        <f t="shared" ca="1" si="88"/>
        <v>35.061456201992002</v>
      </c>
      <c r="T253" s="185">
        <f t="shared" ca="1" si="88"/>
        <v>35.061456201992002</v>
      </c>
      <c r="U253" s="185">
        <f t="shared" ca="1" si="88"/>
        <v>35.061456201992002</v>
      </c>
      <c r="V253" s="185">
        <f t="shared" ca="1" si="88"/>
        <v>35.061456201992002</v>
      </c>
      <c r="W253" s="185">
        <f t="shared" ca="1" si="88"/>
        <v>35.061456201992002</v>
      </c>
      <c r="X253" s="185">
        <f t="shared" ca="1" si="88"/>
        <v>35.061456201992002</v>
      </c>
      <c r="Y253" s="185">
        <f t="shared" ca="1" si="88"/>
        <v>35.061456201992002</v>
      </c>
      <c r="Z253" s="185">
        <f t="shared" ca="1" si="88"/>
        <v>35.061456201992002</v>
      </c>
      <c r="AA253" s="185">
        <f t="shared" ca="1" si="88"/>
        <v>35.061456201992002</v>
      </c>
      <c r="AB253" s="185">
        <f t="shared" ca="1" si="88"/>
        <v>35.061456201992002</v>
      </c>
      <c r="AC253" s="185">
        <f t="shared" ca="1" si="88"/>
        <v>35.061456201992002</v>
      </c>
      <c r="AD253" s="185">
        <f t="shared" ca="1" si="88"/>
        <v>35.061456201992002</v>
      </c>
      <c r="AE253" s="185">
        <f t="shared" ca="1" si="88"/>
        <v>35.061456201992002</v>
      </c>
      <c r="AF253" s="185">
        <f t="shared" ca="1" si="88"/>
        <v>35.061456201992002</v>
      </c>
      <c r="AG253" s="185">
        <f t="shared" ca="1" si="88"/>
        <v>35.061456201992002</v>
      </c>
      <c r="AH253" s="185">
        <f t="shared" ca="1" si="88"/>
        <v>35.061456201992002</v>
      </c>
      <c r="AI253" s="185">
        <f t="shared" ca="1" si="88"/>
        <v>35.061456201992002</v>
      </c>
      <c r="AJ253" s="185">
        <f t="shared" ca="1" si="88"/>
        <v>35.061456201992002</v>
      </c>
      <c r="AK253" s="185">
        <f t="shared" ca="1" si="88"/>
        <v>35.061456201992002</v>
      </c>
      <c r="AL253" s="185">
        <f t="shared" ca="1" si="88"/>
        <v>35.061456201992002</v>
      </c>
      <c r="AM253" s="185">
        <f t="shared" ca="1" si="88"/>
        <v>35.061456201992002</v>
      </c>
      <c r="AN253" s="185">
        <f t="shared" ca="1" si="88"/>
        <v>35.061456201992002</v>
      </c>
      <c r="AO253" s="185">
        <f t="shared" ca="1" si="88"/>
        <v>35.061456201992002</v>
      </c>
      <c r="AP253" s="185">
        <f t="shared" ca="1" si="88"/>
        <v>35.061456201992002</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6" t="str">
        <f>[5]ITEMS_Comm!B27</f>
        <v>E</v>
      </c>
      <c r="C9" s="55" t="str">
        <f>[5]ITEMS_Comm!C27</f>
        <v>RLEL</v>
      </c>
      <c r="D9" s="55" t="str">
        <f>[5]ITEMS_Comm!D27</f>
        <v>Residential - Lighting - Low Income Electrified</v>
      </c>
      <c r="E9" s="316" t="str">
        <f>[5]ITEMS_Comm!E27</f>
        <v>PJ</v>
      </c>
      <c r="F9" s="316" t="str">
        <f>[5]ITEMS_Comm!F27</f>
        <v>COM,DEM,DAYNITE,RES</v>
      </c>
    </row>
    <row r="10" spans="1:8">
      <c r="A10" s="55" t="str">
        <f>[5]ITEMS_Comm!A28</f>
        <v/>
      </c>
      <c r="B10" s="316" t="str">
        <f>[5]ITEMS_Comm!B28</f>
        <v>E</v>
      </c>
      <c r="C10" s="55" t="str">
        <f>[5]ITEMS_Comm!C28</f>
        <v>RLNL</v>
      </c>
      <c r="D10" s="55" t="str">
        <f>[5]ITEMS_Comm!D28</f>
        <v>Residential - Lighting - Low Income Electrified paraffin</v>
      </c>
      <c r="E10" s="316" t="str">
        <f>[5]ITEMS_Comm!E28</f>
        <v>PJ</v>
      </c>
      <c r="F10" s="316" t="str">
        <f>[5]ITEMS_Comm!F28</f>
        <v>COM,DEM,DAYNITE,RES</v>
      </c>
    </row>
    <row r="11" spans="1:8">
      <c r="A11" s="55" t="str">
        <f>[5]ITEMS_Comm!A29</f>
        <v/>
      </c>
      <c r="B11" s="316" t="str">
        <f>[5]ITEMS_Comm!B29</f>
        <v>E</v>
      </c>
      <c r="C11" s="55" t="str">
        <f>[5]ITEMS_Comm!C29</f>
        <v>RLEK</v>
      </c>
      <c r="D11" s="55" t="str">
        <f>[5]ITEMS_Comm!D29</f>
        <v>Residential - Cooking - Low Income Electrified</v>
      </c>
      <c r="E11" s="316" t="str">
        <f>[5]ITEMS_Comm!E29</f>
        <v>PJ</v>
      </c>
      <c r="F11" s="316" t="str">
        <f>[5]ITEMS_Comm!F29</f>
        <v>COM,DEM,DAYNITE,RES</v>
      </c>
    </row>
    <row r="12" spans="1:8">
      <c r="A12" s="55" t="str">
        <f>[5]ITEMS_Comm!A30</f>
        <v/>
      </c>
      <c r="B12" s="316" t="str">
        <f>[5]ITEMS_Comm!B30</f>
        <v>E</v>
      </c>
      <c r="C12" s="55" t="str">
        <f>[5]ITEMS_Comm!C30</f>
        <v>RLEH</v>
      </c>
      <c r="D12" s="55" t="str">
        <f>[5]ITEMS_Comm!D30</f>
        <v>Residential - Space Heating - Low Income Electrified</v>
      </c>
      <c r="E12" s="316" t="str">
        <f>[5]ITEMS_Comm!E30</f>
        <v>PJ</v>
      </c>
      <c r="F12" s="316" t="str">
        <f>[5]ITEMS_Comm!F30</f>
        <v>COM,DEM,DAYNITE,RES</v>
      </c>
    </row>
    <row r="13" spans="1:8">
      <c r="A13" s="55" t="str">
        <f>[5]ITEMS_Comm!A31</f>
        <v/>
      </c>
      <c r="B13" s="316" t="str">
        <f>[5]ITEMS_Comm!B31</f>
        <v>E</v>
      </c>
      <c r="C13" s="55" t="str">
        <f>[5]ITEMS_Comm!C31</f>
        <v>RLEWG</v>
      </c>
      <c r="D13" s="55" t="str">
        <f>[5]ITEMS_Comm!D31</f>
        <v>Residential - Water Heating Geyser - Low Income Electrified</v>
      </c>
      <c r="E13" s="316" t="str">
        <f>[5]ITEMS_Comm!E31</f>
        <v>PJ</v>
      </c>
      <c r="F13" s="316" t="str">
        <f>[5]ITEMS_Comm!F31</f>
        <v>COM,DEM,DAYNITE,RES</v>
      </c>
    </row>
    <row r="14" spans="1:8">
      <c r="A14" s="55" t="str">
        <f>[5]ITEMS_Comm!A32</f>
        <v/>
      </c>
      <c r="B14" s="316" t="str">
        <f>[5]ITEMS_Comm!B32</f>
        <v>E</v>
      </c>
      <c r="C14" s="55" t="str">
        <f>[5]ITEMS_Comm!C32</f>
        <v>RLEW</v>
      </c>
      <c r="D14" s="55" t="str">
        <f>[5]ITEMS_Comm!D32</f>
        <v>Residential - Water Heating - Low Income Electrified</v>
      </c>
      <c r="E14" s="316" t="str">
        <f>[5]ITEMS_Comm!E32</f>
        <v>PJ</v>
      </c>
      <c r="F14" s="316" t="str">
        <f>[5]ITEMS_Comm!F32</f>
        <v>COM,DEM,DAYNITE,RES</v>
      </c>
    </row>
    <row r="15" spans="1:8">
      <c r="A15" s="55" t="str">
        <f>[5]ITEMS_Comm!A33</f>
        <v/>
      </c>
      <c r="B15" s="316" t="str">
        <f>[5]ITEMS_Comm!B33</f>
        <v>E</v>
      </c>
      <c r="C15" s="55" t="str">
        <f>[5]ITEMS_Comm!C33</f>
        <v>RLER</v>
      </c>
      <c r="D15" s="55" t="str">
        <f>[5]ITEMS_Comm!D33</f>
        <v>Residential - Refrigeration - Low Income Electrified</v>
      </c>
      <c r="E15" s="316" t="str">
        <f>[5]ITEMS_Comm!E33</f>
        <v>PJ</v>
      </c>
      <c r="F15" s="316" t="str">
        <f>[5]ITEMS_Comm!F33</f>
        <v>COM,DEM,DAYNITE,RES</v>
      </c>
    </row>
    <row r="16" spans="1:8">
      <c r="A16" s="55" t="str">
        <f>[5]ITEMS_Comm!A34</f>
        <v/>
      </c>
      <c r="B16" s="316" t="str">
        <f>[5]ITEMS_Comm!B34</f>
        <v>E</v>
      </c>
      <c r="C16" s="55" t="str">
        <f>[5]ITEMS_Comm!C34</f>
        <v>RLEO</v>
      </c>
      <c r="D16" s="55" t="str">
        <f>[5]ITEMS_Comm!D34</f>
        <v>Residential - Other - Low Income Electrified</v>
      </c>
      <c r="E16" s="316" t="str">
        <f>[5]ITEMS_Comm!E34</f>
        <v>PJ</v>
      </c>
      <c r="F16" s="316" t="str">
        <f>[5]ITEMS_Comm!F34</f>
        <v>COM,DEM,DAYNITE,RES</v>
      </c>
    </row>
    <row r="17" spans="1:6">
      <c r="A17" s="55" t="str">
        <f>[5]ITEMS_Comm!A35</f>
        <v>*</v>
      </c>
      <c r="B17" s="316" t="str">
        <f>[5]ITEMS_Comm!B35</f>
        <v>E</v>
      </c>
      <c r="C17" s="55">
        <f>[5]ITEMS_Comm!C35</f>
        <v>0</v>
      </c>
      <c r="D17" s="55" t="str">
        <f>[5]ITEMS_Comm!D35</f>
        <v/>
      </c>
      <c r="E17" s="316" t="str">
        <f>[5]ITEMS_Comm!E35</f>
        <v/>
      </c>
      <c r="F17" s="316" t="str">
        <f>[5]ITEMS_Comm!F35</f>
        <v/>
      </c>
    </row>
    <row r="18" spans="1:6">
      <c r="A18" s="55" t="str">
        <f>[5]ITEMS_Comm!A36</f>
        <v>*</v>
      </c>
      <c r="B18" s="316" t="str">
        <f>[5]ITEMS_Comm!B36</f>
        <v>E</v>
      </c>
      <c r="C18" s="55">
        <f>[5]ITEMS_Comm!C36</f>
        <v>0</v>
      </c>
      <c r="D18" s="55" t="str">
        <f>[5]ITEMS_Comm!D36</f>
        <v/>
      </c>
      <c r="E18" s="316" t="str">
        <f>[5]ITEMS_Comm!E36</f>
        <v/>
      </c>
      <c r="F18" s="316" t="str">
        <f>[5]ITEMS_Comm!F36</f>
        <v/>
      </c>
    </row>
    <row r="19" spans="1:6">
      <c r="A19" s="55" t="str">
        <f>[5]ITEMS_Comm!A37</f>
        <v>*</v>
      </c>
      <c r="B19" s="316" t="str">
        <f>[5]ITEMS_Comm!B37</f>
        <v>E</v>
      </c>
      <c r="C19" s="55">
        <f>[5]ITEMS_Comm!C37</f>
        <v>0</v>
      </c>
      <c r="D19" s="55" t="str">
        <f>[5]ITEMS_Comm!D37</f>
        <v/>
      </c>
      <c r="E19" s="316" t="str">
        <f>[5]ITEMS_Comm!E37</f>
        <v/>
      </c>
      <c r="F19" s="316" t="str">
        <f>[5]ITEMS_Comm!F37</f>
        <v/>
      </c>
    </row>
    <row r="20" spans="1:6">
      <c r="A20" s="55" t="str">
        <f>[5]ITEMS_Comm!A38</f>
        <v/>
      </c>
      <c r="B20" s="316" t="str">
        <f>[5]ITEMS_Comm!B38</f>
        <v>E</v>
      </c>
      <c r="C20" s="55" t="str">
        <f>[5]ITEMS_Comm!C38</f>
        <v>RMEL</v>
      </c>
      <c r="D20" s="55" t="str">
        <f>[5]ITEMS_Comm!D38</f>
        <v>Residential - Lighting - Middle Income Electrified</v>
      </c>
      <c r="E20" s="316" t="str">
        <f>[5]ITEMS_Comm!E38</f>
        <v>PJ</v>
      </c>
      <c r="F20" s="316" t="str">
        <f>[5]ITEMS_Comm!F38</f>
        <v>COM,DEM,DAYNITE,RES</v>
      </c>
    </row>
    <row r="21" spans="1:6">
      <c r="A21" s="55" t="str">
        <f>[5]ITEMS_Comm!A39</f>
        <v/>
      </c>
      <c r="B21" s="316" t="str">
        <f>[5]ITEMS_Comm!B39</f>
        <v>E</v>
      </c>
      <c r="C21" s="55" t="str">
        <f>[5]ITEMS_Comm!C39</f>
        <v>RMNL</v>
      </c>
      <c r="D21" s="55" t="str">
        <f>[5]ITEMS_Comm!D39</f>
        <v>Residential - Lighting - Middle Income Electrified paraffin</v>
      </c>
      <c r="E21" s="316" t="str">
        <f>[5]ITEMS_Comm!E39</f>
        <v>PJ</v>
      </c>
      <c r="F21" s="316" t="str">
        <f>[5]ITEMS_Comm!F39</f>
        <v>COM,DEM,DAYNITE,RES</v>
      </c>
    </row>
    <row r="22" spans="1:6">
      <c r="A22" s="55" t="str">
        <f>[5]ITEMS_Comm!A40</f>
        <v/>
      </c>
      <c r="B22" s="316" t="str">
        <f>[5]ITEMS_Comm!B40</f>
        <v>E</v>
      </c>
      <c r="C22" s="55" t="str">
        <f>[5]ITEMS_Comm!C40</f>
        <v>RMEK</v>
      </c>
      <c r="D22" s="55" t="str">
        <f>[5]ITEMS_Comm!D40</f>
        <v>Residential - Cooking - Middle Income Electrified</v>
      </c>
      <c r="E22" s="316" t="str">
        <f>[5]ITEMS_Comm!E40</f>
        <v>PJ</v>
      </c>
      <c r="F22" s="316" t="str">
        <f>[5]ITEMS_Comm!F40</f>
        <v>COM,DEM,DAYNITE,RES</v>
      </c>
    </row>
    <row r="23" spans="1:6">
      <c r="A23" s="55" t="str">
        <f>[5]ITEMS_Comm!A41</f>
        <v/>
      </c>
      <c r="B23" s="316" t="str">
        <f>[5]ITEMS_Comm!B41</f>
        <v>E</v>
      </c>
      <c r="C23" s="55" t="str">
        <f>[5]ITEMS_Comm!C41</f>
        <v>RMEH</v>
      </c>
      <c r="D23" s="55" t="str">
        <f>[5]ITEMS_Comm!D41</f>
        <v>Residential - Space Heating - Middle Income Electrified</v>
      </c>
      <c r="E23" s="316" t="str">
        <f>[5]ITEMS_Comm!E41</f>
        <v>PJ</v>
      </c>
      <c r="F23" s="316" t="str">
        <f>[5]ITEMS_Comm!F41</f>
        <v>COM,DEM,DAYNITE,RES</v>
      </c>
    </row>
    <row r="24" spans="1:6">
      <c r="A24" s="55" t="str">
        <f>[5]ITEMS_Comm!A42</f>
        <v/>
      </c>
      <c r="B24" s="316" t="str">
        <f>[5]ITEMS_Comm!B42</f>
        <v>E</v>
      </c>
      <c r="C24" s="55" t="str">
        <f>[5]ITEMS_Comm!C42</f>
        <v>RMEWG</v>
      </c>
      <c r="D24" s="55" t="str">
        <f>[5]ITEMS_Comm!D42</f>
        <v>Residential - Water Heating Geyser - Middle Income Electrified</v>
      </c>
      <c r="E24" s="316" t="str">
        <f>[5]ITEMS_Comm!E42</f>
        <v>PJ</v>
      </c>
      <c r="F24" s="316" t="str">
        <f>[5]ITEMS_Comm!F42</f>
        <v>COM,DEM,DAYNITE,RES</v>
      </c>
    </row>
    <row r="25" spans="1:6">
      <c r="A25" s="55" t="str">
        <f>[5]ITEMS_Comm!A43</f>
        <v/>
      </c>
      <c r="B25" s="316" t="str">
        <f>[5]ITEMS_Comm!B43</f>
        <v>E</v>
      </c>
      <c r="C25" s="55" t="str">
        <f>[5]ITEMS_Comm!C43</f>
        <v>RMEW</v>
      </c>
      <c r="D25" s="55">
        <f>[5]ITEMS_Comm!D43</f>
        <v>0</v>
      </c>
      <c r="E25" s="316" t="str">
        <f>[5]ITEMS_Comm!E43</f>
        <v>PJ</v>
      </c>
      <c r="F25" s="316" t="str">
        <f>[5]ITEMS_Comm!F43</f>
        <v>COM,DEM,DAYNITE,RES</v>
      </c>
    </row>
    <row r="26" spans="1:6">
      <c r="A26" s="55" t="str">
        <f>[5]ITEMS_Comm!A44</f>
        <v/>
      </c>
      <c r="B26" s="316" t="str">
        <f>[5]ITEMS_Comm!B44</f>
        <v>E</v>
      </c>
      <c r="C26" s="55" t="str">
        <f>[5]ITEMS_Comm!C44</f>
        <v>RMER</v>
      </c>
      <c r="D26" s="55" t="str">
        <f>[5]ITEMS_Comm!D44</f>
        <v>Residential - Refrigeration - Middle Income Electrified</v>
      </c>
      <c r="E26" s="316" t="str">
        <f>[5]ITEMS_Comm!E44</f>
        <v>PJ</v>
      </c>
      <c r="F26" s="316" t="str">
        <f>[5]ITEMS_Comm!F44</f>
        <v>COM,DEM,DAYNITE,RES</v>
      </c>
    </row>
    <row r="27" spans="1:6">
      <c r="A27" s="55" t="str">
        <f>[5]ITEMS_Comm!A45</f>
        <v/>
      </c>
      <c r="B27" s="316" t="str">
        <f>[5]ITEMS_Comm!B45</f>
        <v>E</v>
      </c>
      <c r="C27" s="55" t="str">
        <f>[5]ITEMS_Comm!C45</f>
        <v>RMEO</v>
      </c>
      <c r="D27" s="55" t="str">
        <f>[5]ITEMS_Comm!D45</f>
        <v>Residential - Other - Middle Income Electrified</v>
      </c>
      <c r="E27" s="316" t="str">
        <f>[5]ITEMS_Comm!E45</f>
        <v>PJ</v>
      </c>
      <c r="F27" s="316" t="str">
        <f>[5]ITEMS_Comm!F45</f>
        <v>COM,DEM,DAYNITE,RES</v>
      </c>
    </row>
    <row r="28" spans="1:6">
      <c r="A28" s="55" t="str">
        <f>[5]ITEMS_Comm!A46</f>
        <v>*</v>
      </c>
      <c r="B28" s="316" t="str">
        <f>[5]ITEMS_Comm!B46</f>
        <v>E</v>
      </c>
      <c r="C28" s="55">
        <f>[5]ITEMS_Comm!C46</f>
        <v>0</v>
      </c>
      <c r="D28" s="55" t="str">
        <f>[5]ITEMS_Comm!D46</f>
        <v/>
      </c>
      <c r="E28" s="316" t="str">
        <f>[5]ITEMS_Comm!E46</f>
        <v/>
      </c>
      <c r="F28" s="316" t="str">
        <f>[5]ITEMS_Comm!F46</f>
        <v/>
      </c>
    </row>
    <row r="29" spans="1:6">
      <c r="A29" s="55" t="str">
        <f>[5]ITEMS_Comm!A47</f>
        <v>*</v>
      </c>
      <c r="B29" s="316" t="str">
        <f>[5]ITEMS_Comm!B47</f>
        <v>E</v>
      </c>
      <c r="C29" s="55">
        <f>[5]ITEMS_Comm!C47</f>
        <v>0</v>
      </c>
      <c r="D29" s="55" t="str">
        <f>[5]ITEMS_Comm!D47</f>
        <v/>
      </c>
      <c r="E29" s="316" t="str">
        <f>[5]ITEMS_Comm!E47</f>
        <v/>
      </c>
      <c r="F29" s="316" t="str">
        <f>[5]ITEMS_Comm!F47</f>
        <v/>
      </c>
    </row>
    <row r="30" spans="1:6">
      <c r="A30" s="55" t="str">
        <f>[5]ITEMS_Comm!A48</f>
        <v>*</v>
      </c>
      <c r="B30" s="316" t="str">
        <f>[5]ITEMS_Comm!B48</f>
        <v>E</v>
      </c>
      <c r="C30" s="55">
        <f>[5]ITEMS_Comm!C48</f>
        <v>0</v>
      </c>
      <c r="D30" s="55" t="str">
        <f>[5]ITEMS_Comm!D48</f>
        <v/>
      </c>
      <c r="E30" s="316" t="str">
        <f>[5]ITEMS_Comm!E48</f>
        <v/>
      </c>
      <c r="F30" s="316" t="str">
        <f>[5]ITEMS_Comm!F48</f>
        <v/>
      </c>
    </row>
    <row r="31" spans="1:6">
      <c r="A31" s="55" t="str">
        <f>[5]ITEMS_Comm!A49</f>
        <v/>
      </c>
      <c r="B31" s="316" t="str">
        <f>[5]ITEMS_Comm!B49</f>
        <v>E</v>
      </c>
      <c r="C31" s="55" t="str">
        <f>[5]ITEMS_Comm!C49</f>
        <v>RHEL</v>
      </c>
      <c r="D31" s="55" t="str">
        <f>[5]ITEMS_Comm!D49</f>
        <v>Residential - Lighting - High Income Electrified</v>
      </c>
      <c r="E31" s="316" t="str">
        <f>[5]ITEMS_Comm!E49</f>
        <v>PJ</v>
      </c>
      <c r="F31" s="316" t="str">
        <f>[5]ITEMS_Comm!F49</f>
        <v>COM,DEM,DAYNITE,RES</v>
      </c>
    </row>
    <row r="32" spans="1:6">
      <c r="A32" s="55" t="str">
        <f>[5]ITEMS_Comm!A50</f>
        <v/>
      </c>
      <c r="B32" s="316" t="str">
        <f>[5]ITEMS_Comm!B50</f>
        <v>E</v>
      </c>
      <c r="C32" s="55" t="str">
        <f>[5]ITEMS_Comm!C50</f>
        <v>RHEK</v>
      </c>
      <c r="D32" s="55" t="str">
        <f>[5]ITEMS_Comm!D50</f>
        <v>Residential - Cooking - High Income Electrified</v>
      </c>
      <c r="E32" s="316" t="str">
        <f>[5]ITEMS_Comm!E50</f>
        <v>PJ</v>
      </c>
      <c r="F32" s="316" t="str">
        <f>[5]ITEMS_Comm!F50</f>
        <v>COM,DEM,DAYNITE,RES</v>
      </c>
    </row>
    <row r="33" spans="1:6">
      <c r="A33" s="55" t="str">
        <f>[5]ITEMS_Comm!A51</f>
        <v/>
      </c>
      <c r="B33" s="316" t="str">
        <f>[5]ITEMS_Comm!B51</f>
        <v>E</v>
      </c>
      <c r="C33" s="55" t="str">
        <f>[5]ITEMS_Comm!C51</f>
        <v>RHEH</v>
      </c>
      <c r="D33" s="55" t="str">
        <f>[5]ITEMS_Comm!D51</f>
        <v>Residential - Space Heating - High Income Electrified</v>
      </c>
      <c r="E33" s="316" t="str">
        <f>[5]ITEMS_Comm!E51</f>
        <v>PJ</v>
      </c>
      <c r="F33" s="316" t="str">
        <f>[5]ITEMS_Comm!F51</f>
        <v>COM,DEM,DAYNITE,RES</v>
      </c>
    </row>
    <row r="34" spans="1:6">
      <c r="A34" s="55" t="str">
        <f>[5]ITEMS_Comm!A52</f>
        <v/>
      </c>
      <c r="B34" s="316" t="str">
        <f>[5]ITEMS_Comm!B52</f>
        <v>E</v>
      </c>
      <c r="C34" s="55" t="str">
        <f>[5]ITEMS_Comm!C52</f>
        <v>RHEWG</v>
      </c>
      <c r="D34" s="55" t="str">
        <f>[5]ITEMS_Comm!D52</f>
        <v>Residential - Water Heating Geyser - High Income Electrified</v>
      </c>
      <c r="E34" s="316" t="str">
        <f>[5]ITEMS_Comm!E52</f>
        <v>PJ</v>
      </c>
      <c r="F34" s="316" t="str">
        <f>[5]ITEMS_Comm!F52</f>
        <v>COM,DEM,DAYNITE,RES</v>
      </c>
    </row>
    <row r="35" spans="1:6">
      <c r="A35" s="55" t="str">
        <f>[5]ITEMS_Comm!A53</f>
        <v/>
      </c>
      <c r="B35" s="316" t="str">
        <f>[5]ITEMS_Comm!B53</f>
        <v>E</v>
      </c>
      <c r="C35" s="55" t="str">
        <f>[5]ITEMS_Comm!C53</f>
        <v>RHEW</v>
      </c>
      <c r="D35" s="55" t="str">
        <f>[5]ITEMS_Comm!D53</f>
        <v xml:space="preserve">Residential -water heating non geyser high income </v>
      </c>
      <c r="E35" s="316" t="str">
        <f>[5]ITEMS_Comm!E53</f>
        <v>PJ</v>
      </c>
      <c r="F35" s="316" t="str">
        <f>[5]ITEMS_Comm!F53</f>
        <v>COM,DEM,DAYNITE,RES</v>
      </c>
    </row>
    <row r="36" spans="1:6">
      <c r="A36" s="55" t="str">
        <f>[5]ITEMS_Comm!A54</f>
        <v/>
      </c>
      <c r="B36" s="316" t="str">
        <f>[5]ITEMS_Comm!B54</f>
        <v>E</v>
      </c>
      <c r="C36" s="55" t="str">
        <f>[5]ITEMS_Comm!C54</f>
        <v>RHER</v>
      </c>
      <c r="D36" s="55" t="str">
        <f>[5]ITEMS_Comm!D54</f>
        <v>Residential - Refrigeration - High Income Electrified</v>
      </c>
      <c r="E36" s="316" t="str">
        <f>[5]ITEMS_Comm!E54</f>
        <v>PJ</v>
      </c>
      <c r="F36" s="316" t="str">
        <f>[5]ITEMS_Comm!F54</f>
        <v>COM,DEM,DAYNITE,RES</v>
      </c>
    </row>
    <row r="37" spans="1:6">
      <c r="A37" s="55" t="str">
        <f>[5]ITEMS_Comm!A55</f>
        <v/>
      </c>
      <c r="B37" s="316" t="str">
        <f>[5]ITEMS_Comm!B55</f>
        <v>E</v>
      </c>
      <c r="C37" s="55" t="str">
        <f>[5]ITEMS_Comm!C55</f>
        <v>RHEO</v>
      </c>
      <c r="D37" s="55" t="str">
        <f>[5]ITEMS_Comm!D55</f>
        <v>Residential - Other - High Income Electrified</v>
      </c>
      <c r="E37" s="316" t="str">
        <f>[5]ITEMS_Comm!E55</f>
        <v>PJ</v>
      </c>
      <c r="F37" s="316" t="str">
        <f>[5]ITEMS_Comm!F55</f>
        <v>COM,DEM,DAYNITE,RES</v>
      </c>
    </row>
    <row r="38" spans="1:6">
      <c r="A38" s="55" t="str">
        <f>[5]ITEMS_Comm!A56</f>
        <v>*</v>
      </c>
      <c r="B38" s="316" t="str">
        <f>[5]ITEMS_Comm!B56</f>
        <v>E</v>
      </c>
      <c r="C38" s="55">
        <f>[5]ITEMS_Comm!C56</f>
        <v>0</v>
      </c>
      <c r="D38" s="55" t="str">
        <f>[5]ITEMS_Comm!D56</f>
        <v/>
      </c>
      <c r="E38" s="316" t="str">
        <f>[5]ITEMS_Comm!E56</f>
        <v/>
      </c>
      <c r="F38" s="316" t="str">
        <f>[5]ITEMS_Comm!F56</f>
        <v/>
      </c>
    </row>
    <row r="39" spans="1:6">
      <c r="A39" s="55" t="str">
        <f>[5]ITEMS_Comm!A57</f>
        <v>*</v>
      </c>
      <c r="B39" s="316" t="str">
        <f>[5]ITEMS_Comm!B57</f>
        <v>E</v>
      </c>
      <c r="C39" s="55">
        <f>[5]ITEMS_Comm!C57</f>
        <v>0</v>
      </c>
      <c r="D39" s="55">
        <f>[5]ITEMS_Comm!D57</f>
        <v>0</v>
      </c>
      <c r="E39" s="316">
        <f>[5]ITEMS_Comm!E57</f>
        <v>0</v>
      </c>
      <c r="F39" s="316">
        <f>[5]ITEMS_Comm!F57</f>
        <v>0</v>
      </c>
    </row>
    <row r="40" spans="1:6">
      <c r="A40" s="55" t="str">
        <f>[5]ITEMS_Comm!A58</f>
        <v>*</v>
      </c>
      <c r="B40" s="316" t="str">
        <f>[5]ITEMS_Comm!B58</f>
        <v>E</v>
      </c>
      <c r="C40" s="55">
        <f>[5]ITEMS_Comm!C58</f>
        <v>0</v>
      </c>
      <c r="D40" s="55">
        <f>[5]ITEMS_Comm!D58</f>
        <v>0</v>
      </c>
      <c r="E40" s="316">
        <f>[5]ITEMS_Comm!E58</f>
        <v>0</v>
      </c>
      <c r="F40" s="316">
        <f>[5]ITEMS_Comm!F58</f>
        <v>0</v>
      </c>
    </row>
    <row r="41" spans="1:6">
      <c r="A41" s="55" t="str">
        <f>[5]ITEMS_Comm!A59</f>
        <v>*</v>
      </c>
      <c r="B41" s="316" t="str">
        <f>[5]ITEMS_Comm!B59</f>
        <v>E</v>
      </c>
      <c r="C41" s="55">
        <f>[5]ITEMS_Comm!C59</f>
        <v>0</v>
      </c>
      <c r="D41" s="55">
        <f>[5]ITEMS_Comm!D59</f>
        <v>0</v>
      </c>
      <c r="E41" s="316">
        <f>[5]ITEMS_Comm!E59</f>
        <v>0</v>
      </c>
      <c r="F41" s="316">
        <f>[5]ITEMS_Comm!F59</f>
        <v>0</v>
      </c>
    </row>
    <row r="42" spans="1:6">
      <c r="A42" s="55" t="str">
        <f>[5]ITEMS_Comm!A60</f>
        <v>*</v>
      </c>
      <c r="B42" s="316" t="str">
        <f>[5]ITEMS_Comm!B60</f>
        <v>E</v>
      </c>
      <c r="C42" s="55">
        <f>[5]ITEMS_Comm!C60</f>
        <v>0</v>
      </c>
      <c r="D42" s="55">
        <f>[5]ITEMS_Comm!D60</f>
        <v>0</v>
      </c>
      <c r="E42" s="316">
        <f>[5]ITEMS_Comm!E60</f>
        <v>0</v>
      </c>
      <c r="F42" s="316">
        <f>[5]ITEMS_Comm!F60</f>
        <v>0</v>
      </c>
    </row>
    <row r="43" spans="1:6">
      <c r="A43" s="55" t="str">
        <f>[5]ITEMS_Comm!A61</f>
        <v>*</v>
      </c>
      <c r="B43" s="316" t="str">
        <f>[5]ITEMS_Comm!B61</f>
        <v>E</v>
      </c>
      <c r="C43" s="55">
        <f>[5]ITEMS_Comm!C61</f>
        <v>0</v>
      </c>
      <c r="D43" s="55">
        <f>[5]ITEMS_Comm!D61</f>
        <v>0</v>
      </c>
      <c r="E43" s="316">
        <f>[5]ITEMS_Comm!E61</f>
        <v>0</v>
      </c>
      <c r="F43" s="316">
        <f>[5]ITEMS_Comm!F61</f>
        <v>0</v>
      </c>
    </row>
    <row r="44" spans="1:6">
      <c r="A44" s="55" t="str">
        <f>[5]ITEMS_Comm!A62</f>
        <v>*</v>
      </c>
      <c r="B44" s="316" t="str">
        <f>[5]ITEMS_Comm!B62</f>
        <v>E</v>
      </c>
      <c r="C44" s="55">
        <f>[5]ITEMS_Comm!C62</f>
        <v>0</v>
      </c>
      <c r="D44" s="55">
        <f>[5]ITEMS_Comm!D62</f>
        <v>0</v>
      </c>
      <c r="E44" s="316">
        <f>[5]ITEMS_Comm!E62</f>
        <v>0</v>
      </c>
      <c r="F44" s="316">
        <f>[5]ITEMS_Comm!F62</f>
        <v>0</v>
      </c>
    </row>
    <row r="45" spans="1:6">
      <c r="A45" s="55" t="str">
        <f>[5]ITEMS_Comm!A63</f>
        <v>*</v>
      </c>
      <c r="B45" s="316" t="str">
        <f>[5]ITEMS_Comm!B63</f>
        <v>E</v>
      </c>
      <c r="C45" s="55">
        <f>[5]ITEMS_Comm!C63</f>
        <v>0</v>
      </c>
      <c r="D45" s="55">
        <f>[5]ITEMS_Comm!D63</f>
        <v>0</v>
      </c>
      <c r="E45" s="316">
        <f>[5]ITEMS_Comm!E63</f>
        <v>0</v>
      </c>
      <c r="F45" s="316">
        <f>[5]ITEMS_Comm!F63</f>
        <v>0</v>
      </c>
    </row>
    <row r="46" spans="1:6">
      <c r="A46" s="55" t="str">
        <f>[5]ITEMS_Comm!A64</f>
        <v>*</v>
      </c>
      <c r="B46" s="316" t="str">
        <f>[5]ITEMS_Comm!B64</f>
        <v>E</v>
      </c>
      <c r="C46" s="55">
        <f>[5]ITEMS_Comm!C64</f>
        <v>0</v>
      </c>
      <c r="D46" s="55">
        <f>[5]ITEMS_Comm!D64</f>
        <v>0</v>
      </c>
      <c r="E46" s="316">
        <f>[5]ITEMS_Comm!E64</f>
        <v>0</v>
      </c>
      <c r="F46" s="316">
        <f>[5]ITEMS_Comm!F64</f>
        <v>0</v>
      </c>
    </row>
    <row r="47" spans="1:6">
      <c r="A47" s="55" t="str">
        <f>[5]ITEMS_Comm!A65</f>
        <v>*</v>
      </c>
      <c r="B47" s="316" t="str">
        <f>[5]ITEMS_Comm!B65</f>
        <v>E</v>
      </c>
      <c r="C47" s="55">
        <f>[5]ITEMS_Comm!C65</f>
        <v>0</v>
      </c>
      <c r="D47" s="55">
        <f>[5]ITEMS_Comm!D65</f>
        <v>0</v>
      </c>
      <c r="E47" s="316">
        <f>[5]ITEMS_Comm!E65</f>
        <v>0</v>
      </c>
      <c r="F47" s="316">
        <f>[5]ITEMS_Comm!F65</f>
        <v>0</v>
      </c>
    </row>
    <row r="48" spans="1:6">
      <c r="A48" s="55" t="str">
        <f>[5]ITEMS_Comm!A66</f>
        <v>*</v>
      </c>
      <c r="B48" s="316" t="str">
        <f>[5]ITEMS_Comm!B66</f>
        <v>E</v>
      </c>
      <c r="C48" s="55">
        <f>[5]ITEMS_Comm!C66</f>
        <v>0</v>
      </c>
      <c r="D48" s="55">
        <f>[5]ITEMS_Comm!D66</f>
        <v>0</v>
      </c>
      <c r="E48" s="316">
        <f>[5]ITEMS_Comm!E66</f>
        <v>0</v>
      </c>
      <c r="F48" s="316">
        <f>[5]ITEMS_Comm!F66</f>
        <v>0</v>
      </c>
    </row>
    <row r="49" spans="1:6">
      <c r="A49" s="55" t="str">
        <f>[5]ITEMS_Comm!A67</f>
        <v>*</v>
      </c>
      <c r="B49" s="316" t="str">
        <f>[5]ITEMS_Comm!B67</f>
        <v>E</v>
      </c>
      <c r="C49" s="55">
        <f>[5]ITEMS_Comm!C67</f>
        <v>0</v>
      </c>
      <c r="D49" s="55">
        <f>[5]ITEMS_Comm!D67</f>
        <v>0</v>
      </c>
      <c r="E49" s="316">
        <f>[5]ITEMS_Comm!E67</f>
        <v>0</v>
      </c>
      <c r="F49" s="316">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zoomScale="60" zoomScaleNormal="60" workbookViewId="0">
      <selection activeCell="M22" sqref="M22"/>
    </sheetView>
  </sheetViews>
  <sheetFormatPr defaultColWidth="9.140625" defaultRowHeight="15"/>
  <cols>
    <col min="1" max="1" width="8.85546875" style="315" bestFit="1" customWidth="1"/>
    <col min="2" max="2" width="35.5703125" style="315" bestFit="1" customWidth="1"/>
    <col min="3" max="3" width="48" style="315" bestFit="1" customWidth="1"/>
    <col min="4" max="4" width="11.42578125" style="315" bestFit="1" customWidth="1"/>
    <col min="5" max="6" width="6.42578125" style="315" bestFit="1" customWidth="1"/>
    <col min="7" max="8" width="8.42578125" style="315" bestFit="1" customWidth="1"/>
    <col min="9" max="9" width="17.140625" style="315" bestFit="1" customWidth="1"/>
    <col min="10" max="10" width="8.7109375" style="40" bestFit="1" customWidth="1"/>
    <col min="11" max="15" width="13.140625" style="315" bestFit="1" customWidth="1"/>
    <col min="16" max="16" width="12.140625" style="315" bestFit="1" customWidth="1"/>
    <col min="17" max="20" width="13.140625" style="315" bestFit="1" customWidth="1"/>
    <col min="21" max="27" width="13" style="315" bestFit="1" customWidth="1"/>
    <col min="28" max="42" width="8.42578125" style="315" bestFit="1" customWidth="1"/>
    <col min="43" max="48" width="6.42578125" style="315" customWidth="1"/>
    <col min="49" max="53" width="9.140625" style="315"/>
    <col min="54" max="54" width="10.5703125" style="315" bestFit="1" customWidth="1"/>
    <col min="55" max="16384" width="9.140625" style="315"/>
  </cols>
  <sheetData>
    <row r="1" spans="1:54">
      <c r="A1" s="315" t="str">
        <f>IF(RES,"TS DATA","")</f>
        <v>TS DATA</v>
      </c>
      <c r="B1" s="315" t="s">
        <v>17</v>
      </c>
      <c r="J1" s="39"/>
    </row>
    <row r="2" spans="1:54" ht="15.75" thickBot="1">
      <c r="A2" s="315" t="s">
        <v>16</v>
      </c>
      <c r="B2" s="338" t="s">
        <v>197</v>
      </c>
      <c r="C2" s="338"/>
      <c r="I2" s="121"/>
      <c r="J2" s="315"/>
      <c r="BB2" s="315" t="s">
        <v>295</v>
      </c>
    </row>
    <row r="3" spans="1:54" ht="15.75" thickBot="1">
      <c r="A3" s="315" t="s">
        <v>16</v>
      </c>
      <c r="C3" s="314"/>
      <c r="D3" s="314"/>
      <c r="E3" s="14"/>
      <c r="F3" s="14"/>
      <c r="G3" s="14"/>
      <c r="H3" s="14"/>
      <c r="I3" s="147"/>
      <c r="J3" s="315">
        <v>2012</v>
      </c>
      <c r="K3" s="315">
        <v>2013</v>
      </c>
      <c r="L3" s="315">
        <v>2014</v>
      </c>
      <c r="M3" s="315">
        <v>2015</v>
      </c>
      <c r="N3" s="315">
        <v>2016</v>
      </c>
      <c r="O3" s="315">
        <v>2017</v>
      </c>
      <c r="P3" s="315">
        <v>2018</v>
      </c>
      <c r="Q3" s="315">
        <v>2019</v>
      </c>
      <c r="R3" s="315">
        <v>2020</v>
      </c>
      <c r="S3" s="315">
        <v>2021</v>
      </c>
      <c r="T3" s="315">
        <v>2022</v>
      </c>
      <c r="U3" s="315">
        <v>2023</v>
      </c>
      <c r="V3" s="315">
        <v>2024</v>
      </c>
      <c r="W3" s="315">
        <v>2025</v>
      </c>
      <c r="X3" s="315">
        <v>2026</v>
      </c>
      <c r="Y3" s="315">
        <v>2027</v>
      </c>
      <c r="Z3" s="315">
        <v>2028</v>
      </c>
      <c r="AA3" s="315">
        <v>2029</v>
      </c>
      <c r="AB3" s="315">
        <v>2030</v>
      </c>
      <c r="AC3" s="315">
        <v>2031</v>
      </c>
      <c r="AD3" s="315">
        <v>2032</v>
      </c>
      <c r="AE3" s="315">
        <v>2033</v>
      </c>
      <c r="AF3" s="315">
        <v>2034</v>
      </c>
      <c r="AG3" s="315">
        <v>2035</v>
      </c>
      <c r="AH3" s="315">
        <v>2036</v>
      </c>
      <c r="AI3" s="315">
        <v>2037</v>
      </c>
      <c r="AJ3" s="315">
        <v>2038</v>
      </c>
      <c r="AK3" s="315">
        <v>2039</v>
      </c>
      <c r="AL3" s="315">
        <v>2040</v>
      </c>
      <c r="AM3" s="315">
        <v>2045</v>
      </c>
      <c r="AN3" s="315">
        <v>2050</v>
      </c>
      <c r="AO3" s="315">
        <v>2060</v>
      </c>
      <c r="AP3" s="315">
        <v>2070</v>
      </c>
    </row>
    <row r="4" spans="1:54">
      <c r="A4" s="315" t="s">
        <v>16</v>
      </c>
      <c r="C4" s="315" t="s">
        <v>392</v>
      </c>
      <c r="D4" s="315">
        <v>1</v>
      </c>
      <c r="E4" s="315">
        <v>2012</v>
      </c>
      <c r="F4" s="315">
        <v>2020</v>
      </c>
      <c r="G4" s="315">
        <v>2030</v>
      </c>
      <c r="H4" s="315">
        <v>2040</v>
      </c>
      <c r="I4" s="121">
        <v>2050</v>
      </c>
      <c r="J4" s="315">
        <f t="shared" ref="J4:S5" si="0">MATCH(J$3,$E$4:$I$4,$D4)</f>
        <v>1</v>
      </c>
      <c r="K4" s="315">
        <f t="shared" si="0"/>
        <v>1</v>
      </c>
      <c r="L4" s="315">
        <f t="shared" si="0"/>
        <v>1</v>
      </c>
      <c r="M4" s="315">
        <f t="shared" si="0"/>
        <v>1</v>
      </c>
      <c r="N4" s="315">
        <f t="shared" si="0"/>
        <v>1</v>
      </c>
      <c r="O4" s="315">
        <f t="shared" si="0"/>
        <v>1</v>
      </c>
      <c r="P4" s="315">
        <f t="shared" si="0"/>
        <v>1</v>
      </c>
      <c r="Q4" s="315">
        <f t="shared" si="0"/>
        <v>1</v>
      </c>
      <c r="R4" s="315">
        <f t="shared" si="0"/>
        <v>2</v>
      </c>
      <c r="S4" s="315">
        <f t="shared" si="0"/>
        <v>2</v>
      </c>
      <c r="T4" s="315">
        <f t="shared" ref="T4:AC5" si="1">MATCH(T$3,$E$4:$I$4,$D4)</f>
        <v>2</v>
      </c>
      <c r="U4" s="315">
        <f t="shared" si="1"/>
        <v>2</v>
      </c>
      <c r="V4" s="315">
        <f t="shared" si="1"/>
        <v>2</v>
      </c>
      <c r="W4" s="315">
        <f t="shared" si="1"/>
        <v>2</v>
      </c>
      <c r="X4" s="315">
        <f t="shared" si="1"/>
        <v>2</v>
      </c>
      <c r="Y4" s="315">
        <f t="shared" si="1"/>
        <v>2</v>
      </c>
      <c r="Z4" s="315">
        <f t="shared" si="1"/>
        <v>2</v>
      </c>
      <c r="AA4" s="315">
        <f t="shared" si="1"/>
        <v>2</v>
      </c>
      <c r="AB4" s="315">
        <f t="shared" si="1"/>
        <v>3</v>
      </c>
      <c r="AC4" s="315">
        <f t="shared" si="1"/>
        <v>3</v>
      </c>
      <c r="AD4" s="315">
        <f t="shared" ref="AD4:AP5" si="2">MATCH(AD$3,$E$4:$I$4,$D4)</f>
        <v>3</v>
      </c>
      <c r="AE4" s="315">
        <f t="shared" si="2"/>
        <v>3</v>
      </c>
      <c r="AF4" s="315">
        <f t="shared" si="2"/>
        <v>3</v>
      </c>
      <c r="AG4" s="315">
        <f t="shared" si="2"/>
        <v>3</v>
      </c>
      <c r="AH4" s="315">
        <f t="shared" si="2"/>
        <v>3</v>
      </c>
      <c r="AI4" s="315">
        <f t="shared" si="2"/>
        <v>3</v>
      </c>
      <c r="AJ4" s="315">
        <f t="shared" si="2"/>
        <v>3</v>
      </c>
      <c r="AK4" s="315">
        <f t="shared" si="2"/>
        <v>3</v>
      </c>
      <c r="AL4" s="315">
        <f t="shared" si="2"/>
        <v>4</v>
      </c>
      <c r="AM4" s="315">
        <f t="shared" si="2"/>
        <v>4</v>
      </c>
      <c r="AN4" s="315">
        <f t="shared" si="2"/>
        <v>5</v>
      </c>
      <c r="AO4" s="315">
        <f t="shared" si="2"/>
        <v>5</v>
      </c>
      <c r="AP4" s="315">
        <f t="shared" si="2"/>
        <v>5</v>
      </c>
    </row>
    <row r="5" spans="1:54">
      <c r="A5" s="315" t="s">
        <v>16</v>
      </c>
      <c r="C5" s="315" t="s">
        <v>393</v>
      </c>
      <c r="D5" s="315">
        <v>0</v>
      </c>
      <c r="E5" s="315">
        <f>INDEX($E4:$I4,0,COUNT($E4:$I4)-E6)</f>
        <v>2050</v>
      </c>
      <c r="F5" s="315">
        <f>INDEX($E4:$I4,0,COUNT($E4:$I4)-F6)</f>
        <v>2040</v>
      </c>
      <c r="G5" s="315">
        <f>INDEX($E4:$I4,0,COUNT($E4:$I4)-G6)</f>
        <v>2030</v>
      </c>
      <c r="H5" s="315">
        <f>INDEX($E4:$I4,0,COUNT($E4:$I4)-H6)</f>
        <v>2020</v>
      </c>
      <c r="I5" s="121">
        <f>INDEX($E4:$I4,0,COUNT($E4:$I4)-I6)</f>
        <v>2012</v>
      </c>
      <c r="J5" s="315">
        <f t="shared" si="0"/>
        <v>1</v>
      </c>
      <c r="K5" s="315" t="e">
        <f t="shared" si="0"/>
        <v>#N/A</v>
      </c>
      <c r="L5" s="315" t="e">
        <f t="shared" si="0"/>
        <v>#N/A</v>
      </c>
      <c r="M5" s="315" t="e">
        <f t="shared" si="0"/>
        <v>#N/A</v>
      </c>
      <c r="N5" s="315" t="e">
        <f t="shared" si="0"/>
        <v>#N/A</v>
      </c>
      <c r="O5" s="315" t="e">
        <f t="shared" si="0"/>
        <v>#N/A</v>
      </c>
      <c r="P5" s="315" t="e">
        <f t="shared" si="0"/>
        <v>#N/A</v>
      </c>
      <c r="Q5" s="315" t="e">
        <f t="shared" si="0"/>
        <v>#N/A</v>
      </c>
      <c r="R5" s="315">
        <f t="shared" si="0"/>
        <v>2</v>
      </c>
      <c r="S5" s="315" t="e">
        <f t="shared" si="0"/>
        <v>#N/A</v>
      </c>
      <c r="T5" s="315" t="e">
        <f t="shared" si="1"/>
        <v>#N/A</v>
      </c>
      <c r="U5" s="315" t="e">
        <f t="shared" si="1"/>
        <v>#N/A</v>
      </c>
      <c r="V5" s="315" t="e">
        <f t="shared" si="1"/>
        <v>#N/A</v>
      </c>
      <c r="W5" s="315" t="e">
        <f t="shared" si="1"/>
        <v>#N/A</v>
      </c>
      <c r="X5" s="315" t="e">
        <f t="shared" si="1"/>
        <v>#N/A</v>
      </c>
      <c r="Y5" s="315" t="e">
        <f t="shared" si="1"/>
        <v>#N/A</v>
      </c>
      <c r="Z5" s="315" t="e">
        <f t="shared" si="1"/>
        <v>#N/A</v>
      </c>
      <c r="AA5" s="315" t="e">
        <f t="shared" si="1"/>
        <v>#N/A</v>
      </c>
      <c r="AB5" s="315">
        <f t="shared" si="1"/>
        <v>3</v>
      </c>
      <c r="AC5" s="315" t="e">
        <f t="shared" si="1"/>
        <v>#N/A</v>
      </c>
      <c r="AD5" s="315" t="e">
        <f t="shared" si="2"/>
        <v>#N/A</v>
      </c>
      <c r="AE5" s="315" t="e">
        <f t="shared" si="2"/>
        <v>#N/A</v>
      </c>
      <c r="AF5" s="315" t="e">
        <f t="shared" si="2"/>
        <v>#N/A</v>
      </c>
      <c r="AG5" s="315" t="e">
        <f t="shared" si="2"/>
        <v>#N/A</v>
      </c>
      <c r="AH5" s="315" t="e">
        <f t="shared" si="2"/>
        <v>#N/A</v>
      </c>
      <c r="AI5" s="315" t="e">
        <f t="shared" si="2"/>
        <v>#N/A</v>
      </c>
      <c r="AJ5" s="315" t="e">
        <f t="shared" si="2"/>
        <v>#N/A</v>
      </c>
      <c r="AK5" s="315" t="e">
        <f t="shared" si="2"/>
        <v>#N/A</v>
      </c>
      <c r="AL5" s="315">
        <f t="shared" si="2"/>
        <v>4</v>
      </c>
      <c r="AM5" s="315" t="e">
        <f t="shared" si="2"/>
        <v>#N/A</v>
      </c>
      <c r="AN5" s="315">
        <f t="shared" si="2"/>
        <v>5</v>
      </c>
      <c r="AO5" s="315" t="e">
        <f t="shared" si="2"/>
        <v>#N/A</v>
      </c>
      <c r="AP5" s="315" t="e">
        <f t="shared" si="2"/>
        <v>#N/A</v>
      </c>
    </row>
    <row r="6" spans="1:54">
      <c r="A6" s="315" t="s">
        <v>16</v>
      </c>
      <c r="C6" s="315" t="s">
        <v>391</v>
      </c>
      <c r="D6" s="315">
        <v>-1</v>
      </c>
      <c r="E6" s="315">
        <v>0</v>
      </c>
      <c r="F6" s="315">
        <v>1</v>
      </c>
      <c r="G6" s="315">
        <v>2</v>
      </c>
      <c r="H6" s="315">
        <v>3</v>
      </c>
      <c r="I6" s="121">
        <v>4</v>
      </c>
      <c r="J6" s="315">
        <f t="shared" ref="J6:AP6" si="3">MATCH(J$3,$E$5:$I$5,$D6)</f>
        <v>5</v>
      </c>
      <c r="K6" s="315">
        <f t="shared" si="3"/>
        <v>4</v>
      </c>
      <c r="L6" s="315">
        <f t="shared" si="3"/>
        <v>4</v>
      </c>
      <c r="M6" s="315">
        <f t="shared" si="3"/>
        <v>4</v>
      </c>
      <c r="N6" s="315">
        <f t="shared" si="3"/>
        <v>4</v>
      </c>
      <c r="O6" s="315">
        <f t="shared" si="3"/>
        <v>4</v>
      </c>
      <c r="P6" s="315">
        <f t="shared" si="3"/>
        <v>4</v>
      </c>
      <c r="Q6" s="315">
        <f t="shared" si="3"/>
        <v>4</v>
      </c>
      <c r="R6" s="315">
        <f t="shared" si="3"/>
        <v>4</v>
      </c>
      <c r="S6" s="315">
        <f t="shared" si="3"/>
        <v>3</v>
      </c>
      <c r="T6" s="315">
        <f t="shared" si="3"/>
        <v>3</v>
      </c>
      <c r="U6" s="315">
        <f t="shared" si="3"/>
        <v>3</v>
      </c>
      <c r="V6" s="315">
        <f t="shared" si="3"/>
        <v>3</v>
      </c>
      <c r="W6" s="315">
        <f t="shared" si="3"/>
        <v>3</v>
      </c>
      <c r="X6" s="315">
        <f t="shared" si="3"/>
        <v>3</v>
      </c>
      <c r="Y6" s="315">
        <f t="shared" si="3"/>
        <v>3</v>
      </c>
      <c r="Z6" s="315">
        <f t="shared" si="3"/>
        <v>3</v>
      </c>
      <c r="AA6" s="315">
        <f t="shared" si="3"/>
        <v>3</v>
      </c>
      <c r="AB6" s="315">
        <f t="shared" si="3"/>
        <v>3</v>
      </c>
      <c r="AC6" s="315">
        <f t="shared" si="3"/>
        <v>2</v>
      </c>
      <c r="AD6" s="315">
        <f t="shared" si="3"/>
        <v>2</v>
      </c>
      <c r="AE6" s="315">
        <f t="shared" si="3"/>
        <v>2</v>
      </c>
      <c r="AF6" s="315">
        <f t="shared" si="3"/>
        <v>2</v>
      </c>
      <c r="AG6" s="315">
        <f t="shared" si="3"/>
        <v>2</v>
      </c>
      <c r="AH6" s="315">
        <f t="shared" si="3"/>
        <v>2</v>
      </c>
      <c r="AI6" s="315">
        <f t="shared" si="3"/>
        <v>2</v>
      </c>
      <c r="AJ6" s="315">
        <f t="shared" si="3"/>
        <v>2</v>
      </c>
      <c r="AK6" s="315">
        <f t="shared" si="3"/>
        <v>2</v>
      </c>
      <c r="AL6" s="315">
        <f t="shared" si="3"/>
        <v>2</v>
      </c>
      <c r="AM6" s="315">
        <f t="shared" si="3"/>
        <v>1</v>
      </c>
      <c r="AN6" s="315">
        <f t="shared" si="3"/>
        <v>1</v>
      </c>
      <c r="AO6" s="315" t="e">
        <f t="shared" si="3"/>
        <v>#N/A</v>
      </c>
      <c r="AP6" s="315" t="e">
        <f t="shared" si="3"/>
        <v>#N/A</v>
      </c>
    </row>
    <row r="7" spans="1:54">
      <c r="A7" s="315" t="s">
        <v>16</v>
      </c>
      <c r="C7" s="315"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5" t="s">
        <v>16</v>
      </c>
      <c r="B8" s="314"/>
      <c r="C8" s="314" t="s">
        <v>44</v>
      </c>
      <c r="D8" s="314"/>
      <c r="I8" s="121"/>
      <c r="J8" s="315"/>
    </row>
    <row r="9" spans="1:54">
      <c r="A9" s="315" t="s">
        <v>16</v>
      </c>
      <c r="C9" s="315" t="s">
        <v>41</v>
      </c>
      <c r="D9" s="315"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5" t="s">
        <v>16</v>
      </c>
      <c r="C10" s="315" t="s">
        <v>42</v>
      </c>
      <c r="D10" s="315" t="s">
        <v>47</v>
      </c>
    </row>
    <row r="11" spans="1:54">
      <c r="A11" s="315" t="s">
        <v>16</v>
      </c>
      <c r="C11" s="315" t="s">
        <v>43</v>
      </c>
      <c r="D11" s="315" t="s">
        <v>47</v>
      </c>
    </row>
    <row r="12" spans="1:54">
      <c r="A12" s="315" t="s">
        <v>16</v>
      </c>
    </row>
    <row r="13" spans="1:54" ht="18" thickBot="1">
      <c r="A13" s="315" t="s">
        <v>16</v>
      </c>
      <c r="B13" s="228"/>
      <c r="C13" s="37" t="s">
        <v>40</v>
      </c>
    </row>
    <row r="14" spans="1:54" ht="16.5" thickTop="1" thickBot="1">
      <c r="A14" s="315" t="s">
        <v>16</v>
      </c>
      <c r="C14" s="314" t="s">
        <v>46</v>
      </c>
      <c r="D14" s="315"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5" t="s">
        <v>16</v>
      </c>
    </row>
    <row r="16" spans="1:54" ht="15.75" thickBot="1">
      <c r="A16" s="315" t="s">
        <v>16</v>
      </c>
      <c r="C16" s="314" t="s">
        <v>57</v>
      </c>
      <c r="D16" s="314"/>
    </row>
    <row r="17" spans="1:48">
      <c r="A17" s="315" t="s">
        <v>16</v>
      </c>
      <c r="C17" s="315" t="s">
        <v>49</v>
      </c>
      <c r="D17" s="315" t="s">
        <v>48</v>
      </c>
      <c r="E17" s="315">
        <f>E22/$E$25</f>
        <v>0.5</v>
      </c>
      <c r="F17" s="315">
        <f>F22/$F$25</f>
        <v>0.44932093804663059</v>
      </c>
      <c r="K17" s="190">
        <f t="shared" ref="K17:AP17" si="5">K22/K$25</f>
        <v>0.49336729527378548</v>
      </c>
      <c r="L17" s="190">
        <f t="shared" si="5"/>
        <v>0.48171060529799387</v>
      </c>
      <c r="M17" s="190">
        <f t="shared" si="5"/>
        <v>0.47177045577230031</v>
      </c>
      <c r="N17" s="190">
        <f t="shared" si="5"/>
        <v>0.46545124966508494</v>
      </c>
      <c r="O17" s="190">
        <f t="shared" si="5"/>
        <v>0.45689360095251991</v>
      </c>
      <c r="P17" s="190">
        <f t="shared" si="5"/>
        <v>0.44754750385756908</v>
      </c>
      <c r="Q17" s="190">
        <f t="shared" si="5"/>
        <v>0.44072180868643385</v>
      </c>
      <c r="R17" s="190">
        <f t="shared" si="5"/>
        <v>0.44932093804663059</v>
      </c>
      <c r="S17" s="190">
        <f t="shared" si="5"/>
        <v>0.51455167305279581</v>
      </c>
      <c r="T17" s="190">
        <f t="shared" si="5"/>
        <v>0.51813013505613625</v>
      </c>
      <c r="U17" s="190">
        <f t="shared" si="5"/>
        <v>0.52173348355966676</v>
      </c>
      <c r="V17" s="190">
        <f t="shared" si="5"/>
        <v>0.52536189163715263</v>
      </c>
      <c r="W17" s="190">
        <f t="shared" si="5"/>
        <v>0.52901553356600428</v>
      </c>
      <c r="X17" s="190">
        <f t="shared" si="5"/>
        <v>0.53357431013803724</v>
      </c>
      <c r="Y17" s="190">
        <f t="shared" si="5"/>
        <v>0.53817237183974043</v>
      </c>
      <c r="Z17" s="190">
        <f t="shared" si="5"/>
        <v>0.54281005720962017</v>
      </c>
      <c r="AA17" s="190">
        <f t="shared" si="5"/>
        <v>0.54748770770352984</v>
      </c>
      <c r="AB17" s="190">
        <f t="shared" si="5"/>
        <v>0.55220566771980861</v>
      </c>
      <c r="AC17" s="190">
        <f t="shared" si="5"/>
        <v>0.5576889355994058</v>
      </c>
      <c r="AD17" s="190">
        <f t="shared" si="5"/>
        <v>0.56322665099447955</v>
      </c>
      <c r="AE17" s="190">
        <f t="shared" si="5"/>
        <v>0.56881935455560639</v>
      </c>
      <c r="AF17" s="190">
        <f t="shared" si="5"/>
        <v>0.57446759230189237</v>
      </c>
      <c r="AG17" s="190">
        <f t="shared" si="5"/>
        <v>0.58017191567427917</v>
      </c>
      <c r="AH17" s="190">
        <f t="shared" si="5"/>
        <v>0.58663851960806335</v>
      </c>
      <c r="AI17" s="190">
        <f t="shared" si="5"/>
        <v>0.59317720039580546</v>
      </c>
      <c r="AJ17" s="190">
        <f t="shared" si="5"/>
        <v>0.59978876140708393</v>
      </c>
      <c r="AK17" s="190">
        <f t="shared" si="5"/>
        <v>0.60647401496584497</v>
      </c>
      <c r="AL17" s="190">
        <f t="shared" si="5"/>
        <v>0.61323378245020888</v>
      </c>
      <c r="AM17" s="190">
        <f t="shared" si="5"/>
        <v>0.65176354655600055</v>
      </c>
      <c r="AN17" s="190">
        <f t="shared" si="5"/>
        <v>0.69653411392950582</v>
      </c>
      <c r="AO17" s="190">
        <f t="shared" si="5"/>
        <v>0.69653411392950582</v>
      </c>
      <c r="AP17" s="190">
        <f t="shared" si="5"/>
        <v>0.69653411392950582</v>
      </c>
      <c r="AQ17" s="190"/>
      <c r="AR17" s="190"/>
      <c r="AS17" s="190"/>
      <c r="AT17" s="190"/>
      <c r="AU17" s="190"/>
      <c r="AV17" s="190"/>
    </row>
    <row r="18" spans="1:48">
      <c r="A18" s="315" t="s">
        <v>16</v>
      </c>
      <c r="C18" s="315" t="s">
        <v>51</v>
      </c>
      <c r="D18" s="315" t="s">
        <v>48</v>
      </c>
      <c r="E18" s="315">
        <f>E23/$E$25</f>
        <v>0.3</v>
      </c>
      <c r="F18" s="315">
        <f>F23/$F$25</f>
        <v>0.30777027456338796</v>
      </c>
      <c r="K18" s="190">
        <f t="shared" ref="K18:AP18" si="6">K23/K$25</f>
        <v>0.29461251514394293</v>
      </c>
      <c r="L18" s="190">
        <f t="shared" si="6"/>
        <v>0.29662276780814034</v>
      </c>
      <c r="M18" s="190">
        <f t="shared" si="6"/>
        <v>0.2978666344466091</v>
      </c>
      <c r="N18" s="190">
        <f t="shared" si="6"/>
        <v>0.29849598777050546</v>
      </c>
      <c r="O18" s="190">
        <f t="shared" si="6"/>
        <v>0.29718257875521825</v>
      </c>
      <c r="P18" s="190">
        <f t="shared" si="6"/>
        <v>0.29753388727183516</v>
      </c>
      <c r="Q18" s="190">
        <f t="shared" si="6"/>
        <v>0.29840116764803021</v>
      </c>
      <c r="R18" s="190">
        <f t="shared" si="6"/>
        <v>0.30777027456338796</v>
      </c>
      <c r="S18" s="190">
        <f t="shared" si="6"/>
        <v>0.24338120299758623</v>
      </c>
      <c r="T18" s="190">
        <f t="shared" si="6"/>
        <v>0.23809252751716928</v>
      </c>
      <c r="U18" s="190">
        <f t="shared" si="6"/>
        <v>0.23278282449324503</v>
      </c>
      <c r="V18" s="190">
        <f t="shared" si="6"/>
        <v>0.22745191214462845</v>
      </c>
      <c r="W18" s="190">
        <f t="shared" si="6"/>
        <v>0.22209960750613689</v>
      </c>
      <c r="X18" s="190">
        <f t="shared" si="6"/>
        <v>0.21708364089994872</v>
      </c>
      <c r="Y18" s="190">
        <f t="shared" si="6"/>
        <v>0.2120286674472934</v>
      </c>
      <c r="Z18" s="190">
        <f t="shared" si="6"/>
        <v>0.20693434844027839</v>
      </c>
      <c r="AA18" s="190">
        <f t="shared" si="6"/>
        <v>0.20180034225376797</v>
      </c>
      <c r="AB18" s="190">
        <f t="shared" si="6"/>
        <v>0.19662630432024308</v>
      </c>
      <c r="AC18" s="190">
        <f t="shared" si="6"/>
        <v>0.19166092786774255</v>
      </c>
      <c r="AD18" s="190">
        <f t="shared" si="6"/>
        <v>0.1866414620729473</v>
      </c>
      <c r="AE18" s="190">
        <f t="shared" si="6"/>
        <v>0.18156736653299313</v>
      </c>
      <c r="AF18" s="190">
        <f t="shared" si="6"/>
        <v>0.17643809547665801</v>
      </c>
      <c r="AG18" s="190">
        <f t="shared" si="6"/>
        <v>0.17125309771105474</v>
      </c>
      <c r="AH18" s="190">
        <f t="shared" si="6"/>
        <v>0.16621174432914829</v>
      </c>
      <c r="AI18" s="190">
        <f t="shared" si="6"/>
        <v>0.16110101740911659</v>
      </c>
      <c r="AJ18" s="190">
        <f t="shared" si="6"/>
        <v>0.15592011870884198</v>
      </c>
      <c r="AK18" s="190">
        <f t="shared" si="6"/>
        <v>0.15066824104156448</v>
      </c>
      <c r="AL18" s="190">
        <f t="shared" si="6"/>
        <v>0.14534456817609395</v>
      </c>
      <c r="AM18" s="190">
        <f t="shared" si="6"/>
        <v>0.11827038995122366</v>
      </c>
      <c r="AN18" s="190">
        <f t="shared" si="6"/>
        <v>8.9438868169577745E-2</v>
      </c>
      <c r="AO18" s="190">
        <f t="shared" si="6"/>
        <v>8.9438868169577745E-2</v>
      </c>
      <c r="AP18" s="190">
        <f t="shared" si="6"/>
        <v>8.9438868169577745E-2</v>
      </c>
      <c r="AQ18" s="190"/>
      <c r="AR18" s="190"/>
      <c r="AS18" s="190"/>
      <c r="AT18" s="190"/>
      <c r="AU18" s="190"/>
      <c r="AV18" s="190"/>
    </row>
    <row r="19" spans="1:48">
      <c r="A19" s="315" t="s">
        <v>16</v>
      </c>
      <c r="C19" s="315" t="s">
        <v>50</v>
      </c>
      <c r="D19" s="315" t="s">
        <v>48</v>
      </c>
      <c r="E19" s="315">
        <f>E24/$E$25</f>
        <v>0.19999999999999996</v>
      </c>
      <c r="F19" s="315">
        <f>F24/$F$25</f>
        <v>0.24290878738998153</v>
      </c>
      <c r="K19" s="190">
        <f t="shared" ref="K19:AP19" si="7">K24/K$25</f>
        <v>0.21202018958227151</v>
      </c>
      <c r="L19" s="190">
        <f t="shared" si="7"/>
        <v>0.22166662689386579</v>
      </c>
      <c r="M19" s="190">
        <f t="shared" si="7"/>
        <v>0.23036290978109059</v>
      </c>
      <c r="N19" s="190">
        <f t="shared" si="7"/>
        <v>0.2360527625644096</v>
      </c>
      <c r="O19" s="190">
        <f t="shared" si="7"/>
        <v>0.24592382029226184</v>
      </c>
      <c r="P19" s="190">
        <f t="shared" si="7"/>
        <v>0.25491860887059575</v>
      </c>
      <c r="Q19" s="190">
        <f t="shared" si="7"/>
        <v>0.26087702366553589</v>
      </c>
      <c r="R19" s="190">
        <f t="shared" si="7"/>
        <v>0.24290878738998153</v>
      </c>
      <c r="S19" s="190">
        <f t="shared" si="7"/>
        <v>0.24206712394961793</v>
      </c>
      <c r="T19" s="190">
        <f t="shared" si="7"/>
        <v>0.2437773374266945</v>
      </c>
      <c r="U19" s="190">
        <f t="shared" si="7"/>
        <v>0.24548369194708819</v>
      </c>
      <c r="V19" s="190">
        <f t="shared" si="7"/>
        <v>0.24718619621821888</v>
      </c>
      <c r="W19" s="190">
        <f t="shared" si="7"/>
        <v>0.2488848589278588</v>
      </c>
      <c r="X19" s="190">
        <f t="shared" si="7"/>
        <v>0.24934204896201406</v>
      </c>
      <c r="Y19" s="190">
        <f t="shared" si="7"/>
        <v>0.24979896071296614</v>
      </c>
      <c r="Z19" s="190">
        <f t="shared" si="7"/>
        <v>0.25025559435010147</v>
      </c>
      <c r="AA19" s="190">
        <f t="shared" si="7"/>
        <v>0.25071195004270219</v>
      </c>
      <c r="AB19" s="190">
        <f t="shared" si="7"/>
        <v>0.2511680279599483</v>
      </c>
      <c r="AC19" s="190">
        <f t="shared" si="7"/>
        <v>0.25065013653285162</v>
      </c>
      <c r="AD19" s="190">
        <f t="shared" si="7"/>
        <v>0.25013188693257316</v>
      </c>
      <c r="AE19" s="190">
        <f t="shared" si="7"/>
        <v>0.24961327891140031</v>
      </c>
      <c r="AF19" s="190">
        <f t="shared" si="7"/>
        <v>0.24909431222144962</v>
      </c>
      <c r="AG19" s="190">
        <f t="shared" si="7"/>
        <v>0.24857498661466615</v>
      </c>
      <c r="AH19" s="190">
        <f t="shared" si="7"/>
        <v>0.24714973606278837</v>
      </c>
      <c r="AI19" s="190">
        <f t="shared" si="7"/>
        <v>0.24572178219507798</v>
      </c>
      <c r="AJ19" s="190">
        <f t="shared" si="7"/>
        <v>0.24429111988407415</v>
      </c>
      <c r="AK19" s="190">
        <f t="shared" si="7"/>
        <v>0.24285774399259052</v>
      </c>
      <c r="AL19" s="190">
        <f t="shared" si="7"/>
        <v>0.24142164937369714</v>
      </c>
      <c r="AM19" s="190">
        <f t="shared" si="7"/>
        <v>0.22996606349277565</v>
      </c>
      <c r="AN19" s="190">
        <f t="shared" si="7"/>
        <v>0.21402701790091649</v>
      </c>
      <c r="AO19" s="190">
        <f t="shared" si="7"/>
        <v>0.21402701790091649</v>
      </c>
      <c r="AP19" s="190">
        <f t="shared" si="7"/>
        <v>0.21402701790091649</v>
      </c>
      <c r="AQ19" s="190"/>
      <c r="AR19" s="190"/>
      <c r="AS19" s="190"/>
      <c r="AT19" s="190"/>
      <c r="AU19" s="190"/>
      <c r="AV19" s="190"/>
    </row>
    <row r="20" spans="1:48">
      <c r="A20" s="315" t="s">
        <v>16</v>
      </c>
      <c r="K20" s="5"/>
      <c r="Q20" s="5"/>
    </row>
    <row r="21" spans="1:48" ht="15.75" thickBot="1">
      <c r="A21" s="315" t="s">
        <v>16</v>
      </c>
      <c r="B21" s="314" t="s">
        <v>56</v>
      </c>
      <c r="D21" s="314"/>
      <c r="E21" s="315">
        <v>2012</v>
      </c>
      <c r="F21" s="315">
        <v>2020</v>
      </c>
      <c r="G21" s="315">
        <v>2030</v>
      </c>
      <c r="H21" s="315">
        <v>2040</v>
      </c>
      <c r="I21" s="315">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5" t="s">
        <v>16</v>
      </c>
      <c r="B22" s="315">
        <v>1</v>
      </c>
      <c r="C22" s="315" t="s">
        <v>7</v>
      </c>
      <c r="D22" s="315" t="s">
        <v>47</v>
      </c>
      <c r="E22" s="10">
        <f t="shared" ref="E22:I24" si="8">SUMIF($J$3:$AV$3,E$21,$J22:$AV22)</f>
        <v>26.162716441035041</v>
      </c>
      <c r="F22" s="10">
        <f t="shared" si="8"/>
        <v>26.648636225116821</v>
      </c>
      <c r="G22" s="10">
        <f t="shared" si="8"/>
        <v>36.421326718637793</v>
      </c>
      <c r="H22" s="10">
        <f t="shared" si="8"/>
        <v>43.769748871921088</v>
      </c>
      <c r="I22" s="24">
        <f t="shared" si="8"/>
        <v>52.600799831124043</v>
      </c>
      <c r="J22" s="10">
        <f>INDEX(Drivers!$C$31:$AG$33,$B22,J$21)</f>
        <v>26.162716441035041</v>
      </c>
      <c r="K22" s="10">
        <f>INDEX(Drivers!$C$31:$AG$33,$B22,K$21)</f>
        <v>26.199967514166168</v>
      </c>
      <c r="L22" s="10">
        <f>INDEX(Drivers!$C$31:$AG$33,$B22,L$21)</f>
        <v>25.970158310265191</v>
      </c>
      <c r="M22" s="10">
        <f>INDEX(Drivers!$C$31:$AG$33,$B22,M$21)</f>
        <v>25.829664308577815</v>
      </c>
      <c r="N22" s="10">
        <f>INDEX(Drivers!$C$31:$AG$33,$B22,N$21)</f>
        <v>25.888370797977597</v>
      </c>
      <c r="O22" s="10">
        <f>INDEX(Drivers!$C$31:$AG$33,$B22,O$21)</f>
        <v>25.824516373599828</v>
      </c>
      <c r="P22" s="10">
        <f>INDEX(Drivers!$C$31:$AG$33,$B22,P$21)</f>
        <v>25.705338707834258</v>
      </c>
      <c r="Q22" s="10">
        <f>INDEX(Drivers!$C$31:$AG$33,$B22,Q$21)</f>
        <v>25.722655610429403</v>
      </c>
      <c r="R22" s="10">
        <f>INDEX(Drivers!$C$31:$AG$33,$B22,R$21)</f>
        <v>26.648636225116821</v>
      </c>
      <c r="S22" s="10">
        <f>INDEX(Drivers!$C$31:$AG$33,$B22,S$21)</f>
        <v>30.868768089219451</v>
      </c>
      <c r="T22" s="10">
        <f>INDEX(Drivers!$C$31:$AG$33,$B22,T$21)</f>
        <v>31.441345815812554</v>
      </c>
      <c r="U22" s="10">
        <f>INDEX(Drivers!$C$31:$AG$33,$B22,U$21)</f>
        <v>32.024544155837411</v>
      </c>
      <c r="V22" s="10">
        <f>INDEX(Drivers!$C$31:$AG$33,$B22,V$21)</f>
        <v>32.618560108626063</v>
      </c>
      <c r="W22" s="10">
        <f>INDEX(Drivers!$C$31:$AG$33,$B22,W$21)</f>
        <v>33.223594327606108</v>
      </c>
      <c r="X22" s="10">
        <f>INDEX(Drivers!$C$31:$AG$33,$B22,X$21)</f>
        <v>33.839851188079777</v>
      </c>
      <c r="Y22" s="10">
        <f>INDEX(Drivers!$C$31:$AG$33,$B22,Y$21)</f>
        <v>34.467538856260049</v>
      </c>
      <c r="Z22" s="10">
        <f>INDEX(Drivers!$C$31:$AG$33,$B22,Z$21)</f>
        <v>35.106869359587407</v>
      </c>
      <c r="AA22" s="10">
        <f>INDEX(Drivers!$C$31:$AG$33,$B22,AA$21)</f>
        <v>35.758058658350947</v>
      </c>
      <c r="AB22" s="10">
        <f>INDEX(Drivers!$C$31:$AG$33,$B22,AB$21)</f>
        <v>36.421326718637793</v>
      </c>
      <c r="AC22" s="10">
        <f>INDEX(Drivers!$C$31:$AG$33,$B22,AC$21)</f>
        <v>37.096897586635755</v>
      </c>
      <c r="AD22" s="10">
        <f>INDEX(Drivers!$C$31:$AG$33,$B22,AD$21)</f>
        <v>37.784999464314218</v>
      </c>
      <c r="AE22" s="10">
        <f>INDEX(Drivers!$C$31:$AG$33,$B22,AE$21)</f>
        <v>38.485864786508721</v>
      </c>
      <c r="AF22" s="10">
        <f>INDEX(Drivers!$C$31:$AG$33,$B22,AF$21)</f>
        <v>39.199730299435501</v>
      </c>
      <c r="AG22" s="10">
        <f>INDEX(Drivers!$C$31:$AG$33,$B22,AG$21)</f>
        <v>39.926837140662244</v>
      </c>
      <c r="AH22" s="10">
        <f>INDEX(Drivers!$C$31:$AG$33,$B22,AH$21)</f>
        <v>40.667430920562289</v>
      </c>
      <c r="AI22" s="10">
        <f>INDEX(Drivers!$C$31:$AG$33,$B22,AI$21)</f>
        <v>41.421761805279687</v>
      </c>
      <c r="AJ22" s="10">
        <f>INDEX(Drivers!$C$31:$AG$33,$B22,AJ$21)</f>
        <v>42.190084601233146</v>
      </c>
      <c r="AK22" s="10">
        <f>INDEX(Drivers!$C$31:$AG$33,$B22,AK$21)</f>
        <v>42.972658841187375</v>
      </c>
      <c r="AL22" s="10">
        <f>INDEX(Drivers!$C$31:$AG$33,$B22,AL$21)</f>
        <v>43.769748871921088</v>
      </c>
      <c r="AM22" s="10">
        <f>INDEX(Drivers!$C$31:$AG$33,$B22,AM$21)</f>
        <v>47.982536396802615</v>
      </c>
      <c r="AN22" s="10">
        <f>INDEX(Drivers!$C$31:$AG$33,$B22,AN$21)</f>
        <v>52.600799831124043</v>
      </c>
      <c r="AO22" s="10">
        <f t="shared" ref="AO22:AP24" si="9">AN22</f>
        <v>52.600799831124043</v>
      </c>
      <c r="AP22" s="10">
        <f t="shared" si="9"/>
        <v>52.600799831124043</v>
      </c>
      <c r="AQ22" s="10"/>
      <c r="AR22" s="10"/>
      <c r="AS22" s="10"/>
      <c r="AT22" s="10"/>
      <c r="AU22" s="10"/>
      <c r="AV22" s="10"/>
    </row>
    <row r="23" spans="1:48">
      <c r="A23" s="315" t="s">
        <v>16</v>
      </c>
      <c r="B23" s="315">
        <v>2</v>
      </c>
      <c r="C23" s="315" t="s">
        <v>8</v>
      </c>
      <c r="D23" s="315" t="s">
        <v>47</v>
      </c>
      <c r="E23" s="10">
        <f t="shared" si="8"/>
        <v>15.697629864621025</v>
      </c>
      <c r="F23" s="10">
        <f t="shared" si="8"/>
        <v>18.253451805294862</v>
      </c>
      <c r="G23" s="10">
        <f t="shared" si="8"/>
        <v>12.968702224113342</v>
      </c>
      <c r="H23" s="10">
        <f t="shared" si="8"/>
        <v>10.374013029006568</v>
      </c>
      <c r="I23" s="24">
        <f t="shared" si="8"/>
        <v>6.7542363074931675</v>
      </c>
      <c r="J23" s="10">
        <f>INDEX(Drivers!$C$31:$AG$33,$B23,J$21)</f>
        <v>15.697629864621025</v>
      </c>
      <c r="K23" s="10">
        <f>INDEX(Drivers!$C$31:$AG$33,$B23,K$21)</f>
        <v>15.645216859692047</v>
      </c>
      <c r="L23" s="10">
        <f>INDEX(Drivers!$C$31:$AG$33,$B23,L$21)</f>
        <v>15.991635130476377</v>
      </c>
      <c r="M23" s="10">
        <f>INDEX(Drivers!$C$31:$AG$33,$B23,M$21)</f>
        <v>16.308344624690061</v>
      </c>
      <c r="N23" s="10">
        <f>INDEX(Drivers!$C$31:$AG$33,$B23,N$21)</f>
        <v>16.602329070277072</v>
      </c>
      <c r="O23" s="10">
        <f>INDEX(Drivers!$C$31:$AG$33,$B23,O$21)</f>
        <v>16.797338275285441</v>
      </c>
      <c r="P23" s="10">
        <f>INDEX(Drivers!$C$31:$AG$33,$B23,P$21)</f>
        <v>17.089156533012691</v>
      </c>
      <c r="Q23" s="10">
        <f>INDEX(Drivers!$C$31:$AG$33,$B23,Q$21)</f>
        <v>17.416134890255453</v>
      </c>
      <c r="R23" s="10">
        <f>INDEX(Drivers!$C$31:$AG$33,$B23,R$21)</f>
        <v>18.253451805294862</v>
      </c>
      <c r="S23" s="10">
        <f>INDEX(Drivers!$C$31:$AG$33,$B23,S$21)</f>
        <v>14.600823019453808</v>
      </c>
      <c r="T23" s="10">
        <f>INDEX(Drivers!$C$31:$AG$33,$B23,T$21)</f>
        <v>14.448010233987121</v>
      </c>
      <c r="U23" s="10">
        <f>INDEX(Drivers!$C$31:$AG$33,$B23,U$21)</f>
        <v>14.288452009716432</v>
      </c>
      <c r="V23" s="10">
        <f>INDEX(Drivers!$C$31:$AG$33,$B23,V$21)</f>
        <v>14.121987122042007</v>
      </c>
      <c r="W23" s="10">
        <f>INDEX(Drivers!$C$31:$AG$33,$B23,W$21)</f>
        <v>13.948451022532735</v>
      </c>
      <c r="X23" s="10">
        <f>INDEX(Drivers!$C$31:$AG$33,$B23,X$21)</f>
        <v>13.767675774196029</v>
      </c>
      <c r="Y23" s="10">
        <f>INDEX(Drivers!$C$31:$AG$33,$B23,Y$21)</f>
        <v>13.579489985518746</v>
      </c>
      <c r="Z23" s="10">
        <f>INDEX(Drivers!$C$31:$AG$33,$B23,Z$21)</f>
        <v>13.383718743255885</v>
      </c>
      <c r="AA23" s="10">
        <f>INDEX(Drivers!$C$31:$AG$33,$B23,AA$21)</f>
        <v>13.180183543943716</v>
      </c>
      <c r="AB23" s="10">
        <f>INDEX(Drivers!$C$31:$AG$33,$B23,AB$21)</f>
        <v>12.968702224113342</v>
      </c>
      <c r="AC23" s="10">
        <f>INDEX(Drivers!$C$31:$AG$33,$B23,AC$21)</f>
        <v>12.749088889180401</v>
      </c>
      <c r="AD23" s="10">
        <f>INDEX(Drivers!$C$31:$AG$33,$B23,AD$21)</f>
        <v>12.521153840985871</v>
      </c>
      <c r="AE23" s="10">
        <f>INDEX(Drivers!$C$31:$AG$33,$B23,AE$21)</f>
        <v>12.284703503963021</v>
      </c>
      <c r="AF23" s="10">
        <f>INDEX(Drivers!$C$31:$AG$33,$B23,AF$21)</f>
        <v>12.039540349904367</v>
      </c>
      <c r="AG23" s="10">
        <f>INDEX(Drivers!$C$31:$AG$33,$B23,AG$21)</f>
        <v>11.785462821302731</v>
      </c>
      <c r="AH23" s="10">
        <f>INDEX(Drivers!$C$31:$AG$33,$B23,AH$21)</f>
        <v>11.522265253239416</v>
      </c>
      <c r="AI23" s="10">
        <f>INDEX(Drivers!$C$31:$AG$33,$B23,AI$21)</f>
        <v>11.24973779379237</v>
      </c>
      <c r="AJ23" s="10">
        <f>INDEX(Drivers!$C$31:$AG$33,$B23,AJ$21)</f>
        <v>10.967666322936648</v>
      </c>
      <c r="AK23" s="10">
        <f>INDEX(Drivers!$C$31:$AG$33,$B23,AK$21)</f>
        <v>10.675832369908825</v>
      </c>
      <c r="AL23" s="10">
        <f>INDEX(Drivers!$C$31:$AG$33,$B23,AL$21)</f>
        <v>10.374013029006568</v>
      </c>
      <c r="AM23" s="10">
        <f>INDEX(Drivers!$C$31:$AG$33,$B23,AM$21)</f>
        <v>8.7070124134520466</v>
      </c>
      <c r="AN23" s="10">
        <f>INDEX(Drivers!$C$31:$AG$33,$B23,AN$21)</f>
        <v>6.7542363074931675</v>
      </c>
      <c r="AO23" s="10">
        <f t="shared" si="9"/>
        <v>6.7542363074931675</v>
      </c>
      <c r="AP23" s="10">
        <f t="shared" si="9"/>
        <v>6.7542363074931675</v>
      </c>
      <c r="AQ23" s="10"/>
      <c r="AR23" s="10"/>
      <c r="AS23" s="10"/>
      <c r="AT23" s="10"/>
      <c r="AU23" s="10"/>
      <c r="AV23" s="10"/>
    </row>
    <row r="24" spans="1:48">
      <c r="A24" s="315" t="s">
        <v>16</v>
      </c>
      <c r="B24" s="315">
        <v>3</v>
      </c>
      <c r="C24" s="315" t="s">
        <v>406</v>
      </c>
      <c r="D24" s="315" t="s">
        <v>47</v>
      </c>
      <c r="E24" s="10">
        <f t="shared" si="8"/>
        <v>10.465086576414015</v>
      </c>
      <c r="F24" s="10">
        <f t="shared" si="8"/>
        <v>14.406601969588325</v>
      </c>
      <c r="G24" s="10">
        <f t="shared" si="8"/>
        <v>16.566061057248866</v>
      </c>
      <c r="H24" s="10">
        <f t="shared" si="8"/>
        <v>17.231544099072341</v>
      </c>
      <c r="I24" s="24">
        <f t="shared" si="8"/>
        <v>16.16287286138278</v>
      </c>
      <c r="J24" s="10">
        <f>INDEX(Drivers!$C$31:$AG$33,$B24,J$21)</f>
        <v>10.465086576414015</v>
      </c>
      <c r="K24" s="10">
        <f>INDEX(Drivers!$C$31:$AG$33,$B24,K$21)</f>
        <v>11.25920208456513</v>
      </c>
      <c r="L24" s="10">
        <f>INDEX(Drivers!$C$31:$AG$33,$B24,L$21)</f>
        <v>11.950572250687703</v>
      </c>
      <c r="M24" s="10">
        <f>INDEX(Drivers!$C$31:$AG$33,$B24,M$21)</f>
        <v>12.612482524053235</v>
      </c>
      <c r="N24" s="10">
        <f>INDEX(Drivers!$C$31:$AG$33,$B24,N$21)</f>
        <v>13.129240601570157</v>
      </c>
      <c r="O24" s="10">
        <f>INDEX(Drivers!$C$31:$AG$33,$B24,O$21)</f>
        <v>13.900093392762827</v>
      </c>
      <c r="P24" s="10">
        <f>INDEX(Drivers!$C$31:$AG$33,$B24,P$21)</f>
        <v>14.641505376452708</v>
      </c>
      <c r="Q24" s="10">
        <f>INDEX(Drivers!$C$31:$AG$33,$B24,Q$21)</f>
        <v>15.226044421134587</v>
      </c>
      <c r="R24" s="10">
        <f>INDEX(Drivers!$C$31:$AG$33,$B24,R$21)</f>
        <v>14.406601969588325</v>
      </c>
      <c r="S24" s="10">
        <f>INDEX(Drivers!$C$31:$AG$33,$B24,S$21)</f>
        <v>14.521989340531004</v>
      </c>
      <c r="T24" s="10">
        <f>INDEX(Drivers!$C$31:$AG$33,$B24,T$21)</f>
        <v>14.792977766599705</v>
      </c>
      <c r="U24" s="10">
        <f>INDEX(Drivers!$C$31:$AG$33,$B24,U$21)</f>
        <v>15.068044471020524</v>
      </c>
      <c r="V24" s="10">
        <f>INDEX(Drivers!$C$31:$AG$33,$B24,V$21)</f>
        <v>15.347245256485632</v>
      </c>
      <c r="W24" s="10">
        <f>INDEX(Drivers!$C$31:$AG$33,$B24,W$21)</f>
        <v>15.630636649861186</v>
      </c>
      <c r="X24" s="10">
        <f>INDEX(Drivers!$C$31:$AG$33,$B24,X$21)</f>
        <v>15.813538379729339</v>
      </c>
      <c r="Y24" s="10">
        <f>INDEX(Drivers!$C$31:$AG$33,$B24,Y$21)</f>
        <v>15.998508721646997</v>
      </c>
      <c r="Z24" s="10">
        <f>INDEX(Drivers!$C$31:$AG$33,$B24,Z$21)</f>
        <v>16.185570515253165</v>
      </c>
      <c r="AA24" s="10">
        <f>INDEX(Drivers!$C$31:$AG$33,$B24,AA$21)</f>
        <v>16.37474684788927</v>
      </c>
      <c r="AB24" s="10">
        <f>INDEX(Drivers!$C$31:$AG$33,$B24,AB$21)</f>
        <v>16.566061057248866</v>
      </c>
      <c r="AC24" s="10">
        <f>INDEX(Drivers!$C$31:$AG$33,$B24,AC$21)</f>
        <v>16.672990714871506</v>
      </c>
      <c r="AD24" s="10">
        <f>INDEX(Drivers!$C$31:$AG$33,$B24,AD$21)</f>
        <v>16.780514908283021</v>
      </c>
      <c r="AE24" s="10">
        <f>INDEX(Drivers!$C$31:$AG$33,$B24,AE$21)</f>
        <v>16.888635775423715</v>
      </c>
      <c r="AF24" s="10">
        <f>INDEX(Drivers!$C$31:$AG$33,$B24,AF$21)</f>
        <v>16.997355445375295</v>
      </c>
      <c r="AG24" s="10">
        <f>INDEX(Drivers!$C$31:$AG$33,$B24,AG$21)</f>
        <v>17.106676038035033</v>
      </c>
      <c r="AH24" s="10">
        <f>INDEX(Drivers!$C$31:$AG$33,$B24,AH$21)</f>
        <v>17.133114315581839</v>
      </c>
      <c r="AI24" s="10">
        <f>INDEX(Drivers!$C$31:$AG$33,$B24,AI$21)</f>
        <v>17.158834030811999</v>
      </c>
      <c r="AJ24" s="10">
        <f>INDEX(Drivers!$C$31:$AG$33,$B24,AJ$21)</f>
        <v>17.183821502523653</v>
      </c>
      <c r="AK24" s="10">
        <f>INDEX(Drivers!$C$31:$AG$33,$B24,AK$21)</f>
        <v>17.208062871616615</v>
      </c>
      <c r="AL24" s="10">
        <f>INDEX(Drivers!$C$31:$AG$33,$B24,AL$21)</f>
        <v>17.231544099072341</v>
      </c>
      <c r="AM24" s="10">
        <f>INDEX(Drivers!$C$31:$AG$33,$B24,AM$21)</f>
        <v>16.929997189745315</v>
      </c>
      <c r="AN24" s="10">
        <f>INDEX(Drivers!$C$31:$AG$33,$B24,AN$21)</f>
        <v>16.16287286138278</v>
      </c>
      <c r="AO24" s="10">
        <f t="shared" si="9"/>
        <v>16.16287286138278</v>
      </c>
      <c r="AP24" s="10">
        <f t="shared" si="9"/>
        <v>16.16287286138278</v>
      </c>
      <c r="AQ24" s="10"/>
      <c r="AR24" s="10"/>
      <c r="AS24" s="10"/>
      <c r="AT24" s="10"/>
      <c r="AU24" s="10"/>
      <c r="AV24" s="10"/>
    </row>
    <row r="25" spans="1:48">
      <c r="A25" s="315" t="s">
        <v>16</v>
      </c>
      <c r="E25" s="47">
        <f t="shared" ref="E25:AP25" si="10">SUM(E22:E24)</f>
        <v>52.325432882070082</v>
      </c>
      <c r="F25" s="47">
        <f t="shared" si="10"/>
        <v>59.308690000000006</v>
      </c>
      <c r="G25" s="47">
        <f t="shared" si="10"/>
        <v>65.956090000000003</v>
      </c>
      <c r="H25" s="47">
        <f t="shared" si="10"/>
        <v>71.375305999999995</v>
      </c>
      <c r="I25" s="47">
        <f t="shared" si="10"/>
        <v>75.517908999999989</v>
      </c>
      <c r="J25" s="47">
        <f t="shared" si="10"/>
        <v>52.325432882070082</v>
      </c>
      <c r="K25" s="47">
        <f t="shared" si="10"/>
        <v>53.104386458423349</v>
      </c>
      <c r="L25" s="47">
        <f t="shared" si="10"/>
        <v>53.912365691429272</v>
      </c>
      <c r="M25" s="47">
        <f t="shared" si="10"/>
        <v>54.750491457321111</v>
      </c>
      <c r="N25" s="47">
        <f t="shared" si="10"/>
        <v>55.619940469824826</v>
      </c>
      <c r="O25" s="47">
        <f t="shared" si="10"/>
        <v>56.521948041648095</v>
      </c>
      <c r="P25" s="47">
        <f t="shared" si="10"/>
        <v>57.436000617299655</v>
      </c>
      <c r="Q25" s="47">
        <f t="shared" si="10"/>
        <v>58.364834921819444</v>
      </c>
      <c r="R25" s="47">
        <f t="shared" si="10"/>
        <v>59.308690000000006</v>
      </c>
      <c r="S25" s="47">
        <f t="shared" si="10"/>
        <v>59.991580449204264</v>
      </c>
      <c r="T25" s="47">
        <f t="shared" si="10"/>
        <v>60.682333816399378</v>
      </c>
      <c r="U25" s="47">
        <f t="shared" si="10"/>
        <v>61.381040636574369</v>
      </c>
      <c r="V25" s="47">
        <f t="shared" si="10"/>
        <v>62.087792487153706</v>
      </c>
      <c r="W25" s="47">
        <f t="shared" si="10"/>
        <v>62.802682000000033</v>
      </c>
      <c r="X25" s="47">
        <f t="shared" si="10"/>
        <v>63.421065342005143</v>
      </c>
      <c r="Y25" s="47">
        <f t="shared" si="10"/>
        <v>64.045537563425796</v>
      </c>
      <c r="Z25" s="47">
        <f t="shared" si="10"/>
        <v>64.676158618096451</v>
      </c>
      <c r="AA25" s="47">
        <f t="shared" si="10"/>
        <v>65.31298905018393</v>
      </c>
      <c r="AB25" s="47">
        <f t="shared" si="10"/>
        <v>65.956090000000003</v>
      </c>
      <c r="AC25" s="47">
        <f t="shared" si="10"/>
        <v>66.518977190687664</v>
      </c>
      <c r="AD25" s="47">
        <f t="shared" si="10"/>
        <v>67.08666821358311</v>
      </c>
      <c r="AE25" s="47">
        <f t="shared" si="10"/>
        <v>67.659204065895466</v>
      </c>
      <c r="AF25" s="47">
        <f t="shared" si="10"/>
        <v>68.236626094715163</v>
      </c>
      <c r="AG25" s="47">
        <f t="shared" si="10"/>
        <v>68.818976000000006</v>
      </c>
      <c r="AH25" s="47">
        <f t="shared" si="10"/>
        <v>69.322810489383542</v>
      </c>
      <c r="AI25" s="47">
        <f t="shared" si="10"/>
        <v>69.830333629884052</v>
      </c>
      <c r="AJ25" s="47">
        <f t="shared" si="10"/>
        <v>70.341572426693446</v>
      </c>
      <c r="AK25" s="47">
        <f t="shared" si="10"/>
        <v>70.856554082712819</v>
      </c>
      <c r="AL25" s="47">
        <f t="shared" si="10"/>
        <v>71.375305999999995</v>
      </c>
      <c r="AM25" s="47">
        <f t="shared" si="10"/>
        <v>73.619545999999985</v>
      </c>
      <c r="AN25" s="47">
        <f t="shared" si="10"/>
        <v>75.517908999999989</v>
      </c>
      <c r="AO25" s="47">
        <f t="shared" si="10"/>
        <v>75.517908999999989</v>
      </c>
      <c r="AP25" s="47">
        <f t="shared" si="10"/>
        <v>75.517908999999989</v>
      </c>
      <c r="AQ25" s="47"/>
      <c r="AR25" s="47"/>
      <c r="AS25" s="47"/>
      <c r="AT25" s="47"/>
      <c r="AU25" s="47"/>
      <c r="AV25" s="47"/>
    </row>
    <row r="26" spans="1:48">
      <c r="A26" s="315" t="s">
        <v>16</v>
      </c>
      <c r="J26" s="42"/>
      <c r="K26" s="186"/>
      <c r="L26" s="186"/>
    </row>
    <row r="27" spans="1:48">
      <c r="A27" s="315" t="s">
        <v>16</v>
      </c>
      <c r="J27" s="42"/>
      <c r="K27" s="186"/>
      <c r="L27" s="186"/>
    </row>
    <row r="28" spans="1:48" ht="15.75" thickBot="1">
      <c r="A28" s="315" t="s">
        <v>16</v>
      </c>
      <c r="C28" s="314" t="s">
        <v>45</v>
      </c>
      <c r="D28" s="314"/>
      <c r="E28" s="315">
        <v>2012</v>
      </c>
      <c r="F28" s="315">
        <v>2020</v>
      </c>
      <c r="G28" s="315">
        <v>2030</v>
      </c>
      <c r="H28" s="315">
        <v>2040</v>
      </c>
      <c r="I28" s="315">
        <v>2050</v>
      </c>
    </row>
    <row r="29" spans="1:48">
      <c r="A29" s="315" t="s">
        <v>16</v>
      </c>
      <c r="C29" s="315" t="s">
        <v>7</v>
      </c>
      <c r="D29" s="315" t="s">
        <v>48</v>
      </c>
      <c r="E29" s="80">
        <v>0.71</v>
      </c>
      <c r="F29" s="34">
        <v>0.8</v>
      </c>
      <c r="G29" s="34">
        <v>0.85</v>
      </c>
      <c r="H29" s="34">
        <v>0.9</v>
      </c>
      <c r="I29" s="112">
        <v>0.95</v>
      </c>
      <c r="J29" s="315">
        <f t="shared" ref="J29:AL29" si="11">IF(J$7=-1,K29,IF(J$7=99,I29,IF(J$7=0,INDEX($E29:$I29,0,J$5),(INDEX($E29:$I29,0,J$7+1)-INDEX($E29:$I29,0,J$7))/(INDEX($E$4:$I$4,0,J$7+1)-INDEX($E$4:$I$4,0,J$7))+I29)))</f>
        <v>0.71</v>
      </c>
      <c r="K29" s="315">
        <f t="shared" si="11"/>
        <v>0.72124999999999995</v>
      </c>
      <c r="L29" s="315">
        <f t="shared" si="11"/>
        <v>0.73249999999999993</v>
      </c>
      <c r="M29" s="315">
        <f t="shared" si="11"/>
        <v>0.74374999999999991</v>
      </c>
      <c r="N29" s="315">
        <f t="shared" si="11"/>
        <v>0.75499999999999989</v>
      </c>
      <c r="O29" s="315">
        <f t="shared" si="11"/>
        <v>0.76624999999999988</v>
      </c>
      <c r="P29" s="315">
        <f t="shared" si="11"/>
        <v>0.77749999999999986</v>
      </c>
      <c r="Q29" s="315">
        <f t="shared" si="11"/>
        <v>0.78874999999999984</v>
      </c>
      <c r="R29" s="315">
        <f t="shared" si="11"/>
        <v>0.8</v>
      </c>
      <c r="S29" s="315">
        <f t="shared" si="11"/>
        <v>0.80500000000000005</v>
      </c>
      <c r="T29" s="315">
        <f t="shared" si="11"/>
        <v>0.81</v>
      </c>
      <c r="U29" s="315">
        <f t="shared" si="11"/>
        <v>0.81500000000000006</v>
      </c>
      <c r="V29" s="315">
        <f t="shared" si="11"/>
        <v>0.82000000000000006</v>
      </c>
      <c r="W29" s="315">
        <f t="shared" si="11"/>
        <v>0.82500000000000007</v>
      </c>
      <c r="X29" s="315">
        <f t="shared" si="11"/>
        <v>0.83000000000000007</v>
      </c>
      <c r="Y29" s="315">
        <f t="shared" si="11"/>
        <v>0.83500000000000008</v>
      </c>
      <c r="Z29" s="315">
        <f t="shared" si="11"/>
        <v>0.84000000000000008</v>
      </c>
      <c r="AA29" s="315">
        <f t="shared" si="11"/>
        <v>0.84500000000000008</v>
      </c>
      <c r="AB29" s="315">
        <f t="shared" si="11"/>
        <v>0.85</v>
      </c>
      <c r="AC29" s="315">
        <f t="shared" si="11"/>
        <v>0.85499999999999998</v>
      </c>
      <c r="AD29" s="315">
        <f t="shared" si="11"/>
        <v>0.86</v>
      </c>
      <c r="AE29" s="315">
        <f t="shared" si="11"/>
        <v>0.86499999999999999</v>
      </c>
      <c r="AF29" s="315">
        <f t="shared" si="11"/>
        <v>0.87</v>
      </c>
      <c r="AG29" s="315">
        <f t="shared" si="11"/>
        <v>0.875</v>
      </c>
      <c r="AH29" s="315">
        <f t="shared" si="11"/>
        <v>0.88</v>
      </c>
      <c r="AI29" s="315">
        <f t="shared" si="11"/>
        <v>0.88500000000000001</v>
      </c>
      <c r="AJ29" s="315">
        <f t="shared" si="11"/>
        <v>0.89</v>
      </c>
      <c r="AK29" s="315">
        <f t="shared" si="11"/>
        <v>0.89500000000000002</v>
      </c>
      <c r="AL29" s="315">
        <f t="shared" si="11"/>
        <v>0.9</v>
      </c>
      <c r="AM29" s="214">
        <f>(AL29+AN29)/2</f>
        <v>0.92500000000000004</v>
      </c>
      <c r="AN29" s="315">
        <f t="shared" ref="AN29:AP30" si="12">IF(AN$7=-1,AO29,IF(AN$7=99,AM29,IF(AN$7=0,INDEX($E29:$I29,0,AN$5),(INDEX($E29:$I29,0,AN$7+1)-INDEX($E29:$I29,0,AN$7))/(INDEX($E$4:$I$4,0,AN$7+1)-INDEX($E$4:$I$4,0,AN$7))+AM29)))</f>
        <v>0.95</v>
      </c>
      <c r="AO29" s="315">
        <f t="shared" si="12"/>
        <v>0.95</v>
      </c>
      <c r="AP29" s="315">
        <f t="shared" si="12"/>
        <v>0.95</v>
      </c>
    </row>
    <row r="30" spans="1:48">
      <c r="A30" s="315" t="s">
        <v>16</v>
      </c>
      <c r="C30" s="315" t="s">
        <v>8</v>
      </c>
      <c r="D30" s="315" t="s">
        <v>48</v>
      </c>
      <c r="E30" s="80">
        <v>0.83</v>
      </c>
      <c r="F30" s="34">
        <v>0.9</v>
      </c>
      <c r="G30" s="34">
        <v>0.95</v>
      </c>
      <c r="H30" s="34">
        <v>0.95</v>
      </c>
      <c r="I30" s="112">
        <v>1</v>
      </c>
      <c r="J30" s="315">
        <f t="shared" ref="J30:AL30" si="13">IF(J$7=-1,K30,IF(J$7=99,I30,IF(J$7=0,INDEX($E30:$I30,0,J$5),(INDEX($E30:$I30,0,J$7+1)-INDEX($E30:$I30,0,J$7))/(INDEX($E$4:$I$4,0,J$7+1)-INDEX($E$4:$I$4,0,J$7))+I30)))</f>
        <v>0.83</v>
      </c>
      <c r="K30" s="315">
        <f t="shared" si="13"/>
        <v>0.83875</v>
      </c>
      <c r="L30" s="315">
        <f t="shared" si="13"/>
        <v>0.84750000000000003</v>
      </c>
      <c r="M30" s="315">
        <f t="shared" si="13"/>
        <v>0.85625000000000007</v>
      </c>
      <c r="N30" s="315">
        <f t="shared" si="13"/>
        <v>0.8650000000000001</v>
      </c>
      <c r="O30" s="315">
        <f t="shared" si="13"/>
        <v>0.87375000000000014</v>
      </c>
      <c r="P30" s="315">
        <f t="shared" si="13"/>
        <v>0.88250000000000017</v>
      </c>
      <c r="Q30" s="315">
        <f t="shared" si="13"/>
        <v>0.89125000000000021</v>
      </c>
      <c r="R30" s="315">
        <f t="shared" si="13"/>
        <v>0.9</v>
      </c>
      <c r="S30" s="315">
        <f t="shared" si="13"/>
        <v>0.90500000000000003</v>
      </c>
      <c r="T30" s="315">
        <f t="shared" si="13"/>
        <v>0.91</v>
      </c>
      <c r="U30" s="315">
        <f t="shared" si="13"/>
        <v>0.91500000000000004</v>
      </c>
      <c r="V30" s="315">
        <f t="shared" si="13"/>
        <v>0.92</v>
      </c>
      <c r="W30" s="315">
        <f t="shared" si="13"/>
        <v>0.92500000000000004</v>
      </c>
      <c r="X30" s="315">
        <f t="shared" si="13"/>
        <v>0.93</v>
      </c>
      <c r="Y30" s="315">
        <f t="shared" si="13"/>
        <v>0.93500000000000005</v>
      </c>
      <c r="Z30" s="315">
        <f t="shared" si="13"/>
        <v>0.94000000000000006</v>
      </c>
      <c r="AA30" s="315">
        <f t="shared" si="13"/>
        <v>0.94500000000000006</v>
      </c>
      <c r="AB30" s="315">
        <f t="shared" si="13"/>
        <v>0.95</v>
      </c>
      <c r="AC30" s="315">
        <f t="shared" si="13"/>
        <v>0.95</v>
      </c>
      <c r="AD30" s="315">
        <f t="shared" si="13"/>
        <v>0.95</v>
      </c>
      <c r="AE30" s="315">
        <f t="shared" si="13"/>
        <v>0.95</v>
      </c>
      <c r="AF30" s="315">
        <f t="shared" si="13"/>
        <v>0.95</v>
      </c>
      <c r="AG30" s="315">
        <f t="shared" si="13"/>
        <v>0.95</v>
      </c>
      <c r="AH30" s="315">
        <f t="shared" si="13"/>
        <v>0.95</v>
      </c>
      <c r="AI30" s="315">
        <f t="shared" si="13"/>
        <v>0.95</v>
      </c>
      <c r="AJ30" s="315">
        <f t="shared" si="13"/>
        <v>0.95</v>
      </c>
      <c r="AK30" s="315">
        <f t="shared" si="13"/>
        <v>0.95</v>
      </c>
      <c r="AL30" s="315">
        <f t="shared" si="13"/>
        <v>0.95</v>
      </c>
      <c r="AM30" s="214">
        <f>(AL30+AN30)/2</f>
        <v>0.97499999999999998</v>
      </c>
      <c r="AN30" s="315">
        <f t="shared" si="12"/>
        <v>1</v>
      </c>
      <c r="AO30" s="315">
        <f t="shared" si="12"/>
        <v>1</v>
      </c>
      <c r="AP30" s="315">
        <f t="shared" si="12"/>
        <v>1</v>
      </c>
    </row>
    <row r="31" spans="1:48">
      <c r="A31" s="315" t="s">
        <v>16</v>
      </c>
      <c r="C31" s="315" t="s">
        <v>54</v>
      </c>
      <c r="D31" s="315" t="s">
        <v>48</v>
      </c>
      <c r="E31" s="80">
        <f>(E29*E22+E30*E23+E24)/E25</f>
        <v>0.80399999999999994</v>
      </c>
      <c r="F31" s="80">
        <f>(F29*F22+F30*F23+F24)/F25</f>
        <v>0.87935878493433506</v>
      </c>
      <c r="G31" s="80">
        <f>(G29*G22+G30*G23+G24)/G25</f>
        <v>0.90733783462601658</v>
      </c>
      <c r="H31" s="80">
        <f>(H29*H22+H30*H23+H24)/H25</f>
        <v>0.93140939334617445</v>
      </c>
      <c r="I31" s="80">
        <f>(I29*I22+I30*I23+I24)/I25</f>
        <v>0.96517329430352472</v>
      </c>
      <c r="J31" s="323"/>
    </row>
    <row r="32" spans="1:48">
      <c r="A32" s="315" t="s">
        <v>16</v>
      </c>
    </row>
    <row r="33" spans="1:48" ht="15.75" thickBot="1">
      <c r="A33" s="315" t="s">
        <v>16</v>
      </c>
      <c r="B33" s="314" t="s">
        <v>59</v>
      </c>
      <c r="D33" s="314"/>
      <c r="E33" s="315">
        <f>E28</f>
        <v>2012</v>
      </c>
      <c r="F33" s="315">
        <f>F28</f>
        <v>2020</v>
      </c>
      <c r="G33" s="315">
        <f>G28</f>
        <v>2030</v>
      </c>
      <c r="H33" s="315">
        <f>H28</f>
        <v>2040</v>
      </c>
      <c r="I33" s="315">
        <f>I28</f>
        <v>2050</v>
      </c>
    </row>
    <row r="34" spans="1:48">
      <c r="A34" s="315" t="s">
        <v>16</v>
      </c>
      <c r="B34" s="315" t="str">
        <f>[5]RES!B26</f>
        <v>LE</v>
      </c>
      <c r="C34" s="315" t="str">
        <f>[5]RES!A26</f>
        <v>Low Income Electrified</v>
      </c>
      <c r="D34" s="315" t="s">
        <v>47</v>
      </c>
      <c r="E34" s="10">
        <f t="shared" ref="E34:AP34" si="14">E22</f>
        <v>26.162716441035041</v>
      </c>
      <c r="F34" s="10">
        <f t="shared" si="14"/>
        <v>26.648636225116821</v>
      </c>
      <c r="G34" s="10">
        <f t="shared" si="14"/>
        <v>36.421326718637793</v>
      </c>
      <c r="H34" s="10">
        <f t="shared" si="14"/>
        <v>43.769748871921088</v>
      </c>
      <c r="I34" s="10">
        <f t="shared" si="14"/>
        <v>52.600799831124043</v>
      </c>
      <c r="J34" s="10">
        <f t="shared" si="14"/>
        <v>26.162716441035041</v>
      </c>
      <c r="K34" s="10">
        <f t="shared" si="14"/>
        <v>26.199967514166168</v>
      </c>
      <c r="L34" s="10">
        <f t="shared" si="14"/>
        <v>25.970158310265191</v>
      </c>
      <c r="M34" s="10">
        <f t="shared" si="14"/>
        <v>25.829664308577815</v>
      </c>
      <c r="N34" s="10">
        <f t="shared" si="14"/>
        <v>25.888370797977597</v>
      </c>
      <c r="O34" s="10">
        <f t="shared" si="14"/>
        <v>25.824516373599828</v>
      </c>
      <c r="P34" s="10">
        <f t="shared" si="14"/>
        <v>25.705338707834258</v>
      </c>
      <c r="Q34" s="10">
        <f t="shared" si="14"/>
        <v>25.722655610429403</v>
      </c>
      <c r="R34" s="10">
        <f t="shared" si="14"/>
        <v>26.648636225116821</v>
      </c>
      <c r="S34" s="10">
        <f t="shared" si="14"/>
        <v>30.868768089219451</v>
      </c>
      <c r="T34" s="10">
        <f t="shared" si="14"/>
        <v>31.441345815812554</v>
      </c>
      <c r="U34" s="10">
        <f t="shared" si="14"/>
        <v>32.024544155837411</v>
      </c>
      <c r="V34" s="10">
        <f t="shared" si="14"/>
        <v>32.618560108626063</v>
      </c>
      <c r="W34" s="10">
        <f t="shared" si="14"/>
        <v>33.223594327606108</v>
      </c>
      <c r="X34" s="10">
        <f t="shared" si="14"/>
        <v>33.839851188079777</v>
      </c>
      <c r="Y34" s="10">
        <f t="shared" si="14"/>
        <v>34.467538856260049</v>
      </c>
      <c r="Z34" s="10">
        <f t="shared" si="14"/>
        <v>35.106869359587407</v>
      </c>
      <c r="AA34" s="10">
        <f t="shared" si="14"/>
        <v>35.758058658350947</v>
      </c>
      <c r="AB34" s="10">
        <f t="shared" si="14"/>
        <v>36.421326718637793</v>
      </c>
      <c r="AC34" s="10">
        <f t="shared" si="14"/>
        <v>37.096897586635755</v>
      </c>
      <c r="AD34" s="10">
        <f t="shared" si="14"/>
        <v>37.784999464314218</v>
      </c>
      <c r="AE34" s="10">
        <f t="shared" si="14"/>
        <v>38.485864786508721</v>
      </c>
      <c r="AF34" s="10">
        <f t="shared" si="14"/>
        <v>39.199730299435501</v>
      </c>
      <c r="AG34" s="10">
        <f t="shared" si="14"/>
        <v>39.926837140662244</v>
      </c>
      <c r="AH34" s="10">
        <f t="shared" si="14"/>
        <v>40.667430920562289</v>
      </c>
      <c r="AI34" s="10">
        <f t="shared" si="14"/>
        <v>41.421761805279687</v>
      </c>
      <c r="AJ34" s="10">
        <f t="shared" si="14"/>
        <v>42.190084601233146</v>
      </c>
      <c r="AK34" s="10">
        <f t="shared" si="14"/>
        <v>42.972658841187375</v>
      </c>
      <c r="AL34" s="10">
        <f t="shared" si="14"/>
        <v>43.769748871921088</v>
      </c>
      <c r="AM34" s="10">
        <f t="shared" si="14"/>
        <v>47.982536396802615</v>
      </c>
      <c r="AN34" s="10">
        <f t="shared" si="14"/>
        <v>52.600799831124043</v>
      </c>
      <c r="AO34" s="10">
        <f t="shared" si="14"/>
        <v>52.600799831124043</v>
      </c>
      <c r="AP34" s="10">
        <f t="shared" si="14"/>
        <v>52.600799831124043</v>
      </c>
      <c r="AQ34" s="10"/>
      <c r="AR34" s="10"/>
      <c r="AS34" s="10"/>
      <c r="AT34" s="10"/>
      <c r="AU34" s="10"/>
      <c r="AV34" s="10"/>
    </row>
    <row r="35" spans="1:48">
      <c r="A35" s="315" t="s">
        <v>16</v>
      </c>
      <c r="B35" s="315" t="str">
        <f>[5]RES!B27</f>
        <v>ME</v>
      </c>
      <c r="C35" s="315" t="str">
        <f>[5]RES!A27</f>
        <v>Middle Income Electrified</v>
      </c>
      <c r="D35" s="315" t="s">
        <v>47</v>
      </c>
      <c r="E35" s="10">
        <f t="shared" ref="E35:AP35" si="15">E23</f>
        <v>15.697629864621025</v>
      </c>
      <c r="F35" s="10">
        <f t="shared" si="15"/>
        <v>18.253451805294862</v>
      </c>
      <c r="G35" s="10">
        <f t="shared" si="15"/>
        <v>12.968702224113342</v>
      </c>
      <c r="H35" s="10">
        <f t="shared" si="15"/>
        <v>10.374013029006568</v>
      </c>
      <c r="I35" s="10">
        <f t="shared" si="15"/>
        <v>6.7542363074931675</v>
      </c>
      <c r="J35" s="10">
        <f t="shared" si="15"/>
        <v>15.697629864621025</v>
      </c>
      <c r="K35" s="10">
        <f t="shared" si="15"/>
        <v>15.645216859692047</v>
      </c>
      <c r="L35" s="10">
        <f t="shared" si="15"/>
        <v>15.991635130476377</v>
      </c>
      <c r="M35" s="10">
        <f t="shared" si="15"/>
        <v>16.308344624690061</v>
      </c>
      <c r="N35" s="10">
        <f t="shared" si="15"/>
        <v>16.602329070277072</v>
      </c>
      <c r="O35" s="10">
        <f t="shared" si="15"/>
        <v>16.797338275285441</v>
      </c>
      <c r="P35" s="10">
        <f t="shared" si="15"/>
        <v>17.089156533012691</v>
      </c>
      <c r="Q35" s="10">
        <f t="shared" si="15"/>
        <v>17.416134890255453</v>
      </c>
      <c r="R35" s="10">
        <f t="shared" si="15"/>
        <v>18.253451805294862</v>
      </c>
      <c r="S35" s="10">
        <f t="shared" si="15"/>
        <v>14.600823019453808</v>
      </c>
      <c r="T35" s="10">
        <f t="shared" si="15"/>
        <v>14.448010233987121</v>
      </c>
      <c r="U35" s="10">
        <f t="shared" si="15"/>
        <v>14.288452009716432</v>
      </c>
      <c r="V35" s="10">
        <f t="shared" si="15"/>
        <v>14.121987122042007</v>
      </c>
      <c r="W35" s="10">
        <f t="shared" si="15"/>
        <v>13.948451022532735</v>
      </c>
      <c r="X35" s="10">
        <f t="shared" si="15"/>
        <v>13.767675774196029</v>
      </c>
      <c r="Y35" s="10">
        <f t="shared" si="15"/>
        <v>13.579489985518746</v>
      </c>
      <c r="Z35" s="10">
        <f t="shared" si="15"/>
        <v>13.383718743255885</v>
      </c>
      <c r="AA35" s="10">
        <f t="shared" si="15"/>
        <v>13.180183543943716</v>
      </c>
      <c r="AB35" s="10">
        <f t="shared" si="15"/>
        <v>12.968702224113342</v>
      </c>
      <c r="AC35" s="10">
        <f t="shared" si="15"/>
        <v>12.749088889180401</v>
      </c>
      <c r="AD35" s="10">
        <f t="shared" si="15"/>
        <v>12.521153840985871</v>
      </c>
      <c r="AE35" s="10">
        <f t="shared" si="15"/>
        <v>12.284703503963021</v>
      </c>
      <c r="AF35" s="10">
        <f t="shared" si="15"/>
        <v>12.039540349904367</v>
      </c>
      <c r="AG35" s="10">
        <f t="shared" si="15"/>
        <v>11.785462821302731</v>
      </c>
      <c r="AH35" s="10">
        <f t="shared" si="15"/>
        <v>11.522265253239416</v>
      </c>
      <c r="AI35" s="10">
        <f t="shared" si="15"/>
        <v>11.24973779379237</v>
      </c>
      <c r="AJ35" s="10">
        <f t="shared" si="15"/>
        <v>10.967666322936648</v>
      </c>
      <c r="AK35" s="10">
        <f t="shared" si="15"/>
        <v>10.675832369908825</v>
      </c>
      <c r="AL35" s="10">
        <f t="shared" si="15"/>
        <v>10.374013029006568</v>
      </c>
      <c r="AM35" s="10">
        <f t="shared" si="15"/>
        <v>8.7070124134520466</v>
      </c>
      <c r="AN35" s="10">
        <f t="shared" si="15"/>
        <v>6.7542363074931675</v>
      </c>
      <c r="AO35" s="10">
        <f t="shared" si="15"/>
        <v>6.7542363074931675</v>
      </c>
      <c r="AP35" s="10">
        <f t="shared" si="15"/>
        <v>6.7542363074931675</v>
      </c>
      <c r="AQ35" s="10"/>
      <c r="AR35" s="10"/>
      <c r="AS35" s="10"/>
      <c r="AT35" s="10"/>
      <c r="AU35" s="10"/>
      <c r="AV35" s="10"/>
    </row>
    <row r="36" spans="1:48">
      <c r="A36" s="315" t="s">
        <v>16</v>
      </c>
      <c r="B36" s="315" t="str">
        <f>[5]RES!B28</f>
        <v>HE</v>
      </c>
      <c r="C36" s="315" t="str">
        <f>[5]RES!A28</f>
        <v>High Income Electrified</v>
      </c>
      <c r="D36" s="315" t="s">
        <v>47</v>
      </c>
      <c r="E36" s="10">
        <f t="shared" ref="E36:AP36" si="16">E24</f>
        <v>10.465086576414015</v>
      </c>
      <c r="F36" s="10">
        <f t="shared" si="16"/>
        <v>14.406601969588325</v>
      </c>
      <c r="G36" s="10">
        <f t="shared" si="16"/>
        <v>16.566061057248866</v>
      </c>
      <c r="H36" s="10">
        <f t="shared" si="16"/>
        <v>17.231544099072341</v>
      </c>
      <c r="I36" s="10">
        <f t="shared" si="16"/>
        <v>16.16287286138278</v>
      </c>
      <c r="J36" s="10">
        <f t="shared" si="16"/>
        <v>10.465086576414015</v>
      </c>
      <c r="K36" s="10">
        <f t="shared" si="16"/>
        <v>11.25920208456513</v>
      </c>
      <c r="L36" s="10">
        <f t="shared" si="16"/>
        <v>11.950572250687703</v>
      </c>
      <c r="M36" s="10">
        <f t="shared" si="16"/>
        <v>12.612482524053235</v>
      </c>
      <c r="N36" s="10">
        <f t="shared" si="16"/>
        <v>13.129240601570157</v>
      </c>
      <c r="O36" s="10">
        <f t="shared" si="16"/>
        <v>13.900093392762827</v>
      </c>
      <c r="P36" s="10">
        <f t="shared" si="16"/>
        <v>14.641505376452708</v>
      </c>
      <c r="Q36" s="10">
        <f t="shared" si="16"/>
        <v>15.226044421134587</v>
      </c>
      <c r="R36" s="10">
        <f t="shared" si="16"/>
        <v>14.406601969588325</v>
      </c>
      <c r="S36" s="10">
        <f t="shared" si="16"/>
        <v>14.521989340531004</v>
      </c>
      <c r="T36" s="10">
        <f t="shared" si="16"/>
        <v>14.792977766599705</v>
      </c>
      <c r="U36" s="10">
        <f t="shared" si="16"/>
        <v>15.068044471020524</v>
      </c>
      <c r="V36" s="10">
        <f t="shared" si="16"/>
        <v>15.347245256485632</v>
      </c>
      <c r="W36" s="10">
        <f t="shared" si="16"/>
        <v>15.630636649861186</v>
      </c>
      <c r="X36" s="10">
        <f t="shared" si="16"/>
        <v>15.813538379729339</v>
      </c>
      <c r="Y36" s="10">
        <f t="shared" si="16"/>
        <v>15.998508721646997</v>
      </c>
      <c r="Z36" s="10">
        <f t="shared" si="16"/>
        <v>16.185570515253165</v>
      </c>
      <c r="AA36" s="10">
        <f t="shared" si="16"/>
        <v>16.37474684788927</v>
      </c>
      <c r="AB36" s="10">
        <f t="shared" si="16"/>
        <v>16.566061057248866</v>
      </c>
      <c r="AC36" s="10">
        <f t="shared" si="16"/>
        <v>16.672990714871506</v>
      </c>
      <c r="AD36" s="10">
        <f t="shared" si="16"/>
        <v>16.780514908283021</v>
      </c>
      <c r="AE36" s="10">
        <f t="shared" si="16"/>
        <v>16.888635775423715</v>
      </c>
      <c r="AF36" s="10">
        <f t="shared" si="16"/>
        <v>16.997355445375295</v>
      </c>
      <c r="AG36" s="10">
        <f t="shared" si="16"/>
        <v>17.106676038035033</v>
      </c>
      <c r="AH36" s="10">
        <f t="shared" si="16"/>
        <v>17.133114315581839</v>
      </c>
      <c r="AI36" s="10">
        <f t="shared" si="16"/>
        <v>17.158834030811999</v>
      </c>
      <c r="AJ36" s="10">
        <f t="shared" si="16"/>
        <v>17.183821502523653</v>
      </c>
      <c r="AK36" s="10">
        <f t="shared" si="16"/>
        <v>17.208062871616615</v>
      </c>
      <c r="AL36" s="10">
        <f t="shared" si="16"/>
        <v>17.231544099072341</v>
      </c>
      <c r="AM36" s="10">
        <f t="shared" si="16"/>
        <v>16.929997189745315</v>
      </c>
      <c r="AN36" s="10">
        <f t="shared" si="16"/>
        <v>16.16287286138278</v>
      </c>
      <c r="AO36" s="10">
        <f t="shared" si="16"/>
        <v>16.16287286138278</v>
      </c>
      <c r="AP36" s="10">
        <f t="shared" si="16"/>
        <v>16.16287286138278</v>
      </c>
      <c r="AQ36" s="10"/>
      <c r="AR36" s="10"/>
      <c r="AS36" s="10"/>
      <c r="AT36" s="10"/>
      <c r="AU36" s="10"/>
      <c r="AV36" s="10"/>
    </row>
    <row r="37" spans="1:48">
      <c r="A37" s="315" t="s">
        <v>16</v>
      </c>
      <c r="B37" s="315" t="str">
        <f>[5]RES!B29</f>
        <v>LN</v>
      </c>
      <c r="C37" s="315" t="str">
        <f>[5]RES!A29</f>
        <v>Low Income Non-Electrified</v>
      </c>
      <c r="D37" s="315" t="s">
        <v>47</v>
      </c>
      <c r="E37" s="10">
        <f t="shared" ref="E37:AP37" si="17">E22-E34</f>
        <v>0</v>
      </c>
      <c r="F37" s="10">
        <f t="shared" si="17"/>
        <v>0</v>
      </c>
      <c r="G37" s="10">
        <f t="shared" si="17"/>
        <v>0</v>
      </c>
      <c r="H37" s="10">
        <f t="shared" si="17"/>
        <v>0</v>
      </c>
      <c r="I37" s="10">
        <f t="shared" si="17"/>
        <v>0</v>
      </c>
      <c r="J37" s="10">
        <f t="shared" si="17"/>
        <v>0</v>
      </c>
      <c r="K37" s="10">
        <f t="shared" si="17"/>
        <v>0</v>
      </c>
      <c r="L37" s="10">
        <f t="shared" si="17"/>
        <v>0</v>
      </c>
      <c r="M37" s="10">
        <f t="shared" si="17"/>
        <v>0</v>
      </c>
      <c r="N37" s="10">
        <f t="shared" si="17"/>
        <v>0</v>
      </c>
      <c r="O37" s="10">
        <f t="shared" si="17"/>
        <v>0</v>
      </c>
      <c r="P37" s="10">
        <f t="shared" si="17"/>
        <v>0</v>
      </c>
      <c r="Q37" s="10">
        <f t="shared" si="17"/>
        <v>0</v>
      </c>
      <c r="R37" s="10">
        <f t="shared" si="17"/>
        <v>0</v>
      </c>
      <c r="S37" s="10">
        <f t="shared" si="17"/>
        <v>0</v>
      </c>
      <c r="T37" s="10">
        <f t="shared" si="17"/>
        <v>0</v>
      </c>
      <c r="U37" s="10">
        <f t="shared" si="17"/>
        <v>0</v>
      </c>
      <c r="V37" s="10">
        <f t="shared" si="17"/>
        <v>0</v>
      </c>
      <c r="W37" s="10">
        <f t="shared" si="17"/>
        <v>0</v>
      </c>
      <c r="X37" s="10">
        <f t="shared" si="17"/>
        <v>0</v>
      </c>
      <c r="Y37" s="10">
        <f t="shared" si="17"/>
        <v>0</v>
      </c>
      <c r="Z37" s="10">
        <f t="shared" si="17"/>
        <v>0</v>
      </c>
      <c r="AA37" s="10">
        <f t="shared" si="17"/>
        <v>0</v>
      </c>
      <c r="AB37" s="10">
        <f t="shared" si="17"/>
        <v>0</v>
      </c>
      <c r="AC37" s="10">
        <f t="shared" si="17"/>
        <v>0</v>
      </c>
      <c r="AD37" s="10">
        <f t="shared" si="17"/>
        <v>0</v>
      </c>
      <c r="AE37" s="10">
        <f t="shared" si="17"/>
        <v>0</v>
      </c>
      <c r="AF37" s="10">
        <f t="shared" si="17"/>
        <v>0</v>
      </c>
      <c r="AG37" s="10">
        <f t="shared" si="17"/>
        <v>0</v>
      </c>
      <c r="AH37" s="10">
        <f t="shared" si="17"/>
        <v>0</v>
      </c>
      <c r="AI37" s="10">
        <f t="shared" si="17"/>
        <v>0</v>
      </c>
      <c r="AJ37" s="10">
        <f t="shared" si="17"/>
        <v>0</v>
      </c>
      <c r="AK37" s="10">
        <f t="shared" si="17"/>
        <v>0</v>
      </c>
      <c r="AL37" s="10">
        <f t="shared" si="17"/>
        <v>0</v>
      </c>
      <c r="AM37" s="10">
        <f t="shared" si="17"/>
        <v>0</v>
      </c>
      <c r="AN37" s="10">
        <f t="shared" si="17"/>
        <v>0</v>
      </c>
      <c r="AO37" s="10">
        <f t="shared" si="17"/>
        <v>0</v>
      </c>
      <c r="AP37" s="10">
        <f t="shared" si="17"/>
        <v>0</v>
      </c>
      <c r="AQ37" s="10"/>
      <c r="AR37" s="10"/>
      <c r="AS37" s="10"/>
      <c r="AT37" s="10"/>
      <c r="AU37" s="10"/>
      <c r="AV37" s="10"/>
    </row>
    <row r="38" spans="1:48">
      <c r="A38" s="315" t="s">
        <v>16</v>
      </c>
      <c r="B38" s="315" t="str">
        <f>[5]RES!B30</f>
        <v>MN</v>
      </c>
      <c r="C38" s="315" t="str">
        <f>[5]RES!A30</f>
        <v>Middle Income Non-Electrified</v>
      </c>
      <c r="D38" s="315" t="s">
        <v>47</v>
      </c>
      <c r="E38" s="10">
        <f t="shared" ref="E38:AP38" si="18">E23-E35</f>
        <v>0</v>
      </c>
      <c r="F38" s="10">
        <f t="shared" si="18"/>
        <v>0</v>
      </c>
      <c r="G38" s="10">
        <f t="shared" si="18"/>
        <v>0</v>
      </c>
      <c r="H38" s="10">
        <f t="shared" si="18"/>
        <v>0</v>
      </c>
      <c r="I38" s="10">
        <f t="shared" si="18"/>
        <v>0</v>
      </c>
      <c r="J38" s="10">
        <f t="shared" si="18"/>
        <v>0</v>
      </c>
      <c r="K38" s="10">
        <f t="shared" si="18"/>
        <v>0</v>
      </c>
      <c r="L38" s="10">
        <f t="shared" si="18"/>
        <v>0</v>
      </c>
      <c r="M38" s="10">
        <f t="shared" si="18"/>
        <v>0</v>
      </c>
      <c r="N38" s="10">
        <f t="shared" si="18"/>
        <v>0</v>
      </c>
      <c r="O38" s="10">
        <f t="shared" si="18"/>
        <v>0</v>
      </c>
      <c r="P38" s="10">
        <f t="shared" si="18"/>
        <v>0</v>
      </c>
      <c r="Q38" s="10">
        <f t="shared" si="18"/>
        <v>0</v>
      </c>
      <c r="R38" s="10">
        <f t="shared" si="18"/>
        <v>0</v>
      </c>
      <c r="S38" s="10">
        <f t="shared" si="18"/>
        <v>0</v>
      </c>
      <c r="T38" s="10">
        <f t="shared" si="18"/>
        <v>0</v>
      </c>
      <c r="U38" s="10">
        <f t="shared" si="18"/>
        <v>0</v>
      </c>
      <c r="V38" s="10">
        <f t="shared" si="18"/>
        <v>0</v>
      </c>
      <c r="W38" s="10">
        <f t="shared" si="18"/>
        <v>0</v>
      </c>
      <c r="X38" s="10">
        <f t="shared" si="18"/>
        <v>0</v>
      </c>
      <c r="Y38" s="10">
        <f t="shared" si="18"/>
        <v>0</v>
      </c>
      <c r="Z38" s="10">
        <f t="shared" si="18"/>
        <v>0</v>
      </c>
      <c r="AA38" s="10">
        <f t="shared" si="18"/>
        <v>0</v>
      </c>
      <c r="AB38" s="10">
        <f t="shared" si="18"/>
        <v>0</v>
      </c>
      <c r="AC38" s="10">
        <f t="shared" si="18"/>
        <v>0</v>
      </c>
      <c r="AD38" s="10">
        <f t="shared" si="18"/>
        <v>0</v>
      </c>
      <c r="AE38" s="10">
        <f t="shared" si="18"/>
        <v>0</v>
      </c>
      <c r="AF38" s="10">
        <f t="shared" si="18"/>
        <v>0</v>
      </c>
      <c r="AG38" s="10">
        <f t="shared" si="18"/>
        <v>0</v>
      </c>
      <c r="AH38" s="10">
        <f t="shared" si="18"/>
        <v>0</v>
      </c>
      <c r="AI38" s="10">
        <f t="shared" si="18"/>
        <v>0</v>
      </c>
      <c r="AJ38" s="10">
        <f t="shared" si="18"/>
        <v>0</v>
      </c>
      <c r="AK38" s="10">
        <f t="shared" si="18"/>
        <v>0</v>
      </c>
      <c r="AL38" s="10">
        <f t="shared" si="18"/>
        <v>0</v>
      </c>
      <c r="AM38" s="10">
        <f t="shared" si="18"/>
        <v>0</v>
      </c>
      <c r="AN38" s="10">
        <f t="shared" si="18"/>
        <v>0</v>
      </c>
      <c r="AO38" s="10">
        <f t="shared" si="18"/>
        <v>0</v>
      </c>
      <c r="AP38" s="10">
        <f t="shared" si="18"/>
        <v>0</v>
      </c>
      <c r="AQ38" s="10"/>
      <c r="AR38" s="10"/>
      <c r="AS38" s="10"/>
      <c r="AT38" s="10"/>
      <c r="AU38" s="10"/>
      <c r="AV38" s="10"/>
    </row>
    <row r="39" spans="1:48">
      <c r="A39" s="315" t="s">
        <v>16</v>
      </c>
      <c r="B39" s="228"/>
      <c r="J39" s="42"/>
      <c r="K39" s="186">
        <f>SUM(K34:K38)</f>
        <v>53.104386458423349</v>
      </c>
      <c r="L39" s="186"/>
    </row>
    <row r="40" spans="1:48" ht="18" thickBot="1">
      <c r="A40" s="315" t="s">
        <v>16</v>
      </c>
      <c r="B40" s="228"/>
      <c r="C40" s="37" t="s">
        <v>60</v>
      </c>
    </row>
    <row r="41" spans="1:48" ht="15.75" thickTop="1">
      <c r="A41" s="315" t="s">
        <v>16</v>
      </c>
    </row>
    <row r="42" spans="1:48" ht="15.75" thickBot="1">
      <c r="A42" s="315" t="s">
        <v>16</v>
      </c>
      <c r="C42" s="314" t="s">
        <v>58</v>
      </c>
      <c r="D42" s="314"/>
      <c r="E42" s="7">
        <v>2012</v>
      </c>
      <c r="F42" s="7">
        <v>2020</v>
      </c>
      <c r="G42" s="7">
        <v>2030</v>
      </c>
      <c r="H42" s="7">
        <v>2040</v>
      </c>
      <c r="I42" s="7">
        <v>2050</v>
      </c>
    </row>
    <row r="43" spans="1:48">
      <c r="A43" s="315" t="s">
        <v>16</v>
      </c>
      <c r="C43" s="315" t="s">
        <v>49</v>
      </c>
      <c r="D43" s="35"/>
      <c r="E43" s="10">
        <f t="shared" ref="E43:I45" si="19">SUMIF($J$3:$AV$3,E$21,$J43:$AV43)</f>
        <v>1</v>
      </c>
      <c r="F43" s="10">
        <f t="shared" si="19"/>
        <v>1</v>
      </c>
      <c r="G43" s="10">
        <f t="shared" si="19"/>
        <v>1</v>
      </c>
      <c r="H43" s="10">
        <f t="shared" si="19"/>
        <v>1</v>
      </c>
      <c r="I43" s="10">
        <f t="shared" si="19"/>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5" t="s">
        <v>16</v>
      </c>
      <c r="C44" s="315" t="s">
        <v>51</v>
      </c>
      <c r="E44" s="10">
        <f t="shared" si="19"/>
        <v>1</v>
      </c>
      <c r="F44" s="10">
        <f t="shared" si="19"/>
        <v>1</v>
      </c>
      <c r="G44" s="10">
        <f t="shared" si="19"/>
        <v>1</v>
      </c>
      <c r="H44" s="10">
        <f t="shared" si="19"/>
        <v>1</v>
      </c>
      <c r="I44" s="10">
        <f t="shared" si="19"/>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5" t="s">
        <v>16</v>
      </c>
      <c r="C45" s="315" t="s">
        <v>50</v>
      </c>
      <c r="E45" s="10">
        <f t="shared" si="19"/>
        <v>1</v>
      </c>
      <c r="F45" s="10">
        <f t="shared" si="19"/>
        <v>0.9620632248819696</v>
      </c>
      <c r="G45" s="10">
        <f t="shared" si="19"/>
        <v>0.84754650284133215</v>
      </c>
      <c r="H45" s="10">
        <f t="shared" si="19"/>
        <v>0.67150432877203259</v>
      </c>
      <c r="I45" s="10">
        <f t="shared" si="19"/>
        <v>0.61254735668201021</v>
      </c>
      <c r="J45" s="51">
        <f>INDEX(Drivers!$C$34:$AG$34,1,J21)/Drivers!$C$34</f>
        <v>1</v>
      </c>
      <c r="K45" s="51">
        <f>INDEX(Drivers!$C$34:$AG$34,1,K21)/Drivers!$C$34</f>
        <v>1.0209608654230944</v>
      </c>
      <c r="L45" s="51">
        <f>INDEX(Drivers!$C$34:$AG$34,1,L21)/Drivers!$C$34</f>
        <v>1.0302382457435115</v>
      </c>
      <c r="M45" s="51">
        <f>INDEX(Drivers!$C$34:$AG$34,1,M21)/Drivers!$C$34</f>
        <v>1.0372964555761042</v>
      </c>
      <c r="N45" s="51">
        <f>INDEX(Drivers!$C$34:$AG$34,1,N21)/Drivers!$C$34</f>
        <v>1.0372594179719148</v>
      </c>
      <c r="O45" s="51">
        <f>INDEX(Drivers!$C$34:$AG$34,1,O21)/Drivers!$C$34</f>
        <v>1.0462502947661683</v>
      </c>
      <c r="P45" s="51">
        <f>INDEX(Drivers!$C$34:$AG$34,1,P21)/Drivers!$C$34</f>
        <v>1.0539813858650036</v>
      </c>
      <c r="Q45" s="51">
        <f>INDEX(Drivers!$C$34:$AG$34,1,Q21)/Drivers!$C$34</f>
        <v>1.0526391916852205</v>
      </c>
      <c r="R45" s="51">
        <f>INDEX(Drivers!$C$34:$AG$34,1,R21)/Drivers!$C$34</f>
        <v>0.9620632248819696</v>
      </c>
      <c r="S45" s="51">
        <f>INDEX(Drivers!$C$34:$AG$34,1,S21)/Drivers!$C$34</f>
        <v>0.7996062776456323</v>
      </c>
      <c r="T45" s="51">
        <f>INDEX(Drivers!$C$34:$AG$34,1,T21)/Drivers!$C$34</f>
        <v>0.91220164999119946</v>
      </c>
      <c r="U45" s="51">
        <f>INDEX(Drivers!$C$34:$AG$34,1,U21)/Drivers!$C$34</f>
        <v>0.7850446635434255</v>
      </c>
      <c r="V45" s="51">
        <f>INDEX(Drivers!$C$34:$AG$34,1,V21)/Drivers!$C$34</f>
        <v>0.89558956379087684</v>
      </c>
      <c r="W45" s="51">
        <f>INDEX(Drivers!$C$34:$AG$34,1,W21)/Drivers!$C$34</f>
        <v>0.88739731328053761</v>
      </c>
      <c r="X45" s="51">
        <f>INDEX(Drivers!$C$34:$AG$34,1,X21)/Drivers!$C$34</f>
        <v>0.87927999996368256</v>
      </c>
      <c r="Y45" s="51">
        <f>INDEX(Drivers!$C$34:$AG$34,1,Y21)/Drivers!$C$34</f>
        <v>0.75671214992716995</v>
      </c>
      <c r="Z45" s="51">
        <f>INDEX(Drivers!$C$34:$AG$34,1,Z21)/Drivers!$C$34</f>
        <v>0.74979025652079678</v>
      </c>
      <c r="AA45" s="51">
        <f>INDEX(Drivers!$C$34:$AG$34,1,AA21)/Drivers!$C$34</f>
        <v>0.85537085971792648</v>
      </c>
      <c r="AB45" s="51">
        <f>INDEX(Drivers!$C$34:$AG$34,1,AB21)/Drivers!$C$34</f>
        <v>0.84754650284133215</v>
      </c>
      <c r="AC45" s="51">
        <f>INDEX(Drivers!$C$34:$AG$34,1,AC21)/Drivers!$C$34</f>
        <v>0.83979371791488855</v>
      </c>
      <c r="AD45" s="51">
        <f>INDEX(Drivers!$C$34:$AG$34,1,AD21)/Drivers!$C$34</f>
        <v>0.83211185024657075</v>
      </c>
      <c r="AE45" s="51">
        <f>INDEX(Drivers!$C$34:$AG$34,1,AE21)/Drivers!$C$34</f>
        <v>0.7161190374010159</v>
      </c>
      <c r="AF45" s="51">
        <f>INDEX(Drivers!$C$34:$AG$34,1,AF21)/Drivers!$C$34</f>
        <v>0.70956846246490402</v>
      </c>
      <c r="AG45" s="51">
        <f>INDEX(Drivers!$C$34:$AG$34,1,AG21)/Drivers!$C$34</f>
        <v>0.70307780777913087</v>
      </c>
      <c r="AH45" s="51">
        <f>INDEX(Drivers!$C$34:$AG$34,1,AH21)/Drivers!$C$34</f>
        <v>0.69664652523357906</v>
      </c>
      <c r="AI45" s="51">
        <f>INDEX(Drivers!$C$34:$AG$34,1,AI21)/Drivers!$C$34</f>
        <v>0.6902740717318725</v>
      </c>
      <c r="AJ45" s="51">
        <f>INDEX(Drivers!$C$34:$AG$34,1,AJ21)/Drivers!$C$34</f>
        <v>0.78747399161742582</v>
      </c>
      <c r="AK45" s="51">
        <f>INDEX(Drivers!$C$34:$AG$34,1,AK21)/Drivers!$C$34</f>
        <v>0.78027070958899314</v>
      </c>
      <c r="AL45" s="51">
        <f>INDEX(Drivers!$C$34:$AG$34,1,AL21)/Drivers!$C$34</f>
        <v>0.67150432877203259</v>
      </c>
      <c r="AM45" s="51">
        <f>INDEX(Drivers!$C$34:$AG$34,1,AM21)/Drivers!$C$34</f>
        <v>0.73841382025761881</v>
      </c>
      <c r="AN45" s="51">
        <f>INDEX(Drivers!$C$34:$AG$34,1,AN21)/Drivers!$C$34</f>
        <v>0.61254735668201021</v>
      </c>
      <c r="AO45" s="36">
        <f>AN45</f>
        <v>0.61254735668201021</v>
      </c>
      <c r="AP45" s="36">
        <f>AO45</f>
        <v>0.61254735668201021</v>
      </c>
      <c r="AQ45" s="36"/>
      <c r="AR45" s="36"/>
      <c r="AS45" s="10"/>
      <c r="AT45" s="10"/>
      <c r="AU45" s="10"/>
      <c r="AV45" s="10"/>
    </row>
    <row r="46" spans="1:48">
      <c r="A46" s="315" t="s">
        <v>16</v>
      </c>
      <c r="H46" s="109">
        <f>I46^(1/40)-1</f>
        <v>-1.2178460477369257E-2</v>
      </c>
      <c r="I46" s="186">
        <f>I45/E45</f>
        <v>0.61254735668201021</v>
      </c>
      <c r="L46" s="24"/>
    </row>
    <row r="47" spans="1:48" ht="15.75" thickBot="1">
      <c r="A47" s="315" t="s">
        <v>16</v>
      </c>
      <c r="C47" s="314" t="s">
        <v>213</v>
      </c>
      <c r="D47" s="314"/>
      <c r="E47" s="7">
        <v>2012</v>
      </c>
      <c r="F47" s="7">
        <v>2020</v>
      </c>
      <c r="G47" s="7">
        <v>2030</v>
      </c>
      <c r="H47" s="7">
        <v>2040</v>
      </c>
      <c r="I47" s="7">
        <v>2050</v>
      </c>
    </row>
    <row r="48" spans="1:48">
      <c r="A48" s="315" t="s">
        <v>16</v>
      </c>
      <c r="C48" s="315" t="s">
        <v>49</v>
      </c>
      <c r="D48" s="35" t="s">
        <v>55</v>
      </c>
      <c r="E48" s="80"/>
      <c r="F48" s="80">
        <f t="shared" ref="F48:I50" si="20">(F43/E43)^(1/(F$42-E$42))-1</f>
        <v>0</v>
      </c>
      <c r="G48" s="80">
        <f t="shared" si="20"/>
        <v>0</v>
      </c>
      <c r="H48" s="80">
        <f t="shared" si="20"/>
        <v>0</v>
      </c>
      <c r="I48" s="80">
        <f t="shared" si="20"/>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5" t="s">
        <v>16</v>
      </c>
      <c r="C49" s="315" t="s">
        <v>51</v>
      </c>
      <c r="E49" s="80"/>
      <c r="F49" s="80">
        <f t="shared" si="20"/>
        <v>0</v>
      </c>
      <c r="G49" s="80">
        <f t="shared" si="20"/>
        <v>0</v>
      </c>
      <c r="H49" s="80">
        <f t="shared" si="20"/>
        <v>0</v>
      </c>
      <c r="I49" s="80">
        <f t="shared" si="20"/>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5" t="s">
        <v>16</v>
      </c>
      <c r="C50" s="315" t="s">
        <v>50</v>
      </c>
      <c r="E50" s="80"/>
      <c r="F50" s="59">
        <f t="shared" si="20"/>
        <v>-4.8227216702809717E-3</v>
      </c>
      <c r="G50" s="59">
        <f t="shared" si="20"/>
        <v>-1.2593476315946095E-2</v>
      </c>
      <c r="H50" s="59">
        <f t="shared" si="20"/>
        <v>-2.3013577919562933E-2</v>
      </c>
      <c r="I50" s="59">
        <f t="shared" si="20"/>
        <v>-9.1473269023623072E-3</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5" t="s">
        <v>16</v>
      </c>
      <c r="L51" s="24"/>
    </row>
    <row r="52" spans="1:47" ht="18" thickBot="1">
      <c r="A52" s="315" t="s">
        <v>16</v>
      </c>
      <c r="C52" s="37" t="s">
        <v>294</v>
      </c>
    </row>
    <row r="53" spans="1:47" ht="15.75" thickTop="1">
      <c r="A53" s="315" t="s">
        <v>16</v>
      </c>
      <c r="D53" s="315" t="s">
        <v>52</v>
      </c>
      <c r="E53" s="315">
        <v>100</v>
      </c>
      <c r="F53" s="315">
        <v>150</v>
      </c>
      <c r="G53" s="315">
        <v>200</v>
      </c>
      <c r="H53" s="40"/>
      <c r="J53" s="315"/>
    </row>
    <row r="54" spans="1:47">
      <c r="A54" s="315" t="s">
        <v>16</v>
      </c>
      <c r="B54" s="315">
        <f>[5]RES!$B32</f>
        <v>0</v>
      </c>
      <c r="C54" s="315" t="str">
        <f>[5]RES!A32</f>
        <v>USE the names but not the numbers in the greyed out stuff, all the balance numbers are taken directly from the energy balance sheet</v>
      </c>
      <c r="E54" s="315">
        <v>0.3</v>
      </c>
      <c r="F54" s="12">
        <v>0.25</v>
      </c>
      <c r="G54" s="12">
        <v>0.2</v>
      </c>
      <c r="H54" s="40"/>
      <c r="J54" s="315"/>
    </row>
    <row r="55" spans="1:47">
      <c r="A55" s="315" t="s">
        <v>16</v>
      </c>
      <c r="B55" s="315" t="str">
        <f>[5]RES!$B33</f>
        <v>Demand</v>
      </c>
      <c r="C55" s="315" t="str">
        <f>[5]RES!A33</f>
        <v>End use demands</v>
      </c>
      <c r="E55" s="315">
        <v>0.1</v>
      </c>
      <c r="F55" s="12">
        <v>0.1</v>
      </c>
      <c r="G55" s="12">
        <v>0.1</v>
      </c>
      <c r="H55" s="40"/>
      <c r="J55" s="315"/>
    </row>
    <row r="56" spans="1:47">
      <c r="A56" s="315" t="s">
        <v>16</v>
      </c>
      <c r="B56" s="315" t="str">
        <f>[5]RES!$B34</f>
        <v>L</v>
      </c>
      <c r="C56" s="315" t="str">
        <f>[5]RES!A34</f>
        <v>Lighting</v>
      </c>
      <c r="E56" s="315">
        <v>0.5</v>
      </c>
      <c r="F56" s="12">
        <v>0.4</v>
      </c>
      <c r="G56" s="12">
        <v>0.3</v>
      </c>
      <c r="H56" s="40"/>
      <c r="J56" s="315"/>
    </row>
    <row r="57" spans="1:47">
      <c r="A57" s="315" t="s">
        <v>16</v>
      </c>
      <c r="B57" s="315" t="str">
        <f>[5]RES!$B35</f>
        <v>K</v>
      </c>
      <c r="C57" s="315" t="str">
        <f>[5]RES!A35</f>
        <v>Cooking</v>
      </c>
      <c r="E57" s="315">
        <v>0.3</v>
      </c>
      <c r="F57" s="12">
        <v>0.25</v>
      </c>
      <c r="G57" s="12">
        <v>0.2</v>
      </c>
      <c r="H57" s="40"/>
      <c r="J57" s="315"/>
    </row>
    <row r="58" spans="1:47">
      <c r="A58" s="315" t="s">
        <v>16</v>
      </c>
      <c r="B58" s="315" t="str">
        <f>[5]RES!$B36</f>
        <v>H</v>
      </c>
      <c r="C58" s="315" t="str">
        <f>[5]RES!A36</f>
        <v>Space Heating</v>
      </c>
      <c r="E58" s="315">
        <v>0.2</v>
      </c>
      <c r="F58" s="12">
        <v>0.15</v>
      </c>
      <c r="G58" s="12">
        <v>0.1</v>
      </c>
      <c r="H58" s="40"/>
      <c r="J58" s="315"/>
    </row>
    <row r="59" spans="1:47">
      <c r="A59" s="315" t="s">
        <v>16</v>
      </c>
      <c r="B59" s="315" t="str">
        <f>[5]RES!$B37</f>
        <v>WG</v>
      </c>
      <c r="C59" s="315" t="str">
        <f>[5]RES!A37</f>
        <v>Water Heating Geyser</v>
      </c>
      <c r="E59" s="315">
        <v>0.5</v>
      </c>
      <c r="F59" s="12">
        <v>0.4</v>
      </c>
      <c r="G59" s="12">
        <v>0.3</v>
      </c>
      <c r="H59" s="40"/>
      <c r="J59" s="315"/>
    </row>
    <row r="60" spans="1:47">
      <c r="A60" s="315" t="s">
        <v>16</v>
      </c>
      <c r="B60" s="315" t="str">
        <f>[5]RES!$B38</f>
        <v>W</v>
      </c>
      <c r="C60" s="315" t="str">
        <f>[5]RES!A38</f>
        <v>Water Heating</v>
      </c>
      <c r="E60" s="315">
        <v>0</v>
      </c>
      <c r="F60" s="12">
        <v>0</v>
      </c>
      <c r="G60" s="12">
        <v>0</v>
      </c>
      <c r="H60" s="40"/>
      <c r="J60" s="315"/>
    </row>
    <row r="61" spans="1:47">
      <c r="A61" s="315" t="s">
        <v>16</v>
      </c>
      <c r="B61" s="228"/>
    </row>
    <row r="62" spans="1:47">
      <c r="A62" s="315" t="s">
        <v>16</v>
      </c>
      <c r="C62" s="5" t="str">
        <f>C52</f>
        <v>High Income Household Elasticities</v>
      </c>
    </row>
    <row r="63" spans="1:47">
      <c r="A63" s="315" t="s">
        <v>16</v>
      </c>
      <c r="C63" s="315" t="str">
        <f t="shared" ref="C63:C69" si="21">C54</f>
        <v>USE the names but not the numbers in the greyed out stuff, all the balance numbers are taken directly from the energy balance sheet</v>
      </c>
      <c r="E63" s="186">
        <f t="shared" ref="E63:I69" si="22">FORECAST(E$45,$E54:$G54,$E$53:$G$53)</f>
        <v>0.39899999999999997</v>
      </c>
      <c r="F63" s="186">
        <f t="shared" si="22"/>
        <v>0.39903793677511801</v>
      </c>
      <c r="G63" s="186">
        <f t="shared" si="22"/>
        <v>0.39915245349715861</v>
      </c>
      <c r="H63" s="186">
        <f t="shared" si="22"/>
        <v>0.39932849567122791</v>
      </c>
      <c r="I63" s="186">
        <f t="shared" si="22"/>
        <v>0.39938745264331793</v>
      </c>
      <c r="J63" s="315">
        <f t="shared" ref="J63:AP63" si="23">IF(J$7=-1,K63,IF(J$7=99,I63,IF(J$7=0,INDEX($E63:$I63,0,J$5),(INDEX($E63:$I63,0,J$7+1)-INDEX($E63:$I63,0,J$7))/(INDEX($E$4:$I$4,0,J$7+1)-INDEX($E$4:$I$4,0,J$7))+I63)))</f>
        <v>0.39899999999999997</v>
      </c>
      <c r="K63" s="315">
        <f t="shared" si="23"/>
        <v>0.39900474209688974</v>
      </c>
      <c r="L63" s="315">
        <f t="shared" si="23"/>
        <v>0.39900948419377952</v>
      </c>
      <c r="M63" s="315">
        <f t="shared" si="23"/>
        <v>0.39901422629066929</v>
      </c>
      <c r="N63" s="315">
        <f t="shared" si="23"/>
        <v>0.39901896838755907</v>
      </c>
      <c r="O63" s="315">
        <f t="shared" si="23"/>
        <v>0.39902371048444885</v>
      </c>
      <c r="P63" s="315">
        <f t="shared" si="23"/>
        <v>0.39902845258133862</v>
      </c>
      <c r="Q63" s="315">
        <f t="shared" si="23"/>
        <v>0.3990331946782284</v>
      </c>
      <c r="R63" s="315">
        <f t="shared" si="23"/>
        <v>0.39903793677511801</v>
      </c>
      <c r="S63" s="315">
        <f t="shared" si="23"/>
        <v>0.39904938844732207</v>
      </c>
      <c r="T63" s="315">
        <f t="shared" si="23"/>
        <v>0.39906084011952614</v>
      </c>
      <c r="U63" s="315">
        <f t="shared" si="23"/>
        <v>0.3990722917917302</v>
      </c>
      <c r="V63" s="315">
        <f t="shared" si="23"/>
        <v>0.39908374346393427</v>
      </c>
      <c r="W63" s="315">
        <f t="shared" si="23"/>
        <v>0.39909519513613834</v>
      </c>
      <c r="X63" s="315">
        <f t="shared" si="23"/>
        <v>0.3991066468083424</v>
      </c>
      <c r="Y63" s="315">
        <f t="shared" si="23"/>
        <v>0.39911809848054647</v>
      </c>
      <c r="Z63" s="315">
        <f t="shared" si="23"/>
        <v>0.39912955015275053</v>
      </c>
      <c r="AA63" s="315">
        <f t="shared" si="23"/>
        <v>0.3991410018249546</v>
      </c>
      <c r="AB63" s="315">
        <f t="shared" si="23"/>
        <v>0.39915245349715861</v>
      </c>
      <c r="AC63" s="315">
        <f t="shared" si="23"/>
        <v>0.39917005771456554</v>
      </c>
      <c r="AD63" s="315">
        <f t="shared" si="23"/>
        <v>0.39918766193197247</v>
      </c>
      <c r="AE63" s="315">
        <f t="shared" si="23"/>
        <v>0.3992052661493794</v>
      </c>
      <c r="AF63" s="315">
        <f t="shared" si="23"/>
        <v>0.39922287036678633</v>
      </c>
      <c r="AG63" s="315">
        <f t="shared" si="23"/>
        <v>0.39924047458419326</v>
      </c>
      <c r="AH63" s="315">
        <f t="shared" si="23"/>
        <v>0.39925807880160019</v>
      </c>
      <c r="AI63" s="315">
        <f t="shared" si="23"/>
        <v>0.39927568301900712</v>
      </c>
      <c r="AJ63" s="315">
        <f t="shared" si="23"/>
        <v>0.39929328723641405</v>
      </c>
      <c r="AK63" s="315">
        <f t="shared" si="23"/>
        <v>0.39931089145382098</v>
      </c>
      <c r="AL63" s="315">
        <f t="shared" si="23"/>
        <v>0.39932849567122791</v>
      </c>
      <c r="AM63" s="315">
        <f t="shared" si="23"/>
        <v>0.3993343913684369</v>
      </c>
      <c r="AN63" s="315">
        <f t="shared" si="23"/>
        <v>0.39938745264331793</v>
      </c>
      <c r="AO63" s="315">
        <f t="shared" si="23"/>
        <v>0.39938745264331793</v>
      </c>
      <c r="AP63" s="315">
        <f t="shared" si="23"/>
        <v>0.39938745264331793</v>
      </c>
    </row>
    <row r="64" spans="1:47">
      <c r="A64" s="315" t="s">
        <v>16</v>
      </c>
      <c r="C64" s="315" t="str">
        <f t="shared" si="21"/>
        <v>End use demands</v>
      </c>
      <c r="E64" s="186">
        <f t="shared" si="22"/>
        <v>0.10000000000000002</v>
      </c>
      <c r="F64" s="186">
        <f t="shared" si="22"/>
        <v>0.10000000000000002</v>
      </c>
      <c r="G64" s="186">
        <f t="shared" si="22"/>
        <v>0.10000000000000002</v>
      </c>
      <c r="H64" s="186">
        <f t="shared" si="22"/>
        <v>0.10000000000000002</v>
      </c>
      <c r="I64" s="186">
        <f t="shared" si="22"/>
        <v>0.10000000000000002</v>
      </c>
      <c r="J64" s="315">
        <f t="shared" ref="J64:AP64" si="24">IF(J$7=-1,K64,IF(J$7=99,I64,IF(J$7=0,INDEX($E64:$I64,0,J$5),(INDEX($E64:$I64,0,J$7+1)-INDEX($E64:$I64,0,J$7))/(INDEX($E$4:$I$4,0,J$7+1)-INDEX($E$4:$I$4,0,J$7))+I64)))</f>
        <v>0.10000000000000002</v>
      </c>
      <c r="K64" s="315">
        <f t="shared" si="24"/>
        <v>0.10000000000000002</v>
      </c>
      <c r="L64" s="315">
        <f t="shared" si="24"/>
        <v>0.10000000000000002</v>
      </c>
      <c r="M64" s="315">
        <f t="shared" si="24"/>
        <v>0.10000000000000002</v>
      </c>
      <c r="N64" s="315">
        <f t="shared" si="24"/>
        <v>0.10000000000000002</v>
      </c>
      <c r="O64" s="315">
        <f t="shared" si="24"/>
        <v>0.10000000000000002</v>
      </c>
      <c r="P64" s="315">
        <f t="shared" si="24"/>
        <v>0.10000000000000002</v>
      </c>
      <c r="Q64" s="315">
        <f t="shared" si="24"/>
        <v>0.10000000000000002</v>
      </c>
      <c r="R64" s="315">
        <f t="shared" si="24"/>
        <v>0.10000000000000002</v>
      </c>
      <c r="S64" s="315">
        <f t="shared" si="24"/>
        <v>0.10000000000000002</v>
      </c>
      <c r="T64" s="315">
        <f t="shared" si="24"/>
        <v>0.10000000000000002</v>
      </c>
      <c r="U64" s="315">
        <f t="shared" si="24"/>
        <v>0.10000000000000002</v>
      </c>
      <c r="V64" s="315">
        <f t="shared" si="24"/>
        <v>0.10000000000000002</v>
      </c>
      <c r="W64" s="315">
        <f t="shared" si="24"/>
        <v>0.10000000000000002</v>
      </c>
      <c r="X64" s="315">
        <f t="shared" si="24"/>
        <v>0.10000000000000002</v>
      </c>
      <c r="Y64" s="315">
        <f t="shared" si="24"/>
        <v>0.10000000000000002</v>
      </c>
      <c r="Z64" s="315">
        <f t="shared" si="24"/>
        <v>0.10000000000000002</v>
      </c>
      <c r="AA64" s="315">
        <f t="shared" si="24"/>
        <v>0.10000000000000002</v>
      </c>
      <c r="AB64" s="315">
        <f t="shared" si="24"/>
        <v>0.10000000000000002</v>
      </c>
      <c r="AC64" s="315">
        <f t="shared" si="24"/>
        <v>0.10000000000000002</v>
      </c>
      <c r="AD64" s="315">
        <f t="shared" si="24"/>
        <v>0.10000000000000002</v>
      </c>
      <c r="AE64" s="315">
        <f t="shared" si="24"/>
        <v>0.10000000000000002</v>
      </c>
      <c r="AF64" s="315">
        <f t="shared" si="24"/>
        <v>0.10000000000000002</v>
      </c>
      <c r="AG64" s="315">
        <f t="shared" si="24"/>
        <v>0.10000000000000002</v>
      </c>
      <c r="AH64" s="315">
        <f t="shared" si="24"/>
        <v>0.10000000000000002</v>
      </c>
      <c r="AI64" s="315">
        <f t="shared" si="24"/>
        <v>0.10000000000000002</v>
      </c>
      <c r="AJ64" s="315">
        <f t="shared" si="24"/>
        <v>0.10000000000000002</v>
      </c>
      <c r="AK64" s="315">
        <f t="shared" si="24"/>
        <v>0.10000000000000002</v>
      </c>
      <c r="AL64" s="315">
        <f t="shared" si="24"/>
        <v>0.10000000000000002</v>
      </c>
      <c r="AM64" s="315">
        <f t="shared" si="24"/>
        <v>0.10000000000000002</v>
      </c>
      <c r="AN64" s="315">
        <f t="shared" si="24"/>
        <v>0.10000000000000002</v>
      </c>
      <c r="AO64" s="315">
        <f t="shared" si="24"/>
        <v>0.10000000000000002</v>
      </c>
      <c r="AP64" s="315">
        <f t="shared" si="24"/>
        <v>0.10000000000000002</v>
      </c>
    </row>
    <row r="65" spans="1:42">
      <c r="A65" s="315" t="s">
        <v>16</v>
      </c>
      <c r="C65" s="315" t="str">
        <f t="shared" si="21"/>
        <v>Lighting</v>
      </c>
      <c r="E65" s="186">
        <f t="shared" si="22"/>
        <v>0.69799999999999995</v>
      </c>
      <c r="F65" s="186">
        <f t="shared" si="22"/>
        <v>0.69807587355023604</v>
      </c>
      <c r="G65" s="186">
        <f t="shared" si="22"/>
        <v>0.69830490699431724</v>
      </c>
      <c r="H65" s="186">
        <f t="shared" si="22"/>
        <v>0.69865699134245585</v>
      </c>
      <c r="I65" s="186">
        <f t="shared" si="22"/>
        <v>0.69877490528663588</v>
      </c>
      <c r="J65" s="315">
        <f t="shared" ref="J65:AP65" si="25">IF(J$7=-1,K65,IF(J$7=99,I65,IF(J$7=0,INDEX($E65:$I65,0,J$5),(INDEX($E65:$I65,0,J$7+1)-INDEX($E65:$I65,0,J$7))/(INDEX($E$4:$I$4,0,J$7+1)-INDEX($E$4:$I$4,0,J$7))+I65)))</f>
        <v>0.69799999999999995</v>
      </c>
      <c r="K65" s="315">
        <f t="shared" si="25"/>
        <v>0.69800948419377951</v>
      </c>
      <c r="L65" s="315">
        <f t="shared" si="25"/>
        <v>0.69801896838755906</v>
      </c>
      <c r="M65" s="315">
        <f t="shared" si="25"/>
        <v>0.69802845258133861</v>
      </c>
      <c r="N65" s="315">
        <f t="shared" si="25"/>
        <v>0.69803793677511816</v>
      </c>
      <c r="O65" s="315">
        <f t="shared" si="25"/>
        <v>0.69804742096889771</v>
      </c>
      <c r="P65" s="315">
        <f t="shared" si="25"/>
        <v>0.69805690516267727</v>
      </c>
      <c r="Q65" s="315">
        <f t="shared" si="25"/>
        <v>0.69806638935645682</v>
      </c>
      <c r="R65" s="315">
        <f t="shared" si="25"/>
        <v>0.69807587355023604</v>
      </c>
      <c r="S65" s="315">
        <f t="shared" si="25"/>
        <v>0.69809877689464417</v>
      </c>
      <c r="T65" s="315">
        <f t="shared" si="25"/>
        <v>0.6981216802390523</v>
      </c>
      <c r="U65" s="315">
        <f t="shared" si="25"/>
        <v>0.69814458358346043</v>
      </c>
      <c r="V65" s="315">
        <f t="shared" si="25"/>
        <v>0.69816748692786856</v>
      </c>
      <c r="W65" s="315">
        <f t="shared" si="25"/>
        <v>0.6981903902722767</v>
      </c>
      <c r="X65" s="315">
        <f t="shared" si="25"/>
        <v>0.69821329361668483</v>
      </c>
      <c r="Y65" s="315">
        <f t="shared" si="25"/>
        <v>0.69823619696109296</v>
      </c>
      <c r="Z65" s="315">
        <f t="shared" si="25"/>
        <v>0.69825910030550109</v>
      </c>
      <c r="AA65" s="315">
        <f t="shared" si="25"/>
        <v>0.69828200364990922</v>
      </c>
      <c r="AB65" s="315">
        <f t="shared" si="25"/>
        <v>0.69830490699431724</v>
      </c>
      <c r="AC65" s="315">
        <f t="shared" si="25"/>
        <v>0.6983401154291311</v>
      </c>
      <c r="AD65" s="315">
        <f t="shared" si="25"/>
        <v>0.69837532386394496</v>
      </c>
      <c r="AE65" s="315">
        <f t="shared" si="25"/>
        <v>0.69841053229875882</v>
      </c>
      <c r="AF65" s="315">
        <f t="shared" si="25"/>
        <v>0.69844574073357268</v>
      </c>
      <c r="AG65" s="315">
        <f t="shared" si="25"/>
        <v>0.69848094916838654</v>
      </c>
      <c r="AH65" s="315">
        <f t="shared" si="25"/>
        <v>0.6985161576032004</v>
      </c>
      <c r="AI65" s="315">
        <f t="shared" si="25"/>
        <v>0.69855136603801427</v>
      </c>
      <c r="AJ65" s="315">
        <f t="shared" si="25"/>
        <v>0.69858657447282813</v>
      </c>
      <c r="AK65" s="315">
        <f t="shared" si="25"/>
        <v>0.69862178290764199</v>
      </c>
      <c r="AL65" s="315">
        <f t="shared" si="25"/>
        <v>0.69865699134245585</v>
      </c>
      <c r="AM65" s="315">
        <f t="shared" si="25"/>
        <v>0.69866878273687383</v>
      </c>
      <c r="AN65" s="315">
        <f t="shared" si="25"/>
        <v>0.69877490528663588</v>
      </c>
      <c r="AO65" s="315">
        <f t="shared" si="25"/>
        <v>0.69877490528663588</v>
      </c>
      <c r="AP65" s="315">
        <f t="shared" si="25"/>
        <v>0.69877490528663588</v>
      </c>
    </row>
    <row r="66" spans="1:42">
      <c r="A66" s="315" t="s">
        <v>16</v>
      </c>
      <c r="C66" s="315" t="str">
        <f t="shared" si="21"/>
        <v>Cooking</v>
      </c>
      <c r="E66" s="186">
        <f t="shared" si="22"/>
        <v>0.39899999999999997</v>
      </c>
      <c r="F66" s="186">
        <f t="shared" si="22"/>
        <v>0.39903793677511801</v>
      </c>
      <c r="G66" s="186">
        <f t="shared" si="22"/>
        <v>0.39915245349715861</v>
      </c>
      <c r="H66" s="186">
        <f t="shared" si="22"/>
        <v>0.39932849567122791</v>
      </c>
      <c r="I66" s="186">
        <f t="shared" si="22"/>
        <v>0.39938745264331793</v>
      </c>
      <c r="J66" s="315">
        <f t="shared" ref="J66:AP66" si="26">IF(J$7=-1,K66,IF(J$7=99,I66,IF(J$7=0,INDEX($E66:$I66,0,J$5),(INDEX($E66:$I66,0,J$7+1)-INDEX($E66:$I66,0,J$7))/(INDEX($E$4:$I$4,0,J$7+1)-INDEX($E$4:$I$4,0,J$7))+I66)))</f>
        <v>0.39899999999999997</v>
      </c>
      <c r="K66" s="315">
        <f t="shared" si="26"/>
        <v>0.39900474209688974</v>
      </c>
      <c r="L66" s="315">
        <f t="shared" si="26"/>
        <v>0.39900948419377952</v>
      </c>
      <c r="M66" s="315">
        <f t="shared" si="26"/>
        <v>0.39901422629066929</v>
      </c>
      <c r="N66" s="315">
        <f t="shared" si="26"/>
        <v>0.39901896838755907</v>
      </c>
      <c r="O66" s="315">
        <f t="shared" si="26"/>
        <v>0.39902371048444885</v>
      </c>
      <c r="P66" s="315">
        <f t="shared" si="26"/>
        <v>0.39902845258133862</v>
      </c>
      <c r="Q66" s="315">
        <f t="shared" si="26"/>
        <v>0.3990331946782284</v>
      </c>
      <c r="R66" s="315">
        <f t="shared" si="26"/>
        <v>0.39903793677511801</v>
      </c>
      <c r="S66" s="315">
        <f t="shared" si="26"/>
        <v>0.39904938844732207</v>
      </c>
      <c r="T66" s="315">
        <f t="shared" si="26"/>
        <v>0.39906084011952614</v>
      </c>
      <c r="U66" s="315">
        <f t="shared" si="26"/>
        <v>0.3990722917917302</v>
      </c>
      <c r="V66" s="315">
        <f t="shared" si="26"/>
        <v>0.39908374346393427</v>
      </c>
      <c r="W66" s="315">
        <f t="shared" si="26"/>
        <v>0.39909519513613834</v>
      </c>
      <c r="X66" s="315">
        <f t="shared" si="26"/>
        <v>0.3991066468083424</v>
      </c>
      <c r="Y66" s="315">
        <f t="shared" si="26"/>
        <v>0.39911809848054647</v>
      </c>
      <c r="Z66" s="315">
        <f t="shared" si="26"/>
        <v>0.39912955015275053</v>
      </c>
      <c r="AA66" s="315">
        <f t="shared" si="26"/>
        <v>0.3991410018249546</v>
      </c>
      <c r="AB66" s="315">
        <f t="shared" si="26"/>
        <v>0.39915245349715861</v>
      </c>
      <c r="AC66" s="315">
        <f t="shared" si="26"/>
        <v>0.39917005771456554</v>
      </c>
      <c r="AD66" s="315">
        <f t="shared" si="26"/>
        <v>0.39918766193197247</v>
      </c>
      <c r="AE66" s="315">
        <f t="shared" si="26"/>
        <v>0.3992052661493794</v>
      </c>
      <c r="AF66" s="315">
        <f t="shared" si="26"/>
        <v>0.39922287036678633</v>
      </c>
      <c r="AG66" s="315">
        <f t="shared" si="26"/>
        <v>0.39924047458419326</v>
      </c>
      <c r="AH66" s="315">
        <f t="shared" si="26"/>
        <v>0.39925807880160019</v>
      </c>
      <c r="AI66" s="315">
        <f t="shared" si="26"/>
        <v>0.39927568301900712</v>
      </c>
      <c r="AJ66" s="315">
        <f t="shared" si="26"/>
        <v>0.39929328723641405</v>
      </c>
      <c r="AK66" s="315">
        <f t="shared" si="26"/>
        <v>0.39931089145382098</v>
      </c>
      <c r="AL66" s="315">
        <f t="shared" si="26"/>
        <v>0.39932849567122791</v>
      </c>
      <c r="AM66" s="315">
        <f t="shared" si="26"/>
        <v>0.3993343913684369</v>
      </c>
      <c r="AN66" s="315">
        <f t="shared" si="26"/>
        <v>0.39938745264331793</v>
      </c>
      <c r="AO66" s="315">
        <f t="shared" si="26"/>
        <v>0.39938745264331793</v>
      </c>
      <c r="AP66" s="315">
        <f t="shared" si="26"/>
        <v>0.39938745264331793</v>
      </c>
    </row>
    <row r="67" spans="1:42">
      <c r="A67" s="315" t="s">
        <v>16</v>
      </c>
      <c r="C67" s="315" t="str">
        <f t="shared" si="21"/>
        <v>Space Heating</v>
      </c>
      <c r="E67" s="186">
        <f t="shared" si="22"/>
        <v>0.29899999999999999</v>
      </c>
      <c r="F67" s="186">
        <f t="shared" si="22"/>
        <v>0.29903793677511803</v>
      </c>
      <c r="G67" s="186">
        <f t="shared" si="22"/>
        <v>0.29915245349715863</v>
      </c>
      <c r="H67" s="186">
        <f t="shared" si="22"/>
        <v>0.29932849567122793</v>
      </c>
      <c r="I67" s="186">
        <f t="shared" si="22"/>
        <v>0.29938745264331795</v>
      </c>
      <c r="J67" s="315">
        <f t="shared" ref="J67:AP67" si="27">IF(J$7=-1,K67,IF(J$7=99,I67,IF(J$7=0,INDEX($E67:$I67,0,J$5),(INDEX($E67:$I67,0,J$7+1)-INDEX($E67:$I67,0,J$7))/(INDEX($E$4:$I$4,0,J$7+1)-INDEX($E$4:$I$4,0,J$7))+I67)))</f>
        <v>0.29899999999999999</v>
      </c>
      <c r="K67" s="315">
        <f t="shared" si="27"/>
        <v>0.29900474209688976</v>
      </c>
      <c r="L67" s="315">
        <f t="shared" si="27"/>
        <v>0.29900948419377954</v>
      </c>
      <c r="M67" s="315">
        <f t="shared" si="27"/>
        <v>0.29901422629066932</v>
      </c>
      <c r="N67" s="315">
        <f t="shared" si="27"/>
        <v>0.29901896838755909</v>
      </c>
      <c r="O67" s="315">
        <f t="shared" si="27"/>
        <v>0.29902371048444887</v>
      </c>
      <c r="P67" s="315">
        <f t="shared" si="27"/>
        <v>0.29902845258133864</v>
      </c>
      <c r="Q67" s="315">
        <f t="shared" si="27"/>
        <v>0.29903319467822842</v>
      </c>
      <c r="R67" s="315">
        <f t="shared" si="27"/>
        <v>0.29903793677511803</v>
      </c>
      <c r="S67" s="315">
        <f t="shared" si="27"/>
        <v>0.2990493884473221</v>
      </c>
      <c r="T67" s="315">
        <f t="shared" si="27"/>
        <v>0.29906084011952616</v>
      </c>
      <c r="U67" s="315">
        <f t="shared" si="27"/>
        <v>0.29907229179173023</v>
      </c>
      <c r="V67" s="315">
        <f t="shared" si="27"/>
        <v>0.29908374346393429</v>
      </c>
      <c r="W67" s="315">
        <f t="shared" si="27"/>
        <v>0.29909519513613836</v>
      </c>
      <c r="X67" s="315">
        <f t="shared" si="27"/>
        <v>0.29910664680834242</v>
      </c>
      <c r="Y67" s="315">
        <f t="shared" si="27"/>
        <v>0.29911809848054649</v>
      </c>
      <c r="Z67" s="315">
        <f t="shared" si="27"/>
        <v>0.29912955015275056</v>
      </c>
      <c r="AA67" s="315">
        <f t="shared" si="27"/>
        <v>0.29914100182495462</v>
      </c>
      <c r="AB67" s="315">
        <f t="shared" si="27"/>
        <v>0.29915245349715863</v>
      </c>
      <c r="AC67" s="315">
        <f t="shared" si="27"/>
        <v>0.29917005771456556</v>
      </c>
      <c r="AD67" s="315">
        <f t="shared" si="27"/>
        <v>0.29918766193197249</v>
      </c>
      <c r="AE67" s="315">
        <f t="shared" si="27"/>
        <v>0.29920526614937942</v>
      </c>
      <c r="AF67" s="315">
        <f t="shared" si="27"/>
        <v>0.29922287036678635</v>
      </c>
      <c r="AG67" s="315">
        <f t="shared" si="27"/>
        <v>0.29924047458419328</v>
      </c>
      <c r="AH67" s="315">
        <f t="shared" si="27"/>
        <v>0.29925807880160021</v>
      </c>
      <c r="AI67" s="315">
        <f t="shared" si="27"/>
        <v>0.29927568301900714</v>
      </c>
      <c r="AJ67" s="315">
        <f t="shared" si="27"/>
        <v>0.29929328723641407</v>
      </c>
      <c r="AK67" s="315">
        <f t="shared" si="27"/>
        <v>0.299310891453821</v>
      </c>
      <c r="AL67" s="315">
        <f t="shared" si="27"/>
        <v>0.29932849567122793</v>
      </c>
      <c r="AM67" s="315">
        <f t="shared" si="27"/>
        <v>0.29933439136843693</v>
      </c>
      <c r="AN67" s="315">
        <f t="shared" si="27"/>
        <v>0.29938745264331795</v>
      </c>
      <c r="AO67" s="315">
        <f t="shared" si="27"/>
        <v>0.29938745264331795</v>
      </c>
      <c r="AP67" s="315">
        <f t="shared" si="27"/>
        <v>0.29938745264331795</v>
      </c>
    </row>
    <row r="68" spans="1:42">
      <c r="A68" s="315" t="s">
        <v>16</v>
      </c>
      <c r="C68" s="315" t="str">
        <f t="shared" si="21"/>
        <v>Water Heating Geyser</v>
      </c>
      <c r="E68" s="186">
        <f t="shared" si="22"/>
        <v>0.69799999999999995</v>
      </c>
      <c r="F68" s="186">
        <f t="shared" si="22"/>
        <v>0.69807587355023604</v>
      </c>
      <c r="G68" s="186">
        <f t="shared" si="22"/>
        <v>0.69830490699431724</v>
      </c>
      <c r="H68" s="186">
        <f t="shared" si="22"/>
        <v>0.69865699134245585</v>
      </c>
      <c r="I68" s="186">
        <f t="shared" si="22"/>
        <v>0.69877490528663588</v>
      </c>
      <c r="J68" s="315">
        <f t="shared" ref="J68:AP68" si="28">IF(J$7=-1,K68,IF(J$7=99,I68,IF(J$7=0,INDEX($E68:$I68,0,J$5),(INDEX($E68:$I68,0,J$7+1)-INDEX($E68:$I68,0,J$7))/(INDEX($E$4:$I$4,0,J$7+1)-INDEX($E$4:$I$4,0,J$7))+I68)))</f>
        <v>0.69799999999999995</v>
      </c>
      <c r="K68" s="315">
        <f t="shared" si="28"/>
        <v>0.69800948419377951</v>
      </c>
      <c r="L68" s="315">
        <f t="shared" si="28"/>
        <v>0.69801896838755906</v>
      </c>
      <c r="M68" s="315">
        <f t="shared" si="28"/>
        <v>0.69802845258133861</v>
      </c>
      <c r="N68" s="315">
        <f t="shared" si="28"/>
        <v>0.69803793677511816</v>
      </c>
      <c r="O68" s="315">
        <f t="shared" si="28"/>
        <v>0.69804742096889771</v>
      </c>
      <c r="P68" s="315">
        <f t="shared" si="28"/>
        <v>0.69805690516267727</v>
      </c>
      <c r="Q68" s="315">
        <f t="shared" si="28"/>
        <v>0.69806638935645682</v>
      </c>
      <c r="R68" s="315">
        <f t="shared" si="28"/>
        <v>0.69807587355023604</v>
      </c>
      <c r="S68" s="315">
        <f t="shared" si="28"/>
        <v>0.69809877689464417</v>
      </c>
      <c r="T68" s="315">
        <f t="shared" si="28"/>
        <v>0.6981216802390523</v>
      </c>
      <c r="U68" s="315">
        <f t="shared" si="28"/>
        <v>0.69814458358346043</v>
      </c>
      <c r="V68" s="315">
        <f t="shared" si="28"/>
        <v>0.69816748692786856</v>
      </c>
      <c r="W68" s="315">
        <f t="shared" si="28"/>
        <v>0.6981903902722767</v>
      </c>
      <c r="X68" s="315">
        <f t="shared" si="28"/>
        <v>0.69821329361668483</v>
      </c>
      <c r="Y68" s="315">
        <f t="shared" si="28"/>
        <v>0.69823619696109296</v>
      </c>
      <c r="Z68" s="315">
        <f t="shared" si="28"/>
        <v>0.69825910030550109</v>
      </c>
      <c r="AA68" s="315">
        <f t="shared" si="28"/>
        <v>0.69828200364990922</v>
      </c>
      <c r="AB68" s="315">
        <f t="shared" si="28"/>
        <v>0.69830490699431724</v>
      </c>
      <c r="AC68" s="315">
        <f t="shared" si="28"/>
        <v>0.6983401154291311</v>
      </c>
      <c r="AD68" s="315">
        <f t="shared" si="28"/>
        <v>0.69837532386394496</v>
      </c>
      <c r="AE68" s="315">
        <f t="shared" si="28"/>
        <v>0.69841053229875882</v>
      </c>
      <c r="AF68" s="315">
        <f t="shared" si="28"/>
        <v>0.69844574073357268</v>
      </c>
      <c r="AG68" s="315">
        <f t="shared" si="28"/>
        <v>0.69848094916838654</v>
      </c>
      <c r="AH68" s="315">
        <f t="shared" si="28"/>
        <v>0.6985161576032004</v>
      </c>
      <c r="AI68" s="315">
        <f t="shared" si="28"/>
        <v>0.69855136603801427</v>
      </c>
      <c r="AJ68" s="315">
        <f t="shared" si="28"/>
        <v>0.69858657447282813</v>
      </c>
      <c r="AK68" s="315">
        <f t="shared" si="28"/>
        <v>0.69862178290764199</v>
      </c>
      <c r="AL68" s="315">
        <f t="shared" si="28"/>
        <v>0.69865699134245585</v>
      </c>
      <c r="AM68" s="315">
        <f t="shared" si="28"/>
        <v>0.69866878273687383</v>
      </c>
      <c r="AN68" s="315">
        <f t="shared" si="28"/>
        <v>0.69877490528663588</v>
      </c>
      <c r="AO68" s="315">
        <f t="shared" si="28"/>
        <v>0.69877490528663588</v>
      </c>
      <c r="AP68" s="315">
        <f t="shared" si="28"/>
        <v>0.69877490528663588</v>
      </c>
    </row>
    <row r="69" spans="1:42">
      <c r="A69" s="315" t="s">
        <v>16</v>
      </c>
      <c r="C69" s="315" t="str">
        <f t="shared" si="21"/>
        <v>Water Heating</v>
      </c>
      <c r="E69" s="186">
        <f t="shared" si="22"/>
        <v>0</v>
      </c>
      <c r="F69" s="186">
        <f t="shared" si="22"/>
        <v>0</v>
      </c>
      <c r="G69" s="186">
        <f t="shared" si="22"/>
        <v>0</v>
      </c>
      <c r="H69" s="186">
        <f t="shared" si="22"/>
        <v>0</v>
      </c>
      <c r="I69" s="186">
        <f t="shared" si="22"/>
        <v>0</v>
      </c>
      <c r="J69" s="315">
        <f t="shared" ref="J69:AP69" si="29">IF(J$7=-1,K69,IF(J$7=99,I69,IF(J$7=0,INDEX($E69:$I69,0,J$5),(INDEX($E69:$I69,0,J$7+1)-INDEX($E69:$I69,0,J$7))/(INDEX($E$4:$I$4,0,J$7+1)-INDEX($E$4:$I$4,0,J$7))+I69)))</f>
        <v>0</v>
      </c>
      <c r="K69" s="315">
        <f t="shared" si="29"/>
        <v>0</v>
      </c>
      <c r="L69" s="315">
        <f t="shared" si="29"/>
        <v>0</v>
      </c>
      <c r="M69" s="315">
        <f t="shared" si="29"/>
        <v>0</v>
      </c>
      <c r="N69" s="315">
        <f t="shared" si="29"/>
        <v>0</v>
      </c>
      <c r="O69" s="315">
        <f t="shared" si="29"/>
        <v>0</v>
      </c>
      <c r="P69" s="315">
        <f t="shared" si="29"/>
        <v>0</v>
      </c>
      <c r="Q69" s="315">
        <f t="shared" si="29"/>
        <v>0</v>
      </c>
      <c r="R69" s="315">
        <f t="shared" si="29"/>
        <v>0</v>
      </c>
      <c r="S69" s="315">
        <f t="shared" si="29"/>
        <v>0</v>
      </c>
      <c r="T69" s="315">
        <f t="shared" si="29"/>
        <v>0</v>
      </c>
      <c r="U69" s="315">
        <f t="shared" si="29"/>
        <v>0</v>
      </c>
      <c r="V69" s="315">
        <f t="shared" si="29"/>
        <v>0</v>
      </c>
      <c r="W69" s="315">
        <f t="shared" si="29"/>
        <v>0</v>
      </c>
      <c r="X69" s="315">
        <f t="shared" si="29"/>
        <v>0</v>
      </c>
      <c r="Y69" s="315">
        <f t="shared" si="29"/>
        <v>0</v>
      </c>
      <c r="Z69" s="315">
        <f t="shared" si="29"/>
        <v>0</v>
      </c>
      <c r="AA69" s="315">
        <f t="shared" si="29"/>
        <v>0</v>
      </c>
      <c r="AB69" s="315">
        <f t="shared" si="29"/>
        <v>0</v>
      </c>
      <c r="AC69" s="315">
        <f t="shared" si="29"/>
        <v>0</v>
      </c>
      <c r="AD69" s="315">
        <f t="shared" si="29"/>
        <v>0</v>
      </c>
      <c r="AE69" s="315">
        <f t="shared" si="29"/>
        <v>0</v>
      </c>
      <c r="AF69" s="315">
        <f t="shared" si="29"/>
        <v>0</v>
      </c>
      <c r="AG69" s="315">
        <f t="shared" si="29"/>
        <v>0</v>
      </c>
      <c r="AH69" s="315">
        <f t="shared" si="29"/>
        <v>0</v>
      </c>
      <c r="AI69" s="315">
        <f t="shared" si="29"/>
        <v>0</v>
      </c>
      <c r="AJ69" s="315">
        <f t="shared" si="29"/>
        <v>0</v>
      </c>
      <c r="AK69" s="315">
        <f t="shared" si="29"/>
        <v>0</v>
      </c>
      <c r="AL69" s="315">
        <f t="shared" si="29"/>
        <v>0</v>
      </c>
      <c r="AM69" s="315">
        <f t="shared" si="29"/>
        <v>0</v>
      </c>
      <c r="AN69" s="315">
        <f t="shared" si="29"/>
        <v>0</v>
      </c>
      <c r="AO69" s="315">
        <f t="shared" si="29"/>
        <v>0</v>
      </c>
      <c r="AP69" s="315">
        <f t="shared" si="29"/>
        <v>0</v>
      </c>
    </row>
    <row r="70" spans="1:42">
      <c r="A70" s="315" t="s">
        <v>16</v>
      </c>
    </row>
    <row r="71" spans="1:42">
      <c r="A71" s="315" t="s">
        <v>16</v>
      </c>
      <c r="C71" s="208" t="s">
        <v>547</v>
      </c>
      <c r="D71" s="209" t="s">
        <v>548</v>
      </c>
      <c r="E71" s="210"/>
      <c r="F71" s="210"/>
      <c r="G71" s="210"/>
      <c r="H71" s="210"/>
      <c r="I71" s="210"/>
      <c r="J71" s="209"/>
      <c r="K71" s="209"/>
      <c r="L71" s="209"/>
      <c r="M71" s="209"/>
      <c r="N71" s="209"/>
    </row>
    <row r="72" spans="1:42">
      <c r="A72" s="315" t="s">
        <v>16</v>
      </c>
      <c r="E72" s="186"/>
      <c r="F72" s="186"/>
      <c r="G72" s="186"/>
      <c r="H72" s="186"/>
      <c r="I72" s="186"/>
      <c r="J72" s="315"/>
    </row>
    <row r="73" spans="1:42">
      <c r="A73" s="315" t="s">
        <v>16</v>
      </c>
      <c r="E73" s="186"/>
      <c r="F73" s="186"/>
      <c r="G73" s="186"/>
      <c r="H73" s="186"/>
      <c r="I73" s="186"/>
      <c r="J73" s="315">
        <f t="shared" ref="J73:AP73" si="30">J97</f>
        <v>2012</v>
      </c>
      <c r="K73" s="315">
        <f t="shared" si="30"/>
        <v>2013</v>
      </c>
      <c r="L73" s="315">
        <f t="shared" si="30"/>
        <v>2014</v>
      </c>
      <c r="M73" s="315">
        <f t="shared" si="30"/>
        <v>2015</v>
      </c>
      <c r="N73" s="315">
        <f t="shared" si="30"/>
        <v>2016</v>
      </c>
      <c r="O73" s="315">
        <f t="shared" si="30"/>
        <v>2017</v>
      </c>
      <c r="P73" s="315">
        <f t="shared" si="30"/>
        <v>2018</v>
      </c>
      <c r="Q73" s="315">
        <f t="shared" si="30"/>
        <v>2019</v>
      </c>
      <c r="R73" s="315">
        <f t="shared" si="30"/>
        <v>2020</v>
      </c>
      <c r="S73" s="315">
        <f t="shared" si="30"/>
        <v>2021</v>
      </c>
      <c r="T73" s="315">
        <f t="shared" si="30"/>
        <v>2022</v>
      </c>
      <c r="U73" s="315">
        <f t="shared" si="30"/>
        <v>2023</v>
      </c>
      <c r="V73" s="315">
        <f t="shared" si="30"/>
        <v>2024</v>
      </c>
      <c r="W73" s="315">
        <f t="shared" si="30"/>
        <v>2025</v>
      </c>
      <c r="X73" s="315">
        <f t="shared" si="30"/>
        <v>2026</v>
      </c>
      <c r="Y73" s="315">
        <f t="shared" si="30"/>
        <v>2027</v>
      </c>
      <c r="Z73" s="315">
        <f t="shared" si="30"/>
        <v>2028</v>
      </c>
      <c r="AA73" s="315">
        <f t="shared" si="30"/>
        <v>2029</v>
      </c>
      <c r="AB73" s="315">
        <f t="shared" si="30"/>
        <v>2030</v>
      </c>
      <c r="AC73" s="315">
        <f t="shared" si="30"/>
        <v>2031</v>
      </c>
      <c r="AD73" s="315">
        <f t="shared" si="30"/>
        <v>2032</v>
      </c>
      <c r="AE73" s="315">
        <f t="shared" si="30"/>
        <v>2033</v>
      </c>
      <c r="AF73" s="315">
        <f t="shared" si="30"/>
        <v>2034</v>
      </c>
      <c r="AG73" s="315">
        <f t="shared" si="30"/>
        <v>2035</v>
      </c>
      <c r="AH73" s="315">
        <f t="shared" si="30"/>
        <v>2036</v>
      </c>
      <c r="AI73" s="315">
        <f t="shared" si="30"/>
        <v>2037</v>
      </c>
      <c r="AJ73" s="315">
        <f t="shared" si="30"/>
        <v>2038</v>
      </c>
      <c r="AK73" s="315">
        <f t="shared" si="30"/>
        <v>2039</v>
      </c>
      <c r="AL73" s="315">
        <f t="shared" si="30"/>
        <v>2040</v>
      </c>
      <c r="AM73" s="315">
        <f t="shared" si="30"/>
        <v>2045</v>
      </c>
      <c r="AN73" s="315">
        <f t="shared" si="30"/>
        <v>2050</v>
      </c>
      <c r="AO73" s="315">
        <f t="shared" si="30"/>
        <v>2060</v>
      </c>
      <c r="AP73" s="315">
        <f t="shared" si="30"/>
        <v>2070</v>
      </c>
    </row>
    <row r="74" spans="1:42">
      <c r="A74" s="315" t="s">
        <v>16</v>
      </c>
      <c r="C74" s="315" t="s">
        <v>549</v>
      </c>
      <c r="E74" s="186"/>
      <c r="F74" s="186"/>
      <c r="G74" s="186"/>
      <c r="H74" s="186"/>
      <c r="I74" s="186"/>
      <c r="J74" s="186">
        <f t="shared" ref="J74:AP74" si="31">J102+J113+J123</f>
        <v>34.923620586390435</v>
      </c>
      <c r="K74" s="186">
        <f t="shared" si="31"/>
        <v>34.359165394478822</v>
      </c>
      <c r="L74" s="186">
        <f t="shared" si="31"/>
        <v>33.794710202567217</v>
      </c>
      <c r="M74" s="186">
        <f t="shared" si="31"/>
        <v>33.230255010655604</v>
      </c>
      <c r="N74" s="186">
        <f t="shared" si="31"/>
        <v>32.665799818743992</v>
      </c>
      <c r="O74" s="186">
        <f t="shared" si="31"/>
        <v>32.101344626832379</v>
      </c>
      <c r="P74" s="186">
        <f t="shared" ca="1" si="31"/>
        <v>32.711661696777753</v>
      </c>
      <c r="Q74" s="186">
        <f t="shared" ca="1" si="31"/>
        <v>33.312680201044948</v>
      </c>
      <c r="R74" s="186">
        <f t="shared" ca="1" si="31"/>
        <v>33.834841793490696</v>
      </c>
      <c r="S74" s="186">
        <f t="shared" ca="1" si="31"/>
        <v>33.106724498678773</v>
      </c>
      <c r="T74" s="186">
        <f t="shared" ca="1" si="31"/>
        <v>33.41290724780557</v>
      </c>
      <c r="U74" s="186">
        <f t="shared" ca="1" si="31"/>
        <v>33.72134189370901</v>
      </c>
      <c r="V74" s="186">
        <f t="shared" ca="1" si="31"/>
        <v>34.032031830580252</v>
      </c>
      <c r="W74" s="186">
        <f t="shared" ca="1" si="31"/>
        <v>34.344980083749306</v>
      </c>
      <c r="X74" s="186">
        <f t="shared" ca="1" si="31"/>
        <v>34.596588929304126</v>
      </c>
      <c r="Y74" s="186">
        <f t="shared" ca="1" si="31"/>
        <v>34.849102444778545</v>
      </c>
      <c r="Z74" s="186">
        <f t="shared" ca="1" si="31"/>
        <v>35.102500668776912</v>
      </c>
      <c r="AA74" s="186">
        <f t="shared" ca="1" si="31"/>
        <v>35.356762910673517</v>
      </c>
      <c r="AB74" s="186">
        <f t="shared" ca="1" si="31"/>
        <v>35.611867733577611</v>
      </c>
      <c r="AC74" s="186">
        <f t="shared" ca="1" si="31"/>
        <v>35.815239104099078</v>
      </c>
      <c r="AD74" s="186">
        <f t="shared" ca="1" si="31"/>
        <v>36.018441895884244</v>
      </c>
      <c r="AE74" s="186">
        <f t="shared" ca="1" si="31"/>
        <v>36.221438988360205</v>
      </c>
      <c r="AF74" s="186">
        <f t="shared" ca="1" si="31"/>
        <v>36.424192278967446</v>
      </c>
      <c r="AG74" s="186">
        <f t="shared" ca="1" si="31"/>
        <v>36.626662662410055</v>
      </c>
      <c r="AH74" s="186">
        <f t="shared" ca="1" si="31"/>
        <v>36.778114725346427</v>
      </c>
      <c r="AI74" s="186">
        <f t="shared" ca="1" si="31"/>
        <v>36.928398781842674</v>
      </c>
      <c r="AJ74" s="186">
        <f t="shared" ca="1" si="31"/>
        <v>37.077463012746307</v>
      </c>
      <c r="AK74" s="186">
        <f t="shared" ca="1" si="31"/>
        <v>37.225254407396875</v>
      </c>
      <c r="AL74" s="186">
        <f t="shared" ca="1" si="31"/>
        <v>37.37171873975042</v>
      </c>
      <c r="AM74" s="186">
        <f t="shared" ca="1" si="31"/>
        <v>37.834975082308439</v>
      </c>
      <c r="AN74" s="186">
        <f t="shared" ca="1" si="31"/>
        <v>37.986346358531122</v>
      </c>
      <c r="AO74" s="186">
        <f t="shared" ca="1" si="31"/>
        <v>37.986346358531122</v>
      </c>
      <c r="AP74" s="186">
        <f t="shared" ca="1" si="31"/>
        <v>37.986346358531122</v>
      </c>
    </row>
    <row r="75" spans="1:42">
      <c r="A75" s="315" t="s">
        <v>16</v>
      </c>
      <c r="C75" s="315" t="s">
        <v>550</v>
      </c>
      <c r="D75" s="186" t="s">
        <v>487</v>
      </c>
      <c r="E75" s="211">
        <f>IF(E78=1,0.2,IF(E78=2,0.13,IF(E78=3,0.2,0.2)))</f>
        <v>0.2</v>
      </c>
      <c r="F75" s="186"/>
      <c r="G75" s="186"/>
      <c r="H75" s="186"/>
      <c r="I75" s="186"/>
      <c r="J75" s="315"/>
      <c r="M75" s="190">
        <v>0</v>
      </c>
      <c r="N75" s="190">
        <f t="shared" ref="N75:AA75" si="32">(($AB$75-$M$75)/($AB$73-$M$73))*(N$73-$M$73)</f>
        <v>1.3333333333333334E-2</v>
      </c>
      <c r="O75" s="190">
        <f t="shared" si="32"/>
        <v>2.6666666666666668E-2</v>
      </c>
      <c r="P75" s="190">
        <f t="shared" si="32"/>
        <v>0.04</v>
      </c>
      <c r="Q75" s="190">
        <f t="shared" si="32"/>
        <v>5.3333333333333337E-2</v>
      </c>
      <c r="R75" s="190">
        <f t="shared" si="32"/>
        <v>6.6666666666666666E-2</v>
      </c>
      <c r="S75" s="190">
        <f t="shared" si="32"/>
        <v>0.08</v>
      </c>
      <c r="T75" s="190">
        <f t="shared" si="32"/>
        <v>9.3333333333333338E-2</v>
      </c>
      <c r="U75" s="190">
        <f t="shared" si="32"/>
        <v>0.10666666666666667</v>
      </c>
      <c r="V75" s="190">
        <f t="shared" si="32"/>
        <v>0.12000000000000001</v>
      </c>
      <c r="W75" s="190">
        <f t="shared" si="32"/>
        <v>0.13333333333333333</v>
      </c>
      <c r="X75" s="190">
        <f t="shared" si="32"/>
        <v>0.14666666666666667</v>
      </c>
      <c r="Y75" s="190">
        <f t="shared" si="32"/>
        <v>0.16</v>
      </c>
      <c r="Z75" s="190">
        <f t="shared" si="32"/>
        <v>0.17333333333333334</v>
      </c>
      <c r="AA75" s="190">
        <f t="shared" si="32"/>
        <v>0.18666666666666668</v>
      </c>
      <c r="AB75" s="30">
        <f>$E$75</f>
        <v>0.2</v>
      </c>
      <c r="AC75" s="190">
        <f t="shared" ref="AC75:AP75" si="33">AB75</f>
        <v>0.2</v>
      </c>
      <c r="AD75" s="190">
        <f t="shared" si="33"/>
        <v>0.2</v>
      </c>
      <c r="AE75" s="190">
        <f t="shared" si="33"/>
        <v>0.2</v>
      </c>
      <c r="AF75" s="190">
        <f t="shared" si="33"/>
        <v>0.2</v>
      </c>
      <c r="AG75" s="190">
        <f t="shared" si="33"/>
        <v>0.2</v>
      </c>
      <c r="AH75" s="190">
        <f t="shared" si="33"/>
        <v>0.2</v>
      </c>
      <c r="AI75" s="190">
        <f t="shared" si="33"/>
        <v>0.2</v>
      </c>
      <c r="AJ75" s="190">
        <f t="shared" si="33"/>
        <v>0.2</v>
      </c>
      <c r="AK75" s="190">
        <f t="shared" si="33"/>
        <v>0.2</v>
      </c>
      <c r="AL75" s="190">
        <f t="shared" si="33"/>
        <v>0.2</v>
      </c>
      <c r="AM75" s="190">
        <f t="shared" si="33"/>
        <v>0.2</v>
      </c>
      <c r="AN75" s="190">
        <f t="shared" si="33"/>
        <v>0.2</v>
      </c>
      <c r="AO75" s="190">
        <f t="shared" si="33"/>
        <v>0.2</v>
      </c>
      <c r="AP75" s="190">
        <f t="shared" si="33"/>
        <v>0.2</v>
      </c>
    </row>
    <row r="76" spans="1:42">
      <c r="A76" s="315" t="s">
        <v>16</v>
      </c>
      <c r="D76" s="315" t="s">
        <v>488</v>
      </c>
      <c r="E76" s="211">
        <f>IF(E78=1,0.2,IF(E78=2,0.13,IF(E78=3,0.2,0.2)))</f>
        <v>0.2</v>
      </c>
      <c r="F76" s="186"/>
      <c r="G76" s="186"/>
      <c r="H76" s="186"/>
      <c r="I76" s="186"/>
      <c r="J76" s="315"/>
      <c r="M76" s="190">
        <v>0</v>
      </c>
      <c r="N76" s="190">
        <f t="shared" ref="N76:AA76" si="34">(($AB$76-$M$76)/($AB$73-$M$73))*(N$73-$M$73)</f>
        <v>1.3333333333333334E-2</v>
      </c>
      <c r="O76" s="190">
        <f t="shared" si="34"/>
        <v>2.6666666666666668E-2</v>
      </c>
      <c r="P76" s="190">
        <f t="shared" si="34"/>
        <v>0.04</v>
      </c>
      <c r="Q76" s="190">
        <f t="shared" si="34"/>
        <v>5.3333333333333337E-2</v>
      </c>
      <c r="R76" s="190">
        <f t="shared" si="34"/>
        <v>6.6666666666666666E-2</v>
      </c>
      <c r="S76" s="190">
        <f t="shared" si="34"/>
        <v>0.08</v>
      </c>
      <c r="T76" s="190">
        <f t="shared" si="34"/>
        <v>9.3333333333333338E-2</v>
      </c>
      <c r="U76" s="190">
        <f t="shared" si="34"/>
        <v>0.10666666666666667</v>
      </c>
      <c r="V76" s="190">
        <f t="shared" si="34"/>
        <v>0.12000000000000001</v>
      </c>
      <c r="W76" s="190">
        <f t="shared" si="34"/>
        <v>0.13333333333333333</v>
      </c>
      <c r="X76" s="190">
        <f t="shared" si="34"/>
        <v>0.14666666666666667</v>
      </c>
      <c r="Y76" s="190">
        <f t="shared" si="34"/>
        <v>0.16</v>
      </c>
      <c r="Z76" s="190">
        <f t="shared" si="34"/>
        <v>0.17333333333333334</v>
      </c>
      <c r="AA76" s="190">
        <f t="shared" si="34"/>
        <v>0.18666666666666668</v>
      </c>
      <c r="AB76" s="30">
        <f>$E$76</f>
        <v>0.2</v>
      </c>
      <c r="AC76" s="190">
        <f t="shared" ref="AC76:AP76" si="35">AB76</f>
        <v>0.2</v>
      </c>
      <c r="AD76" s="190">
        <f t="shared" si="35"/>
        <v>0.2</v>
      </c>
      <c r="AE76" s="190">
        <f t="shared" si="35"/>
        <v>0.2</v>
      </c>
      <c r="AF76" s="190">
        <f t="shared" si="35"/>
        <v>0.2</v>
      </c>
      <c r="AG76" s="190">
        <f t="shared" si="35"/>
        <v>0.2</v>
      </c>
      <c r="AH76" s="190">
        <f t="shared" si="35"/>
        <v>0.2</v>
      </c>
      <c r="AI76" s="190">
        <f t="shared" si="35"/>
        <v>0.2</v>
      </c>
      <c r="AJ76" s="190">
        <f t="shared" si="35"/>
        <v>0.2</v>
      </c>
      <c r="AK76" s="190">
        <f t="shared" si="35"/>
        <v>0.2</v>
      </c>
      <c r="AL76" s="190">
        <f t="shared" si="35"/>
        <v>0.2</v>
      </c>
      <c r="AM76" s="190">
        <f t="shared" si="35"/>
        <v>0.2</v>
      </c>
      <c r="AN76" s="190">
        <f t="shared" si="35"/>
        <v>0.2</v>
      </c>
      <c r="AO76" s="190">
        <f t="shared" si="35"/>
        <v>0.2</v>
      </c>
      <c r="AP76" s="190">
        <f t="shared" si="35"/>
        <v>0.2</v>
      </c>
    </row>
    <row r="77" spans="1:42">
      <c r="A77" s="315" t="s">
        <v>16</v>
      </c>
      <c r="C77" s="315" t="s">
        <v>551</v>
      </c>
      <c r="E77" s="186"/>
      <c r="F77" s="186"/>
      <c r="G77" s="186"/>
      <c r="H77" s="186"/>
      <c r="I77" s="186"/>
      <c r="J77" s="186">
        <f>J$74</f>
        <v>34.923620586390435</v>
      </c>
      <c r="K77" s="186">
        <f>K$74</f>
        <v>34.359165394478822</v>
      </c>
      <c r="L77" s="186">
        <f>L$74</f>
        <v>33.794710202567217</v>
      </c>
      <c r="M77" s="186">
        <f>M$74</f>
        <v>33.230255010655604</v>
      </c>
      <c r="N77" s="186">
        <f t="shared" ref="N77:AP77" si="36">(($M$74*(1-N$75))+((N74-$M$74)*(1-N$76)))</f>
        <v>32.230255821160739</v>
      </c>
      <c r="O77" s="186">
        <f t="shared" si="36"/>
        <v>31.24530877011685</v>
      </c>
      <c r="P77" s="186">
        <f t="shared" ca="1" si="36"/>
        <v>31.403195228906643</v>
      </c>
      <c r="Q77" s="186">
        <f t="shared" ca="1" si="36"/>
        <v>31.536003923655883</v>
      </c>
      <c r="R77" s="186">
        <f t="shared" ca="1" si="36"/>
        <v>31.579185673924652</v>
      </c>
      <c r="S77" s="186">
        <f t="shared" ca="1" si="36"/>
        <v>30.458186538784474</v>
      </c>
      <c r="T77" s="186">
        <f t="shared" ca="1" si="36"/>
        <v>30.294369238010383</v>
      </c>
      <c r="U77" s="186">
        <f t="shared" ca="1" si="36"/>
        <v>30.12439875838005</v>
      </c>
      <c r="V77" s="186">
        <f t="shared" ca="1" si="36"/>
        <v>29.948188010910624</v>
      </c>
      <c r="W77" s="186">
        <f t="shared" ca="1" si="36"/>
        <v>29.765649405916065</v>
      </c>
      <c r="X77" s="186">
        <f t="shared" ca="1" si="36"/>
        <v>29.522422553006184</v>
      </c>
      <c r="Y77" s="186">
        <f t="shared" ca="1" si="36"/>
        <v>29.273246053613974</v>
      </c>
      <c r="Z77" s="186">
        <f t="shared" ca="1" si="36"/>
        <v>29.018067219522244</v>
      </c>
      <c r="AA77" s="186">
        <f t="shared" ca="1" si="36"/>
        <v>28.756833834014461</v>
      </c>
      <c r="AB77" s="186">
        <f t="shared" ca="1" si="36"/>
        <v>28.489494186862089</v>
      </c>
      <c r="AC77" s="186">
        <f t="shared" ca="1" si="36"/>
        <v>28.652191283279262</v>
      </c>
      <c r="AD77" s="186">
        <f t="shared" ca="1" si="36"/>
        <v>28.814753516707395</v>
      </c>
      <c r="AE77" s="186">
        <f t="shared" ca="1" si="36"/>
        <v>28.977151190688165</v>
      </c>
      <c r="AF77" s="186">
        <f t="shared" ca="1" si="36"/>
        <v>29.139353823173959</v>
      </c>
      <c r="AG77" s="186">
        <f t="shared" ca="1" si="36"/>
        <v>29.301330129928047</v>
      </c>
      <c r="AH77" s="186">
        <f t="shared" ca="1" si="36"/>
        <v>29.422491780277142</v>
      </c>
      <c r="AI77" s="186">
        <f t="shared" ca="1" si="36"/>
        <v>29.542719025474142</v>
      </c>
      <c r="AJ77" s="186">
        <f t="shared" ca="1" si="36"/>
        <v>29.661970410197046</v>
      </c>
      <c r="AK77" s="186">
        <f t="shared" ca="1" si="36"/>
        <v>29.7802035259175</v>
      </c>
      <c r="AL77" s="186">
        <f t="shared" ca="1" si="36"/>
        <v>29.897374991800337</v>
      </c>
      <c r="AM77" s="186">
        <f t="shared" ca="1" si="36"/>
        <v>30.267980065846753</v>
      </c>
      <c r="AN77" s="186">
        <f t="shared" ca="1" si="36"/>
        <v>30.389077086824898</v>
      </c>
      <c r="AO77" s="186">
        <f t="shared" ca="1" si="36"/>
        <v>30.389077086824898</v>
      </c>
      <c r="AP77" s="186">
        <f t="shared" ca="1" si="36"/>
        <v>30.389077086824898</v>
      </c>
    </row>
    <row r="78" spans="1:42">
      <c r="A78" s="315" t="s">
        <v>16</v>
      </c>
      <c r="D78" s="315" t="s">
        <v>552</v>
      </c>
      <c r="E78" s="212">
        <f>DriversGams!$A$163</f>
        <v>-1</v>
      </c>
      <c r="F78" s="315" t="s">
        <v>553</v>
      </c>
      <c r="H78" s="91">
        <v>1</v>
      </c>
      <c r="I78" s="91" t="s">
        <v>636</v>
      </c>
    </row>
    <row r="79" spans="1:42">
      <c r="A79" s="315" t="s">
        <v>16</v>
      </c>
      <c r="B79" s="228"/>
      <c r="D79" s="186"/>
      <c r="H79" s="91">
        <v>2</v>
      </c>
      <c r="I79" s="91" t="s">
        <v>640</v>
      </c>
      <c r="O79" s="5"/>
    </row>
    <row r="80" spans="1:42">
      <c r="A80" s="315" t="s">
        <v>16</v>
      </c>
      <c r="B80" s="228"/>
      <c r="D80" s="186"/>
      <c r="H80" s="91">
        <v>3</v>
      </c>
      <c r="I80" s="177" t="s">
        <v>636</v>
      </c>
      <c r="J80" s="213">
        <f t="shared" ref="J80:AP80" si="37">J73</f>
        <v>2012</v>
      </c>
      <c r="K80" s="7">
        <f t="shared" si="37"/>
        <v>2013</v>
      </c>
      <c r="L80" s="7">
        <f t="shared" si="37"/>
        <v>2014</v>
      </c>
      <c r="M80" s="7">
        <f t="shared" si="37"/>
        <v>2015</v>
      </c>
      <c r="N80" s="7">
        <f t="shared" si="37"/>
        <v>2016</v>
      </c>
      <c r="O80" s="7">
        <f t="shared" si="37"/>
        <v>2017</v>
      </c>
      <c r="P80" s="7">
        <f t="shared" si="37"/>
        <v>2018</v>
      </c>
      <c r="Q80" s="7">
        <f t="shared" si="37"/>
        <v>2019</v>
      </c>
      <c r="R80" s="7">
        <f t="shared" si="37"/>
        <v>2020</v>
      </c>
      <c r="S80" s="7">
        <f t="shared" si="37"/>
        <v>2021</v>
      </c>
      <c r="T80" s="7">
        <f t="shared" si="37"/>
        <v>2022</v>
      </c>
      <c r="U80" s="7">
        <f t="shared" si="37"/>
        <v>2023</v>
      </c>
      <c r="V80" s="7">
        <f t="shared" si="37"/>
        <v>2024</v>
      </c>
      <c r="W80" s="7">
        <f t="shared" si="37"/>
        <v>2025</v>
      </c>
      <c r="X80" s="7">
        <f t="shared" si="37"/>
        <v>2026</v>
      </c>
      <c r="Y80" s="7">
        <f t="shared" si="37"/>
        <v>2027</v>
      </c>
      <c r="Z80" s="7">
        <f t="shared" si="37"/>
        <v>2028</v>
      </c>
      <c r="AA80" s="7">
        <f t="shared" si="37"/>
        <v>2029</v>
      </c>
      <c r="AB80" s="7">
        <f t="shared" si="37"/>
        <v>2030</v>
      </c>
      <c r="AC80" s="7">
        <f t="shared" si="37"/>
        <v>2031</v>
      </c>
      <c r="AD80" s="7">
        <f t="shared" si="37"/>
        <v>2032</v>
      </c>
      <c r="AE80" s="7">
        <f t="shared" si="37"/>
        <v>2033</v>
      </c>
      <c r="AF80" s="7">
        <f t="shared" si="37"/>
        <v>2034</v>
      </c>
      <c r="AG80" s="7">
        <f t="shared" si="37"/>
        <v>2035</v>
      </c>
      <c r="AH80" s="7">
        <f t="shared" si="37"/>
        <v>2036</v>
      </c>
      <c r="AI80" s="7">
        <f t="shared" si="37"/>
        <v>2037</v>
      </c>
      <c r="AJ80" s="7">
        <f t="shared" si="37"/>
        <v>2038</v>
      </c>
      <c r="AK80" s="7">
        <f t="shared" si="37"/>
        <v>2039</v>
      </c>
      <c r="AL80" s="7">
        <f t="shared" si="37"/>
        <v>2040</v>
      </c>
      <c r="AM80" s="7">
        <f t="shared" si="37"/>
        <v>2045</v>
      </c>
      <c r="AN80" s="7">
        <f t="shared" si="37"/>
        <v>2050</v>
      </c>
      <c r="AO80" s="7">
        <f t="shared" si="37"/>
        <v>2060</v>
      </c>
      <c r="AP80" s="7">
        <f t="shared" si="37"/>
        <v>2070</v>
      </c>
    </row>
    <row r="81" spans="1:54">
      <c r="A81" s="315" t="s">
        <v>16</v>
      </c>
      <c r="B81" s="228"/>
      <c r="C81" s="315" t="s">
        <v>554</v>
      </c>
      <c r="D81" s="186" t="str">
        <f>D102</f>
        <v>RLEH</v>
      </c>
      <c r="J81" s="42">
        <f t="shared" ref="J81:O81" si="38">J102</f>
        <v>14.6766565883431</v>
      </c>
      <c r="K81" s="42">
        <f t="shared" si="38"/>
        <v>14.023952251143458</v>
      </c>
      <c r="L81" s="42">
        <f t="shared" si="38"/>
        <v>13.371247913943817</v>
      </c>
      <c r="M81" s="42">
        <f t="shared" si="38"/>
        <v>12.718543576744175</v>
      </c>
      <c r="N81" s="42">
        <f t="shared" si="38"/>
        <v>12.065839239544534</v>
      </c>
      <c r="O81" s="42">
        <f t="shared" si="38"/>
        <v>11.413134902344892</v>
      </c>
      <c r="P81" s="24">
        <f t="shared" ref="P81:AP81" ca="1" si="39">OFFSET(P$33,$BB81,$J$96)/OFFSET(O$33,$BB81,$J$96)*O81</f>
        <v>11.360464379611715</v>
      </c>
      <c r="Q81" s="24">
        <f t="shared" ca="1" si="39"/>
        <v>11.368117577934965</v>
      </c>
      <c r="R81" s="24">
        <f t="shared" ca="1" si="39"/>
        <v>11.777354348122369</v>
      </c>
      <c r="S81" s="24">
        <f t="shared" ca="1" si="39"/>
        <v>13.642439973498345</v>
      </c>
      <c r="T81" s="24">
        <f t="shared" ca="1" si="39"/>
        <v>13.89549047563149</v>
      </c>
      <c r="U81" s="24">
        <f t="shared" ca="1" si="39"/>
        <v>14.153234753713377</v>
      </c>
      <c r="V81" s="24">
        <f t="shared" ca="1" si="39"/>
        <v>14.415759871521685</v>
      </c>
      <c r="W81" s="24">
        <f t="shared" ca="1" si="39"/>
        <v>14.683154507760193</v>
      </c>
      <c r="X81" s="24">
        <f t="shared" ca="1" si="39"/>
        <v>14.955508986013722</v>
      </c>
      <c r="Y81" s="24">
        <f t="shared" ca="1" si="39"/>
        <v>15.232915305258613</v>
      </c>
      <c r="Z81" s="24">
        <f t="shared" ca="1" si="39"/>
        <v>15.515467170939189</v>
      </c>
      <c r="AA81" s="24">
        <f t="shared" ca="1" si="39"/>
        <v>15.803260026620679</v>
      </c>
      <c r="AB81" s="24">
        <f t="shared" ca="1" si="39"/>
        <v>16.096391086229179</v>
      </c>
      <c r="AC81" s="24">
        <f t="shared" ca="1" si="39"/>
        <v>16.394959366889694</v>
      </c>
      <c r="AD81" s="24">
        <f t="shared" ca="1" si="39"/>
        <v>16.699065722373259</v>
      </c>
      <c r="AE81" s="24">
        <f t="shared" ca="1" si="39"/>
        <v>17.008812877164459</v>
      </c>
      <c r="AF81" s="24">
        <f t="shared" ca="1" si="39"/>
        <v>17.324305461160886</v>
      </c>
      <c r="AG81" s="24">
        <f t="shared" ca="1" si="39"/>
        <v>17.645650045016179</v>
      </c>
      <c r="AH81" s="24">
        <f t="shared" ca="1" si="39"/>
        <v>17.972955176138701</v>
      </c>
      <c r="AI81" s="24">
        <f t="shared" ca="1" si="39"/>
        <v>18.306331415357882</v>
      </c>
      <c r="AJ81" s="24">
        <f t="shared" ca="1" si="39"/>
        <v>18.645891374270725</v>
      </c>
      <c r="AK81" s="24">
        <f t="shared" ca="1" si="39"/>
        <v>18.991749753281006</v>
      </c>
      <c r="AL81" s="24">
        <f t="shared" ca="1" si="39"/>
        <v>19.344023380344094</v>
      </c>
      <c r="AM81" s="24">
        <f t="shared" ca="1" si="39"/>
        <v>21.205863177876232</v>
      </c>
      <c r="AN81" s="24">
        <f t="shared" ca="1" si="39"/>
        <v>23.246902894862409</v>
      </c>
      <c r="AO81" s="24">
        <f t="shared" ca="1" si="39"/>
        <v>23.246902894862409</v>
      </c>
      <c r="AP81" s="24">
        <f t="shared" ca="1" si="39"/>
        <v>23.246902894862409</v>
      </c>
      <c r="BB81" s="315">
        <v>1</v>
      </c>
    </row>
    <row r="82" spans="1:54">
      <c r="A82" s="315" t="s">
        <v>16</v>
      </c>
      <c r="B82" s="228"/>
      <c r="D82" s="186" t="str">
        <f>D113</f>
        <v>RMEH</v>
      </c>
      <c r="H82" s="315" t="s">
        <v>657</v>
      </c>
      <c r="J82" s="42">
        <f t="shared" ref="J82:O82" si="40">J113</f>
        <v>13.162661948752438</v>
      </c>
      <c r="K82" s="42">
        <f t="shared" si="40"/>
        <v>12.979644905726269</v>
      </c>
      <c r="L82" s="42">
        <f t="shared" si="40"/>
        <v>12.796627862700101</v>
      </c>
      <c r="M82" s="42">
        <f t="shared" si="40"/>
        <v>12.61361081967393</v>
      </c>
      <c r="N82" s="42">
        <f t="shared" si="40"/>
        <v>12.430593776647761</v>
      </c>
      <c r="O82" s="42">
        <f t="shared" si="40"/>
        <v>12.247576733621592</v>
      </c>
      <c r="P82" s="24">
        <f t="shared" ref="P82:AP82" ca="1" si="41">OFFSET(P$33,$BB82,$J$96)/OFFSET(O$33,$BB82,$J$96)*O82</f>
        <v>12.460352498758438</v>
      </c>
      <c r="Q82" s="24">
        <f t="shared" ca="1" si="41"/>
        <v>12.698764826648297</v>
      </c>
      <c r="R82" s="24">
        <f t="shared" ca="1" si="41"/>
        <v>13.309284362496021</v>
      </c>
      <c r="S82" s="24">
        <f t="shared" ca="1" si="41"/>
        <v>10.646014110932121</v>
      </c>
      <c r="T82" s="24">
        <f t="shared" ca="1" si="41"/>
        <v>10.534592510366069</v>
      </c>
      <c r="U82" s="24">
        <f t="shared" ca="1" si="41"/>
        <v>10.418252554403464</v>
      </c>
      <c r="V82" s="24">
        <f t="shared" ca="1" si="41"/>
        <v>10.296876688070764</v>
      </c>
      <c r="W82" s="24">
        <f t="shared" ca="1" si="41"/>
        <v>10.170344932862834</v>
      </c>
      <c r="X82" s="24">
        <f t="shared" ca="1" si="41"/>
        <v>10.038534839545791</v>
      </c>
      <c r="Y82" s="24">
        <f t="shared" ca="1" si="41"/>
        <v>9.9013214400637271</v>
      </c>
      <c r="Z82" s="24">
        <f t="shared" ca="1" si="41"/>
        <v>9.7585771985323966</v>
      </c>
      <c r="AA82" s="24">
        <f t="shared" ca="1" si="41"/>
        <v>9.6101719613028465</v>
      </c>
      <c r="AB82" s="24">
        <f t="shared" ca="1" si="41"/>
        <v>9.45597290607747</v>
      </c>
      <c r="AC82" s="24">
        <f t="shared" ca="1" si="41"/>
        <v>9.2958444900607944</v>
      </c>
      <c r="AD82" s="24">
        <f t="shared" ca="1" si="41"/>
        <v>9.129648397126731</v>
      </c>
      <c r="AE82" s="24">
        <f t="shared" ca="1" si="41"/>
        <v>8.9572434839840955</v>
      </c>
      <c r="AF82" s="24">
        <f t="shared" ca="1" si="41"/>
        <v>8.778485725321346</v>
      </c>
      <c r="AG82" s="24">
        <f t="shared" ca="1" si="41"/>
        <v>8.5932281579116321</v>
      </c>
      <c r="AH82" s="24">
        <f t="shared" ca="1" si="41"/>
        <v>8.4013208236585051</v>
      </c>
      <c r="AI82" s="24">
        <f t="shared" ca="1" si="41"/>
        <v>8.2026107115624907</v>
      </c>
      <c r="AJ82" s="24">
        <f t="shared" ca="1" si="41"/>
        <v>7.9969416985883353</v>
      </c>
      <c r="AK82" s="24">
        <f t="shared" ca="1" si="41"/>
        <v>7.7841544894122654</v>
      </c>
      <c r="AL82" s="24">
        <f t="shared" ca="1" si="41"/>
        <v>7.5640865550282577</v>
      </c>
      <c r="AM82" s="24">
        <f t="shared" ca="1" si="41"/>
        <v>6.348613149694847</v>
      </c>
      <c r="AN82" s="24">
        <f t="shared" ca="1" si="41"/>
        <v>4.9247699901804731</v>
      </c>
      <c r="AO82" s="24">
        <f t="shared" ca="1" si="41"/>
        <v>4.9247699901804731</v>
      </c>
      <c r="AP82" s="24">
        <f t="shared" ca="1" si="41"/>
        <v>4.9247699901804731</v>
      </c>
      <c r="BB82" s="315">
        <v>2</v>
      </c>
    </row>
    <row r="83" spans="1:54">
      <c r="A83" s="315" t="s">
        <v>16</v>
      </c>
      <c r="B83" s="228"/>
      <c r="D83" s="186" t="str">
        <f>D123</f>
        <v>RHEH</v>
      </c>
      <c r="H83" s="315" t="s">
        <v>656</v>
      </c>
      <c r="J83" s="42">
        <f t="shared" ref="J83:O83" si="42">J123</f>
        <v>7.0843020492948998</v>
      </c>
      <c r="K83" s="42">
        <f t="shared" si="42"/>
        <v>7.3555682376090985</v>
      </c>
      <c r="L83" s="42">
        <f t="shared" si="42"/>
        <v>7.6268344259232981</v>
      </c>
      <c r="M83" s="42">
        <f t="shared" si="42"/>
        <v>7.8981006142374968</v>
      </c>
      <c r="N83" s="42">
        <f t="shared" si="42"/>
        <v>8.1693668025516963</v>
      </c>
      <c r="O83" s="42">
        <f t="shared" si="42"/>
        <v>8.440632990865895</v>
      </c>
      <c r="P83" s="24">
        <f t="shared" ref="P83:AP83" ca="1" si="43">OFFSET(P$33,$BB83,$J$96)/OFFSET(O$33,$BB83,$J$96)*O83</f>
        <v>8.8908448184076008</v>
      </c>
      <c r="Q83" s="24">
        <f t="shared" ca="1" si="43"/>
        <v>9.2457977964616873</v>
      </c>
      <c r="R83" s="24">
        <f t="shared" ca="1" si="43"/>
        <v>8.7482030828723101</v>
      </c>
      <c r="S83" s="24">
        <f t="shared" ca="1" si="43"/>
        <v>8.8182704142483104</v>
      </c>
      <c r="T83" s="24">
        <f t="shared" ca="1" si="43"/>
        <v>8.9828242618080107</v>
      </c>
      <c r="U83" s="24">
        <f t="shared" ca="1" si="43"/>
        <v>9.1498545855921627</v>
      </c>
      <c r="V83" s="24">
        <f t="shared" ca="1" si="43"/>
        <v>9.3193952709878065</v>
      </c>
      <c r="W83" s="24">
        <f t="shared" ca="1" si="43"/>
        <v>9.4914806431262821</v>
      </c>
      <c r="X83" s="24">
        <f t="shared" ca="1" si="43"/>
        <v>9.6025451037446086</v>
      </c>
      <c r="Y83" s="24">
        <f t="shared" ca="1" si="43"/>
        <v>9.7148656994562028</v>
      </c>
      <c r="Z83" s="24">
        <f t="shared" ca="1" si="43"/>
        <v>9.8284562993053246</v>
      </c>
      <c r="AA83" s="24">
        <f t="shared" ca="1" si="43"/>
        <v>9.9433309227499915</v>
      </c>
      <c r="AB83" s="24">
        <f t="shared" ca="1" si="43"/>
        <v>10.059503741270966</v>
      </c>
      <c r="AC83" s="24">
        <f t="shared" ca="1" si="43"/>
        <v>10.124435247148586</v>
      </c>
      <c r="AD83" s="24">
        <f t="shared" ca="1" si="43"/>
        <v>10.189727776384252</v>
      </c>
      <c r="AE83" s="24">
        <f t="shared" ca="1" si="43"/>
        <v>10.255382627211652</v>
      </c>
      <c r="AF83" s="24">
        <f t="shared" ca="1" si="43"/>
        <v>10.321401092485212</v>
      </c>
      <c r="AG83" s="24">
        <f t="shared" ca="1" si="43"/>
        <v>10.387784459482244</v>
      </c>
      <c r="AH83" s="24">
        <f t="shared" ca="1" si="43"/>
        <v>10.403838725549221</v>
      </c>
      <c r="AI83" s="24">
        <f t="shared" ca="1" si="43"/>
        <v>10.4194566549223</v>
      </c>
      <c r="AJ83" s="24">
        <f t="shared" ca="1" si="43"/>
        <v>10.434629939887245</v>
      </c>
      <c r="AK83" s="24">
        <f t="shared" ca="1" si="43"/>
        <v>10.449350164703603</v>
      </c>
      <c r="AL83" s="24">
        <f t="shared" ca="1" si="43"/>
        <v>10.463608804378069</v>
      </c>
      <c r="AM83" s="24">
        <f t="shared" ca="1" si="43"/>
        <v>10.280498754737357</v>
      </c>
      <c r="AN83" s="24">
        <f t="shared" ca="1" si="43"/>
        <v>9.814673473488245</v>
      </c>
      <c r="AO83" s="24">
        <f t="shared" ca="1" si="43"/>
        <v>9.814673473488245</v>
      </c>
      <c r="AP83" s="24">
        <f t="shared" ca="1" si="43"/>
        <v>9.814673473488245</v>
      </c>
      <c r="BB83" s="315">
        <v>3</v>
      </c>
    </row>
    <row r="84" spans="1:54">
      <c r="A84" s="315" t="s">
        <v>16</v>
      </c>
      <c r="B84" s="228"/>
      <c r="D84" s="186" t="s">
        <v>377</v>
      </c>
      <c r="J84" s="42">
        <f t="shared" ref="J84:O84" si="44">J117</f>
        <v>5.817816552719238</v>
      </c>
      <c r="K84" s="42">
        <f t="shared" si="44"/>
        <v>6.2717807948241582</v>
      </c>
      <c r="L84" s="42">
        <f t="shared" si="44"/>
        <v>6.7257450369290783</v>
      </c>
      <c r="M84" s="42">
        <f t="shared" si="44"/>
        <v>7.1797092790339985</v>
      </c>
      <c r="N84" s="42">
        <f t="shared" si="44"/>
        <v>7.6336735211389186</v>
      </c>
      <c r="O84" s="42">
        <f t="shared" si="44"/>
        <v>8.0876377632438388</v>
      </c>
      <c r="P84" s="24">
        <f t="shared" ref="P84:AP84" ca="1" si="45">OFFSET(P$33,$BB117,$J$96)/OFFSET(O$33,$BB117,$J$96)*O84</f>
        <v>8.2281433792241678</v>
      </c>
      <c r="Q84" s="24">
        <f t="shared" ca="1" si="45"/>
        <v>8.3855779957366483</v>
      </c>
      <c r="R84" s="24">
        <f t="shared" ca="1" si="45"/>
        <v>8.7887321021130926</v>
      </c>
      <c r="S84" s="24">
        <f t="shared" ca="1" si="45"/>
        <v>7.0300523625412232</v>
      </c>
      <c r="T84" s="24">
        <f t="shared" ca="1" si="45"/>
        <v>6.9564755592291609</v>
      </c>
      <c r="U84" s="24">
        <f t="shared" ca="1" si="45"/>
        <v>6.8796509398222607</v>
      </c>
      <c r="V84" s="24">
        <f t="shared" ca="1" si="45"/>
        <v>6.7995008773691703</v>
      </c>
      <c r="W84" s="24">
        <f t="shared" ca="1" si="45"/>
        <v>6.7159461445492532</v>
      </c>
      <c r="X84" s="24">
        <f t="shared" ca="1" si="45"/>
        <v>6.6289058825061362</v>
      </c>
      <c r="Y84" s="24">
        <f t="shared" ca="1" si="45"/>
        <v>6.5382975690895062</v>
      </c>
      <c r="Z84" s="24">
        <f t="shared" ca="1" si="45"/>
        <v>6.4440369864939955</v>
      </c>
      <c r="AA84" s="24">
        <f t="shared" ca="1" si="45"/>
        <v>6.346038188283897</v>
      </c>
      <c r="AB84" s="24">
        <f t="shared" ca="1" si="45"/>
        <v>6.2442134657921597</v>
      </c>
      <c r="AC84" s="24">
        <f t="shared" ca="1" si="45"/>
        <v>6.1384733138819678</v>
      </c>
      <c r="AD84" s="24">
        <f t="shared" ca="1" si="45"/>
        <v>6.0287263960588495</v>
      </c>
      <c r="AE84" s="24">
        <f t="shared" ca="1" si="45"/>
        <v>5.9148795089212962</v>
      </c>
      <c r="AF84" s="24">
        <f t="shared" ca="1" si="45"/>
        <v>5.7968375459373105</v>
      </c>
      <c r="AG84" s="24">
        <f t="shared" ca="1" si="45"/>
        <v>5.6745034605344058</v>
      </c>
      <c r="AH84" s="24">
        <f t="shared" ca="1" si="45"/>
        <v>5.5477782284900661</v>
      </c>
      <c r="AI84" s="24">
        <f t="shared" ca="1" si="45"/>
        <v>5.4165608096096109</v>
      </c>
      <c r="AJ84" s="24">
        <f t="shared" ca="1" si="45"/>
        <v>5.2807481086781172</v>
      </c>
      <c r="AK84" s="24">
        <f t="shared" ca="1" si="45"/>
        <v>5.140234935672769</v>
      </c>
      <c r="AL84" s="24">
        <f t="shared" ca="1" si="45"/>
        <v>4.9949139652217536</v>
      </c>
      <c r="AM84" s="24">
        <f t="shared" ca="1" si="45"/>
        <v>4.192281017741843</v>
      </c>
      <c r="AN84" s="24">
        <f t="shared" ca="1" si="45"/>
        <v>3.2520519457971151</v>
      </c>
      <c r="AO84" s="24">
        <f t="shared" ca="1" si="45"/>
        <v>3.2520519457971151</v>
      </c>
      <c r="AP84" s="24">
        <f t="shared" ca="1" si="45"/>
        <v>3.2520519457971151</v>
      </c>
      <c r="BB84" s="315">
        <v>4</v>
      </c>
    </row>
    <row r="85" spans="1:54">
      <c r="A85" s="315" t="s">
        <v>16</v>
      </c>
      <c r="B85" s="228"/>
      <c r="D85" s="186" t="s">
        <v>365</v>
      </c>
      <c r="J85" s="42">
        <f t="shared" ref="J85:O85" si="46">J127</f>
        <v>11.690422995158354</v>
      </c>
      <c r="K85" s="42">
        <f t="shared" si="46"/>
        <v>12.19470307470295</v>
      </c>
      <c r="L85" s="42">
        <f t="shared" si="46"/>
        <v>12.698983154247545</v>
      </c>
      <c r="M85" s="42">
        <f t="shared" si="46"/>
        <v>13.203263233792141</v>
      </c>
      <c r="N85" s="42">
        <f t="shared" si="46"/>
        <v>13.707543313336735</v>
      </c>
      <c r="O85" s="42">
        <f t="shared" si="46"/>
        <v>14.211823392881332</v>
      </c>
      <c r="P85" s="24">
        <f t="shared" ref="P85:AP85" ca="1" si="47">OFFSET(P$33,$BB127,$J$96)/OFFSET(O$33,$BB127,$J$96)*O85</f>
        <v>14.969862628722185</v>
      </c>
      <c r="Q85" s="24">
        <f t="shared" ca="1" si="47"/>
        <v>15.567510819603241</v>
      </c>
      <c r="R85" s="24">
        <f t="shared" ca="1" si="47"/>
        <v>14.729691168113083</v>
      </c>
      <c r="S85" s="24">
        <f t="shared" ca="1" si="47"/>
        <v>14.847666270241536</v>
      </c>
      <c r="T85" s="24">
        <f t="shared" ca="1" si="47"/>
        <v>15.124732009584584</v>
      </c>
      <c r="U85" s="24">
        <f t="shared" ca="1" si="47"/>
        <v>15.40596748865884</v>
      </c>
      <c r="V85" s="24">
        <f t="shared" ca="1" si="47"/>
        <v>15.691429761613769</v>
      </c>
      <c r="W85" s="24">
        <f t="shared" ca="1" si="47"/>
        <v>15.981176623013484</v>
      </c>
      <c r="X85" s="24">
        <f t="shared" ca="1" si="47"/>
        <v>16.168180192679575</v>
      </c>
      <c r="Y85" s="24">
        <f t="shared" ca="1" si="47"/>
        <v>16.35729876605717</v>
      </c>
      <c r="Z85" s="24">
        <f t="shared" ca="1" si="47"/>
        <v>16.548555694997706</v>
      </c>
      <c r="AA85" s="24">
        <f t="shared" ca="1" si="47"/>
        <v>16.741974584610141</v>
      </c>
      <c r="AB85" s="24">
        <f t="shared" ca="1" si="47"/>
        <v>16.93757929597006</v>
      </c>
      <c r="AC85" s="24">
        <f t="shared" ca="1" si="47"/>
        <v>17.04690700814108</v>
      </c>
      <c r="AD85" s="24">
        <f t="shared" ca="1" si="47"/>
        <v>17.156842589438831</v>
      </c>
      <c r="AE85" s="24">
        <f t="shared" ca="1" si="47"/>
        <v>17.267388225750079</v>
      </c>
      <c r="AF85" s="24">
        <f t="shared" ca="1" si="47"/>
        <v>17.378546093904305</v>
      </c>
      <c r="AG85" s="24">
        <f t="shared" ca="1" si="47"/>
        <v>17.490318361340595</v>
      </c>
      <c r="AH85" s="24">
        <f t="shared" ca="1" si="47"/>
        <v>17.517349556073633</v>
      </c>
      <c r="AI85" s="24">
        <f t="shared" ca="1" si="47"/>
        <v>17.543646073675202</v>
      </c>
      <c r="AJ85" s="24">
        <f t="shared" ca="1" si="47"/>
        <v>17.569193926122406</v>
      </c>
      <c r="AK85" s="24">
        <f t="shared" ca="1" si="47"/>
        <v>17.593978943504393</v>
      </c>
      <c r="AL85" s="24">
        <f t="shared" ca="1" si="47"/>
        <v>17.617986771957014</v>
      </c>
      <c r="AM85" s="24">
        <f t="shared" ca="1" si="47"/>
        <v>17.309677230507731</v>
      </c>
      <c r="AN85" s="24">
        <f t="shared" ca="1" si="47"/>
        <v>16.52534901291839</v>
      </c>
      <c r="AO85" s="24">
        <f t="shared" ca="1" si="47"/>
        <v>16.52534901291839</v>
      </c>
      <c r="AP85" s="24">
        <f t="shared" ca="1" si="47"/>
        <v>16.52534901291839</v>
      </c>
      <c r="BB85" s="315">
        <v>5</v>
      </c>
    </row>
    <row r="86" spans="1:54">
      <c r="A86" s="315"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5"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5" t="s">
        <v>16</v>
      </c>
      <c r="B88" s="228"/>
      <c r="J88" s="315"/>
    </row>
    <row r="89" spans="1:54">
      <c r="A89" s="315" t="s">
        <v>16</v>
      </c>
      <c r="B89" s="228"/>
      <c r="C89" s="315" t="s">
        <v>555</v>
      </c>
      <c r="D89" s="186" t="str">
        <f>D81</f>
        <v>RLEH</v>
      </c>
      <c r="J89" s="42">
        <f t="shared" ref="J89:O93" si="48">J81</f>
        <v>14.6766565883431</v>
      </c>
      <c r="K89" s="42">
        <f t="shared" si="48"/>
        <v>14.023952251143458</v>
      </c>
      <c r="L89" s="42">
        <f t="shared" si="48"/>
        <v>13.371247913943817</v>
      </c>
      <c r="M89" s="42">
        <f t="shared" si="48"/>
        <v>12.718543576744175</v>
      </c>
      <c r="N89" s="42">
        <f t="shared" si="48"/>
        <v>12.065839239544534</v>
      </c>
      <c r="O89" s="42">
        <f t="shared" si="48"/>
        <v>11.413134902344892</v>
      </c>
      <c r="P89" s="186">
        <f t="shared" ref="P89:AP89" ca="1" si="49">(($M$81*(1-P$75))+((P81-$M$81)*(1-P$76)))</f>
        <v>10.906045804427245</v>
      </c>
      <c r="Q89" s="186">
        <f t="shared" ca="1" si="49"/>
        <v>10.761817973778435</v>
      </c>
      <c r="R89" s="186">
        <f t="shared" ca="1" si="49"/>
        <v>10.992197391580877</v>
      </c>
      <c r="S89" s="186">
        <f t="shared" ca="1" si="49"/>
        <v>12.551044775618477</v>
      </c>
      <c r="T89" s="186">
        <f t="shared" ca="1" si="49"/>
        <v>12.598578031239217</v>
      </c>
      <c r="U89" s="186">
        <f t="shared" ca="1" si="49"/>
        <v>12.643556379983949</v>
      </c>
      <c r="V89" s="186">
        <f t="shared" ca="1" si="49"/>
        <v>12.685868686939083</v>
      </c>
      <c r="W89" s="186">
        <f t="shared" ca="1" si="49"/>
        <v>12.725400573392168</v>
      </c>
      <c r="X89" s="186">
        <f t="shared" ca="1" si="49"/>
        <v>12.762034334731709</v>
      </c>
      <c r="Y89" s="186">
        <f t="shared" ca="1" si="49"/>
        <v>12.795648856417234</v>
      </c>
      <c r="Z89" s="186">
        <f t="shared" ca="1" si="49"/>
        <v>12.826119527976397</v>
      </c>
      <c r="AA89" s="186">
        <f t="shared" ca="1" si="49"/>
        <v>12.853318154984819</v>
      </c>
      <c r="AB89" s="186">
        <f t="shared" ca="1" si="49"/>
        <v>12.877112868983343</v>
      </c>
      <c r="AC89" s="186">
        <f t="shared" ca="1" si="49"/>
        <v>13.115967493511755</v>
      </c>
      <c r="AD89" s="186">
        <f t="shared" ca="1" si="49"/>
        <v>13.359252577898607</v>
      </c>
      <c r="AE89" s="186">
        <f t="shared" ca="1" si="49"/>
        <v>13.607050301731567</v>
      </c>
      <c r="AF89" s="186">
        <f t="shared" ca="1" si="49"/>
        <v>13.85944436892871</v>
      </c>
      <c r="AG89" s="186">
        <f t="shared" ca="1" si="49"/>
        <v>14.116520036012943</v>
      </c>
      <c r="AH89" s="186">
        <f t="shared" ca="1" si="49"/>
        <v>14.378364140910961</v>
      </c>
      <c r="AI89" s="186">
        <f t="shared" ca="1" si="49"/>
        <v>14.645065132286305</v>
      </c>
      <c r="AJ89" s="186">
        <f t="shared" ca="1" si="49"/>
        <v>14.91671309941658</v>
      </c>
      <c r="AK89" s="186">
        <f t="shared" ca="1" si="49"/>
        <v>15.193399802624805</v>
      </c>
      <c r="AL89" s="186">
        <f t="shared" ca="1" si="49"/>
        <v>15.475218704275274</v>
      </c>
      <c r="AM89" s="186">
        <f t="shared" ca="1" si="49"/>
        <v>16.964690542300985</v>
      </c>
      <c r="AN89" s="186">
        <f t="shared" ca="1" si="49"/>
        <v>18.597522315889925</v>
      </c>
      <c r="AO89" s="186">
        <f t="shared" ca="1" si="49"/>
        <v>18.597522315889925</v>
      </c>
      <c r="AP89" s="186">
        <f t="shared" ca="1" si="49"/>
        <v>18.597522315889925</v>
      </c>
    </row>
    <row r="90" spans="1:54">
      <c r="A90" s="315" t="s">
        <v>16</v>
      </c>
      <c r="B90" s="228"/>
      <c r="D90" s="186" t="str">
        <f>D82</f>
        <v>RMEH</v>
      </c>
      <c r="J90" s="42">
        <f t="shared" si="48"/>
        <v>13.162661948752438</v>
      </c>
      <c r="K90" s="42">
        <f t="shared" si="48"/>
        <v>12.979644905726269</v>
      </c>
      <c r="L90" s="42">
        <f t="shared" si="48"/>
        <v>12.796627862700101</v>
      </c>
      <c r="M90" s="42">
        <f t="shared" si="48"/>
        <v>12.61361081967393</v>
      </c>
      <c r="N90" s="42">
        <f t="shared" si="48"/>
        <v>12.430593776647761</v>
      </c>
      <c r="O90" s="42">
        <f t="shared" si="48"/>
        <v>12.247576733621592</v>
      </c>
      <c r="P90" s="186">
        <f t="shared" ref="P90:AP90" ca="1" si="50">(($M$82*(1-P$75))+((P82-$M$82)*(1-P$76)))</f>
        <v>11.961938398808099</v>
      </c>
      <c r="Q90" s="186">
        <f t="shared" ca="1" si="50"/>
        <v>12.021497369227054</v>
      </c>
      <c r="R90" s="186">
        <f t="shared" ca="1" si="50"/>
        <v>12.421998738329618</v>
      </c>
      <c r="S90" s="186">
        <f t="shared" ca="1" si="50"/>
        <v>9.7943329820575524</v>
      </c>
      <c r="T90" s="186">
        <f t="shared" ca="1" si="50"/>
        <v>9.5513638760652348</v>
      </c>
      <c r="U90" s="186">
        <f t="shared" ca="1" si="50"/>
        <v>9.3069722819337599</v>
      </c>
      <c r="V90" s="186">
        <f t="shared" ca="1" si="50"/>
        <v>9.0612514855022734</v>
      </c>
      <c r="W90" s="186">
        <f t="shared" ca="1" si="50"/>
        <v>8.8142989418144566</v>
      </c>
      <c r="X90" s="186">
        <f t="shared" ca="1" si="50"/>
        <v>8.5662163964124076</v>
      </c>
      <c r="Y90" s="186">
        <f t="shared" ca="1" si="50"/>
        <v>8.3171100096535291</v>
      </c>
      <c r="Z90" s="186">
        <f t="shared" ca="1" si="50"/>
        <v>8.067090484120115</v>
      </c>
      <c r="AA90" s="186">
        <f t="shared" ca="1" si="50"/>
        <v>7.8162731951929825</v>
      </c>
      <c r="AB90" s="186">
        <f t="shared" ca="1" si="50"/>
        <v>7.564778324861976</v>
      </c>
      <c r="AC90" s="186">
        <f t="shared" ca="1" si="50"/>
        <v>7.4366755920486352</v>
      </c>
      <c r="AD90" s="186">
        <f t="shared" ca="1" si="50"/>
        <v>7.3037187177013845</v>
      </c>
      <c r="AE90" s="186">
        <f t="shared" ca="1" si="50"/>
        <v>7.1657947871872771</v>
      </c>
      <c r="AF90" s="186">
        <f t="shared" ca="1" si="50"/>
        <v>7.0227885802570764</v>
      </c>
      <c r="AG90" s="186">
        <f t="shared" ca="1" si="50"/>
        <v>6.8745825263293057</v>
      </c>
      <c r="AH90" s="186">
        <f t="shared" ca="1" si="50"/>
        <v>6.7210566589268037</v>
      </c>
      <c r="AI90" s="186">
        <f t="shared" ca="1" si="50"/>
        <v>6.5620885692499922</v>
      </c>
      <c r="AJ90" s="186">
        <f t="shared" ca="1" si="50"/>
        <v>6.3975533588706686</v>
      </c>
      <c r="AK90" s="186">
        <f t="shared" ca="1" si="50"/>
        <v>6.227323591529812</v>
      </c>
      <c r="AL90" s="186">
        <f t="shared" ca="1" si="50"/>
        <v>6.0512692440226061</v>
      </c>
      <c r="AM90" s="186">
        <f t="shared" ca="1" si="50"/>
        <v>5.0788905197558778</v>
      </c>
      <c r="AN90" s="186">
        <f t="shared" ca="1" si="50"/>
        <v>3.9398159921443785</v>
      </c>
      <c r="AO90" s="186">
        <f t="shared" ca="1" si="50"/>
        <v>3.9398159921443785</v>
      </c>
      <c r="AP90" s="186">
        <f t="shared" ca="1" si="50"/>
        <v>3.9398159921443785</v>
      </c>
    </row>
    <row r="91" spans="1:54">
      <c r="A91" s="315" t="s">
        <v>16</v>
      </c>
      <c r="B91" s="228"/>
      <c r="D91" s="186" t="str">
        <f>D83</f>
        <v>RHEH</v>
      </c>
      <c r="J91" s="42">
        <f t="shared" si="48"/>
        <v>7.0843020492948998</v>
      </c>
      <c r="K91" s="42">
        <f t="shared" si="48"/>
        <v>7.3555682376090985</v>
      </c>
      <c r="L91" s="42">
        <f t="shared" si="48"/>
        <v>7.6268344259232981</v>
      </c>
      <c r="M91" s="42">
        <f t="shared" si="48"/>
        <v>7.8981006142374968</v>
      </c>
      <c r="N91" s="42">
        <f t="shared" si="48"/>
        <v>8.1693668025516963</v>
      </c>
      <c r="O91" s="42">
        <f t="shared" si="48"/>
        <v>8.440632990865895</v>
      </c>
      <c r="P91" s="186">
        <f t="shared" ref="P91:AP91" ca="1" si="51">(($M$83*(1-P$75))+((P83-$M$83)*(1-P$76)))</f>
        <v>8.5352110256712965</v>
      </c>
      <c r="Q91" s="186">
        <f t="shared" ca="1" si="51"/>
        <v>8.752688580650398</v>
      </c>
      <c r="R91" s="186">
        <f t="shared" ca="1" si="51"/>
        <v>8.1649895440141567</v>
      </c>
      <c r="S91" s="186">
        <f t="shared" ca="1" si="51"/>
        <v>8.1128087811084466</v>
      </c>
      <c r="T91" s="186">
        <f t="shared" ca="1" si="51"/>
        <v>8.1444273307059287</v>
      </c>
      <c r="U91" s="186">
        <f t="shared" ca="1" si="51"/>
        <v>8.1738700964623323</v>
      </c>
      <c r="V91" s="186">
        <f t="shared" ca="1" si="51"/>
        <v>8.2010678384692692</v>
      </c>
      <c r="W91" s="186">
        <f t="shared" ca="1" si="51"/>
        <v>8.2259498907094439</v>
      </c>
      <c r="X91" s="186">
        <f t="shared" ca="1" si="51"/>
        <v>8.1941718218620654</v>
      </c>
      <c r="Y91" s="186">
        <f t="shared" ca="1" si="51"/>
        <v>8.160487187543211</v>
      </c>
      <c r="Z91" s="186">
        <f t="shared" ca="1" si="51"/>
        <v>8.1248572074257339</v>
      </c>
      <c r="AA91" s="186">
        <f t="shared" ca="1" si="51"/>
        <v>8.0872424838366594</v>
      </c>
      <c r="AB91" s="186">
        <f t="shared" ca="1" si="51"/>
        <v>8.0476029930167741</v>
      </c>
      <c r="AC91" s="186">
        <f t="shared" ca="1" si="51"/>
        <v>8.0995481977188692</v>
      </c>
      <c r="AD91" s="186">
        <f t="shared" ca="1" si="51"/>
        <v>8.1517822211074034</v>
      </c>
      <c r="AE91" s="186">
        <f t="shared" ca="1" si="51"/>
        <v>8.2043061017693226</v>
      </c>
      <c r="AF91" s="186">
        <f t="shared" ca="1" si="51"/>
        <v>8.2571208739881712</v>
      </c>
      <c r="AG91" s="186">
        <f t="shared" ca="1" si="51"/>
        <v>8.3102275675857964</v>
      </c>
      <c r="AH91" s="186">
        <f t="shared" ca="1" si="51"/>
        <v>8.3230709804393772</v>
      </c>
      <c r="AI91" s="186">
        <f t="shared" ca="1" si="51"/>
        <v>8.3355653239378409</v>
      </c>
      <c r="AJ91" s="186">
        <f t="shared" ca="1" si="51"/>
        <v>8.3477039519097964</v>
      </c>
      <c r="AK91" s="186">
        <f t="shared" ca="1" si="51"/>
        <v>8.3594801317628828</v>
      </c>
      <c r="AL91" s="186">
        <f t="shared" ca="1" si="51"/>
        <v>8.3708870435024565</v>
      </c>
      <c r="AM91" s="186">
        <f t="shared" ca="1" si="51"/>
        <v>8.2243990037898858</v>
      </c>
      <c r="AN91" s="186">
        <f t="shared" ca="1" si="51"/>
        <v>7.8517387787905966</v>
      </c>
      <c r="AO91" s="186">
        <f t="shared" ca="1" si="51"/>
        <v>7.8517387787905966</v>
      </c>
      <c r="AP91" s="186">
        <f t="shared" ca="1" si="51"/>
        <v>7.8517387787905966</v>
      </c>
    </row>
    <row r="92" spans="1:54">
      <c r="A92" s="315" t="s">
        <v>16</v>
      </c>
      <c r="B92" s="228"/>
      <c r="D92" s="186" t="str">
        <f>D84</f>
        <v>RMEO</v>
      </c>
      <c r="I92" s="315">
        <v>0.1</v>
      </c>
      <c r="J92" s="42">
        <f t="shared" si="48"/>
        <v>5.817816552719238</v>
      </c>
      <c r="K92" s="42">
        <f t="shared" si="48"/>
        <v>6.2717807948241582</v>
      </c>
      <c r="L92" s="42">
        <f t="shared" si="48"/>
        <v>6.7257450369290783</v>
      </c>
      <c r="M92" s="42">
        <f t="shared" si="48"/>
        <v>7.1797092790339985</v>
      </c>
      <c r="N92" s="42">
        <f t="shared" si="48"/>
        <v>7.6336735211389186</v>
      </c>
      <c r="O92" s="42">
        <f t="shared" si="48"/>
        <v>8.0876377632438388</v>
      </c>
      <c r="P92" s="186">
        <f ca="1">OFFSET(P$33,$BB117,$J$96)/OFFSET(O$33,$BB117,$J$96)*O117</f>
        <v>8.2281433792241678</v>
      </c>
      <c r="Q92" s="186">
        <f t="shared" ref="Q92:AP92" ca="1" si="52">(($M$84*(1-Q$75*$I$92))+((Q84-$M$84)*(1-Q$76*$I$92)))</f>
        <v>8.3408549130927199</v>
      </c>
      <c r="R92" s="186">
        <f t="shared" ca="1" si="52"/>
        <v>8.7301405547656721</v>
      </c>
      <c r="S92" s="186">
        <f t="shared" ca="1" si="52"/>
        <v>6.9738119436408939</v>
      </c>
      <c r="T92" s="186">
        <f t="shared" ca="1" si="52"/>
        <v>6.8915484540096887</v>
      </c>
      <c r="U92" s="186">
        <f t="shared" ca="1" si="52"/>
        <v>6.8062679964641566</v>
      </c>
      <c r="V92" s="186">
        <f t="shared" ca="1" si="52"/>
        <v>6.7179068668407407</v>
      </c>
      <c r="W92" s="186">
        <f t="shared" ca="1" si="52"/>
        <v>6.6264001959552639</v>
      </c>
      <c r="X92" s="186">
        <f t="shared" ca="1" si="52"/>
        <v>6.5316819295627129</v>
      </c>
      <c r="Y92" s="186">
        <f t="shared" ca="1" si="52"/>
        <v>6.4336848079840738</v>
      </c>
      <c r="Z92" s="186">
        <f t="shared" ca="1" si="52"/>
        <v>6.3323403453947664</v>
      </c>
      <c r="AA92" s="186">
        <f t="shared" ca="1" si="52"/>
        <v>6.2275788087692643</v>
      </c>
      <c r="AB92" s="186">
        <f t="shared" ca="1" si="52"/>
        <v>6.1193291964763166</v>
      </c>
      <c r="AC92" s="186">
        <f t="shared" ca="1" si="52"/>
        <v>6.0157038476043283</v>
      </c>
      <c r="AD92" s="186">
        <f t="shared" ca="1" si="52"/>
        <v>5.9081518681376721</v>
      </c>
      <c r="AE92" s="186">
        <f t="shared" ca="1" si="52"/>
        <v>5.79658191874287</v>
      </c>
      <c r="AF92" s="186">
        <f t="shared" ca="1" si="52"/>
        <v>5.6809007950185642</v>
      </c>
      <c r="AG92" s="186">
        <f t="shared" ca="1" si="52"/>
        <v>5.5610133913237174</v>
      </c>
      <c r="AH92" s="186">
        <f t="shared" ca="1" si="52"/>
        <v>5.4368226639202648</v>
      </c>
      <c r="AI92" s="186">
        <f t="shared" ca="1" si="52"/>
        <v>5.3082295934174191</v>
      </c>
      <c r="AJ92" s="186">
        <f t="shared" ca="1" si="52"/>
        <v>5.1751331465045549</v>
      </c>
      <c r="AK92" s="186">
        <f t="shared" ca="1" si="52"/>
        <v>5.037430236959314</v>
      </c>
      <c r="AL92" s="186">
        <f t="shared" ca="1" si="52"/>
        <v>4.8950156859173184</v>
      </c>
      <c r="AM92" s="186">
        <f t="shared" ca="1" si="52"/>
        <v>4.1084353973870069</v>
      </c>
      <c r="AN92" s="186">
        <f t="shared" ca="1" si="52"/>
        <v>3.1870109068811727</v>
      </c>
      <c r="AO92" s="186">
        <f t="shared" ca="1" si="52"/>
        <v>3.1870109068811727</v>
      </c>
      <c r="AP92" s="186">
        <f t="shared" ca="1" si="52"/>
        <v>3.1870109068811727</v>
      </c>
    </row>
    <row r="93" spans="1:54">
      <c r="A93" s="315" t="s">
        <v>16</v>
      </c>
      <c r="B93" s="228"/>
      <c r="D93" s="186" t="str">
        <f>D85</f>
        <v>RHEO</v>
      </c>
      <c r="I93" s="315">
        <v>0.1</v>
      </c>
      <c r="J93" s="42">
        <f t="shared" si="48"/>
        <v>11.690422995158354</v>
      </c>
      <c r="K93" s="42">
        <f t="shared" si="48"/>
        <v>12.19470307470295</v>
      </c>
      <c r="L93" s="42">
        <f t="shared" si="48"/>
        <v>12.698983154247545</v>
      </c>
      <c r="M93" s="42">
        <f t="shared" si="48"/>
        <v>13.203263233792141</v>
      </c>
      <c r="N93" s="42">
        <f t="shared" si="48"/>
        <v>13.707543313336735</v>
      </c>
      <c r="O93" s="42">
        <f t="shared" si="48"/>
        <v>14.211823392881332</v>
      </c>
      <c r="P93" s="186">
        <f ca="1">(($M$85*(1-P$75))+((P85-$M$85)*(1-P$76)))</f>
        <v>14.371068123573295</v>
      </c>
      <c r="Q93" s="186">
        <f t="shared" ref="Q93:AP93" ca="1" si="53">(($M$85*(1-Q$75*$I$93))+((Q85-$M$85)*(1-Q$76*$I$93)))</f>
        <v>15.484484095232023</v>
      </c>
      <c r="R93" s="186">
        <f t="shared" ca="1" si="53"/>
        <v>14.63149322699233</v>
      </c>
      <c r="S93" s="186">
        <f t="shared" ca="1" si="53"/>
        <v>14.728884940079604</v>
      </c>
      <c r="T93" s="186">
        <f t="shared" ca="1" si="53"/>
        <v>14.983567844161795</v>
      </c>
      <c r="U93" s="186">
        <f t="shared" ca="1" si="53"/>
        <v>15.24163716877981</v>
      </c>
      <c r="V93" s="186">
        <f t="shared" ca="1" si="53"/>
        <v>15.503132604474404</v>
      </c>
      <c r="W93" s="186">
        <f t="shared" ca="1" si="53"/>
        <v>15.76809426803997</v>
      </c>
      <c r="X93" s="186">
        <f t="shared" ca="1" si="53"/>
        <v>15.931046883186941</v>
      </c>
      <c r="Y93" s="186">
        <f t="shared" ca="1" si="53"/>
        <v>16.095581985800255</v>
      </c>
      <c r="Z93" s="186">
        <f t="shared" ca="1" si="53"/>
        <v>16.261714062951079</v>
      </c>
      <c r="AA93" s="186">
        <f t="shared" ca="1" si="53"/>
        <v>16.429457725697418</v>
      </c>
      <c r="AB93" s="186">
        <f t="shared" ca="1" si="53"/>
        <v>16.59882771005066</v>
      </c>
      <c r="AC93" s="186">
        <f t="shared" ca="1" si="53"/>
        <v>16.705968867978257</v>
      </c>
      <c r="AD93" s="186">
        <f t="shared" ca="1" si="53"/>
        <v>16.813705737650054</v>
      </c>
      <c r="AE93" s="186">
        <f t="shared" ca="1" si="53"/>
        <v>16.922040461235078</v>
      </c>
      <c r="AF93" s="186">
        <f t="shared" ca="1" si="53"/>
        <v>17.030975172026217</v>
      </c>
      <c r="AG93" s="186">
        <f t="shared" ca="1" si="53"/>
        <v>17.140511994113783</v>
      </c>
      <c r="AH93" s="186">
        <f t="shared" ca="1" si="53"/>
        <v>17.16700256495216</v>
      </c>
      <c r="AI93" s="186">
        <f t="shared" ca="1" si="53"/>
        <v>17.192773152201699</v>
      </c>
      <c r="AJ93" s="186">
        <f t="shared" ca="1" si="53"/>
        <v>17.217810047599958</v>
      </c>
      <c r="AK93" s="186">
        <f t="shared" ca="1" si="53"/>
        <v>17.242099364634306</v>
      </c>
      <c r="AL93" s="186">
        <f t="shared" ca="1" si="53"/>
        <v>17.265627036517873</v>
      </c>
      <c r="AM93" s="186">
        <f t="shared" ca="1" si="53"/>
        <v>16.963483685897575</v>
      </c>
      <c r="AN93" s="186">
        <f t="shared" ca="1" si="53"/>
        <v>16.194842032660024</v>
      </c>
      <c r="AO93" s="186">
        <f t="shared" ca="1" si="53"/>
        <v>16.194842032660024</v>
      </c>
      <c r="AP93" s="186">
        <f t="shared" ca="1" si="53"/>
        <v>16.194842032660024</v>
      </c>
    </row>
    <row r="94" spans="1:54">
      <c r="A94" s="315"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5" t="s">
        <v>16</v>
      </c>
      <c r="B95" s="228"/>
      <c r="D95" s="186"/>
    </row>
    <row r="96" spans="1:54" ht="18" thickBot="1">
      <c r="A96" s="315" t="s">
        <v>16</v>
      </c>
      <c r="B96" s="228"/>
      <c r="C96" s="37" t="s">
        <v>154</v>
      </c>
      <c r="D96" s="14"/>
      <c r="I96" s="135" t="s">
        <v>445</v>
      </c>
      <c r="J96" s="40">
        <f>J97-J3</f>
        <v>0</v>
      </c>
    </row>
    <row r="97" spans="1:54" ht="24" thickTop="1">
      <c r="A97" s="315" t="s">
        <v>16</v>
      </c>
      <c r="B97" s="16" t="s">
        <v>18</v>
      </c>
      <c r="C97" s="16" t="s">
        <v>19</v>
      </c>
      <c r="D97" s="16" t="s">
        <v>20</v>
      </c>
      <c r="E97" s="16" t="s">
        <v>21</v>
      </c>
      <c r="F97" s="16" t="s">
        <v>22</v>
      </c>
      <c r="G97" s="16" t="s">
        <v>23</v>
      </c>
      <c r="H97" s="16" t="s">
        <v>24</v>
      </c>
      <c r="I97" s="17" t="s">
        <v>25</v>
      </c>
      <c r="J97" s="18">
        <f>'[5]TS BYDem'!J7</f>
        <v>2012</v>
      </c>
      <c r="K97" s="18">
        <v>2013</v>
      </c>
      <c r="L97" s="18">
        <f t="shared" ref="L97:AL97" si="54">1+K97</f>
        <v>2014</v>
      </c>
      <c r="M97" s="18">
        <f t="shared" si="54"/>
        <v>2015</v>
      </c>
      <c r="N97" s="18">
        <f t="shared" si="54"/>
        <v>2016</v>
      </c>
      <c r="O97" s="18">
        <f t="shared" si="54"/>
        <v>2017</v>
      </c>
      <c r="P97" s="18">
        <f t="shared" si="54"/>
        <v>2018</v>
      </c>
      <c r="Q97" s="18">
        <f t="shared" si="54"/>
        <v>2019</v>
      </c>
      <c r="R97" s="18">
        <f t="shared" si="54"/>
        <v>2020</v>
      </c>
      <c r="S97" s="18">
        <f t="shared" si="54"/>
        <v>2021</v>
      </c>
      <c r="T97" s="18">
        <f t="shared" si="54"/>
        <v>2022</v>
      </c>
      <c r="U97" s="18">
        <f t="shared" si="54"/>
        <v>2023</v>
      </c>
      <c r="V97" s="18">
        <f t="shared" si="54"/>
        <v>2024</v>
      </c>
      <c r="W97" s="18">
        <f t="shared" si="54"/>
        <v>2025</v>
      </c>
      <c r="X97" s="18">
        <f t="shared" si="54"/>
        <v>2026</v>
      </c>
      <c r="Y97" s="18">
        <f t="shared" si="54"/>
        <v>2027</v>
      </c>
      <c r="Z97" s="18">
        <f t="shared" si="54"/>
        <v>2028</v>
      </c>
      <c r="AA97" s="18">
        <f t="shared" si="54"/>
        <v>2029</v>
      </c>
      <c r="AB97" s="18">
        <f t="shared" si="54"/>
        <v>2030</v>
      </c>
      <c r="AC97" s="18">
        <f t="shared" si="54"/>
        <v>2031</v>
      </c>
      <c r="AD97" s="18">
        <f t="shared" si="54"/>
        <v>2032</v>
      </c>
      <c r="AE97" s="18">
        <f t="shared" si="54"/>
        <v>2033</v>
      </c>
      <c r="AF97" s="18">
        <f t="shared" si="54"/>
        <v>2034</v>
      </c>
      <c r="AG97" s="18">
        <f t="shared" si="54"/>
        <v>2035</v>
      </c>
      <c r="AH97" s="18">
        <f t="shared" si="54"/>
        <v>2036</v>
      </c>
      <c r="AI97" s="18">
        <f t="shared" si="54"/>
        <v>2037</v>
      </c>
      <c r="AJ97" s="18">
        <f t="shared" si="54"/>
        <v>2038</v>
      </c>
      <c r="AK97" s="18">
        <f t="shared" si="54"/>
        <v>2039</v>
      </c>
      <c r="AL97" s="18">
        <f t="shared" si="54"/>
        <v>2040</v>
      </c>
      <c r="AM97" s="18">
        <f>5+AL97</f>
        <v>2045</v>
      </c>
      <c r="AN97" s="18">
        <f>5+AM97</f>
        <v>2050</v>
      </c>
      <c r="AO97" s="18">
        <f>10+AN97</f>
        <v>2060</v>
      </c>
      <c r="AP97" s="18">
        <f>10+AO97</f>
        <v>2070</v>
      </c>
      <c r="AQ97" s="18"/>
      <c r="AR97" s="18"/>
      <c r="AS97" s="18"/>
      <c r="AT97" s="18"/>
      <c r="AU97" s="18"/>
      <c r="AV97" s="18"/>
    </row>
    <row r="98" spans="1:54">
      <c r="A98" s="315"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55">($O99-$J99)*(K$97-$J$97)/($O$97-$J$97)+$J99</f>
        <v>12.319810594020572</v>
      </c>
      <c r="L99" s="24">
        <f t="shared" si="55"/>
        <v>13.963749217243922</v>
      </c>
      <c r="M99" s="24">
        <f t="shared" si="55"/>
        <v>15.607687840467271</v>
      </c>
      <c r="N99" s="24">
        <f t="shared" si="55"/>
        <v>17.25162646369062</v>
      </c>
      <c r="O99" s="24">
        <f>'[5]TS BYDem'!O10</f>
        <v>18.895565086913969</v>
      </c>
      <c r="P99" s="24">
        <f t="shared" ref="P99:AP99" ca="1" si="56">OFFSET(P$21,$BB99,$J$96)/OFFSET(O$21,$BB99,$J$96)*O99</f>
        <v>18.80836386665484</v>
      </c>
      <c r="Q99" s="24">
        <f t="shared" ca="1" si="56"/>
        <v>18.821034487678546</v>
      </c>
      <c r="R99" s="24">
        <f t="shared" ca="1" si="56"/>
        <v>19.498566129352721</v>
      </c>
      <c r="S99" s="24">
        <f t="shared" ca="1" si="56"/>
        <v>22.586398449613718</v>
      </c>
      <c r="T99" s="24">
        <f t="shared" ca="1" si="56"/>
        <v>23.005348394063311</v>
      </c>
      <c r="U99" s="24">
        <f t="shared" ca="1" si="56"/>
        <v>23.43206934531355</v>
      </c>
      <c r="V99" s="24">
        <f t="shared" ca="1" si="56"/>
        <v>23.866705445994132</v>
      </c>
      <c r="W99" s="24">
        <f t="shared" ca="1" si="56"/>
        <v>24.309403512403417</v>
      </c>
      <c r="X99" s="24">
        <f t="shared" ca="1" si="56"/>
        <v>24.760313084101785</v>
      </c>
      <c r="Y99" s="24">
        <f t="shared" ca="1" si="56"/>
        <v>25.21958647442473</v>
      </c>
      <c r="Z99" s="24">
        <f t="shared" ca="1" si="56"/>
        <v>25.687378821932985</v>
      </c>
      <c r="AA99" s="24">
        <f t="shared" ca="1" si="56"/>
        <v>26.163848142817045</v>
      </c>
      <c r="AB99" s="24">
        <f t="shared" ca="1" si="56"/>
        <v>26.649155384273595</v>
      </c>
      <c r="AC99" s="24">
        <f t="shared" ca="1" si="56"/>
        <v>27.143464478872104</v>
      </c>
      <c r="AD99" s="24">
        <f t="shared" ca="1" si="56"/>
        <v>27.646942399929824</v>
      </c>
      <c r="AE99" s="24">
        <f t="shared" ca="1" si="56"/>
        <v>28.159759217913901</v>
      </c>
      <c r="AF99" s="24">
        <f t="shared" ca="1" si="56"/>
        <v>28.682088157889748</v>
      </c>
      <c r="AG99" s="24">
        <f t="shared" ca="1" si="56"/>
        <v>29.214105658034907</v>
      </c>
      <c r="AH99" s="24">
        <f t="shared" ca="1" si="56"/>
        <v>29.755991429238385</v>
      </c>
      <c r="AI99" s="24">
        <f t="shared" ca="1" si="56"/>
        <v>30.307928515805408</v>
      </c>
      <c r="AJ99" s="24">
        <f t="shared" ca="1" si="56"/>
        <v>30.870103357288198</v>
      </c>
      <c r="AK99" s="24">
        <f t="shared" ca="1" si="56"/>
        <v>31.442705851463622</v>
      </c>
      <c r="AL99" s="24">
        <f t="shared" ca="1" si="56"/>
        <v>32.025929418479052</v>
      </c>
      <c r="AM99" s="24">
        <f t="shared" ca="1" si="56"/>
        <v>35.108387952150395</v>
      </c>
      <c r="AN99" s="24">
        <f t="shared" ca="1" si="56"/>
        <v>38.487529541843251</v>
      </c>
      <c r="AO99" s="24">
        <f t="shared" ca="1" si="56"/>
        <v>38.487529541843251</v>
      </c>
      <c r="AP99" s="24">
        <f t="shared" ca="1" si="56"/>
        <v>38.487529541843251</v>
      </c>
      <c r="AQ99" s="186"/>
      <c r="AR99" s="186"/>
      <c r="AS99" s="186"/>
      <c r="AT99" s="186"/>
      <c r="AU99" s="186"/>
      <c r="AV99" s="186"/>
      <c r="BB99" s="315">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55"/>
        <v>4.5677967231928775E-2</v>
      </c>
      <c r="L100" s="24">
        <f t="shared" si="55"/>
        <v>4.3926067185560122E-2</v>
      </c>
      <c r="M100" s="24">
        <f t="shared" si="55"/>
        <v>4.2174167139191476E-2</v>
      </c>
      <c r="N100" s="24">
        <f t="shared" si="55"/>
        <v>4.0422267092822824E-2</v>
      </c>
      <c r="O100" s="24">
        <f>'[5]TS BYDem'!O11</f>
        <v>3.8670367046454178E-2</v>
      </c>
      <c r="P100" s="24">
        <f t="shared" ref="P100:AP100" ca="1" si="57">OFFSET(P$21,$BB100,$J$96)/OFFSET(O$21,$BB100,$J$96)*O100</f>
        <v>3.8491907012112331E-2</v>
      </c>
      <c r="Q100" s="24">
        <f t="shared" ca="1" si="57"/>
        <v>3.8517837835744195E-2</v>
      </c>
      <c r="R100" s="24">
        <f t="shared" ca="1" si="57"/>
        <v>3.9904427606868423E-2</v>
      </c>
      <c r="S100" s="24">
        <f t="shared" ca="1" si="57"/>
        <v>4.6223773371504601E-2</v>
      </c>
      <c r="T100" s="24">
        <f t="shared" ca="1" si="57"/>
        <v>4.7081167582867837E-2</v>
      </c>
      <c r="U100" s="24">
        <f t="shared" ca="1" si="57"/>
        <v>4.7954465403565821E-2</v>
      </c>
      <c r="V100" s="24">
        <f t="shared" ca="1" si="57"/>
        <v>4.8843961826014581E-2</v>
      </c>
      <c r="W100" s="24">
        <f t="shared" ca="1" si="57"/>
        <v>4.9749957314377008E-2</v>
      </c>
      <c r="X100" s="24">
        <f t="shared" ca="1" si="57"/>
        <v>5.0672757906057179E-2</v>
      </c>
      <c r="Y100" s="24">
        <f t="shared" ca="1" si="57"/>
        <v>5.1612675315077003E-2</v>
      </c>
      <c r="Z100" s="24">
        <f t="shared" ca="1" si="57"/>
        <v>5.2570027037370536E-2</v>
      </c>
      <c r="AA100" s="24">
        <f t="shared" ca="1" si="57"/>
        <v>5.3545136458031453E-2</v>
      </c>
      <c r="AB100" s="24">
        <f t="shared" ca="1" si="57"/>
        <v>5.45383329605496E-2</v>
      </c>
      <c r="AC100" s="24">
        <f t="shared" ca="1" si="57"/>
        <v>5.5549952038073926E-2</v>
      </c>
      <c r="AD100" s="24">
        <f t="shared" ca="1" si="57"/>
        <v>5.6580335406739166E-2</v>
      </c>
      <c r="AE100" s="24">
        <f t="shared" ca="1" si="57"/>
        <v>5.7629831121094523E-2</v>
      </c>
      <c r="AF100" s="24">
        <f t="shared" ca="1" si="57"/>
        <v>5.8698793691673572E-2</v>
      </c>
      <c r="AG100" s="24">
        <f t="shared" ca="1" si="57"/>
        <v>5.9787584204744712E-2</v>
      </c>
      <c r="AH100" s="24">
        <f t="shared" ca="1" si="57"/>
        <v>6.0896570444283087E-2</v>
      </c>
      <c r="AI100" s="24">
        <f t="shared" ca="1" si="57"/>
        <v>6.2026127016204753E-2</v>
      </c>
      <c r="AJ100" s="24">
        <f t="shared" ca="1" si="57"/>
        <v>6.3176635474905332E-2</v>
      </c>
      <c r="AK100" s="24">
        <f t="shared" ca="1" si="57"/>
        <v>6.4348484452145693E-2</v>
      </c>
      <c r="AL100" s="24">
        <f t="shared" ca="1" si="57"/>
        <v>6.5542069788328522E-2</v>
      </c>
      <c r="AM100" s="24">
        <f t="shared" ca="1" si="57"/>
        <v>7.1850417930035965E-2</v>
      </c>
      <c r="AN100" s="24">
        <f t="shared" ca="1" si="57"/>
        <v>7.8765937258211988E-2</v>
      </c>
      <c r="AO100" s="24">
        <f t="shared" ca="1" si="57"/>
        <v>7.8765937258211988E-2</v>
      </c>
      <c r="AP100" s="24">
        <f t="shared" ca="1" si="57"/>
        <v>7.8765937258211988E-2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55"/>
        <v>10.49046997290535</v>
      </c>
      <c r="L101" s="24">
        <f t="shared" si="55"/>
        <v>10.923800215650893</v>
      </c>
      <c r="M101" s="24">
        <f t="shared" si="55"/>
        <v>11.357130458396433</v>
      </c>
      <c r="N101" s="24">
        <f t="shared" si="55"/>
        <v>11.790460701141976</v>
      </c>
      <c r="O101" s="24">
        <f>'[5]TS BYDem'!O12</f>
        <v>12.223790943887517</v>
      </c>
      <c r="P101" s="24">
        <f t="shared" ref="P101:AP101" ca="1" si="58">OFFSET(P$21,$BB101,$J$96)/OFFSET(O$21,$BB101,$J$96)*O101</f>
        <v>12.16737932128737</v>
      </c>
      <c r="Q101" s="24">
        <f t="shared" ca="1" si="58"/>
        <v>12.175576113593426</v>
      </c>
      <c r="R101" s="24">
        <f t="shared" ca="1" si="58"/>
        <v>12.613880292780408</v>
      </c>
      <c r="S101" s="24">
        <f t="shared" ca="1" si="58"/>
        <v>14.611439856574014</v>
      </c>
      <c r="T101" s="24">
        <f t="shared" ca="1" si="58"/>
        <v>14.882464116147586</v>
      </c>
      <c r="U101" s="24">
        <f t="shared" ca="1" si="58"/>
        <v>15.158515542790136</v>
      </c>
      <c r="V101" s="24">
        <f t="shared" ca="1" si="58"/>
        <v>15.439687384275061</v>
      </c>
      <c r="W101" s="24">
        <f t="shared" ca="1" si="58"/>
        <v>15.726074618007383</v>
      </c>
      <c r="X101" s="24">
        <f t="shared" ca="1" si="58"/>
        <v>16.017773983106334</v>
      </c>
      <c r="Y101" s="24">
        <f t="shared" ca="1" si="58"/>
        <v>16.314884013082949</v>
      </c>
      <c r="Z101" s="24">
        <f t="shared" ca="1" si="58"/>
        <v>16.617505069123837</v>
      </c>
      <c r="AA101" s="24">
        <f t="shared" ca="1" si="58"/>
        <v>16.925739373992357</v>
      </c>
      <c r="AB101" s="24">
        <f t="shared" ca="1" si="58"/>
        <v>17.23969104655853</v>
      </c>
      <c r="AC101" s="24">
        <f t="shared" ca="1" si="58"/>
        <v>17.559466136969512</v>
      </c>
      <c r="AD101" s="24">
        <f t="shared" ca="1" si="58"/>
        <v>17.885172662472414</v>
      </c>
      <c r="AE101" s="24">
        <f t="shared" ca="1" si="58"/>
        <v>18.21692064390157</v>
      </c>
      <c r="AF101" s="24">
        <f t="shared" ca="1" si="58"/>
        <v>18.554822142842657</v>
      </c>
      <c r="AG101" s="24">
        <f t="shared" ca="1" si="58"/>
        <v>18.898991299486077</v>
      </c>
      <c r="AH101" s="24">
        <f t="shared" ca="1" si="58"/>
        <v>19.249544371182562</v>
      </c>
      <c r="AI101" s="24">
        <f t="shared" ca="1" si="58"/>
        <v>19.606599771713878</v>
      </c>
      <c r="AJ101" s="24">
        <f t="shared" ca="1" si="58"/>
        <v>19.970278111291975</v>
      </c>
      <c r="AK101" s="24">
        <f t="shared" ca="1" si="58"/>
        <v>20.340702237300057</v>
      </c>
      <c r="AL101" s="24">
        <f t="shared" ca="1" si="58"/>
        <v>20.717997275789394</v>
      </c>
      <c r="AM101" s="24">
        <f t="shared" ca="1" si="58"/>
        <v>22.712080465971155</v>
      </c>
      <c r="AN101" s="24">
        <f t="shared" ca="1" si="58"/>
        <v>24.898091848653085</v>
      </c>
      <c r="AO101" s="24">
        <f t="shared" ca="1" si="58"/>
        <v>24.898091848653085</v>
      </c>
      <c r="AP101" s="24">
        <f t="shared" ca="1" si="58"/>
        <v>24.898091848653085</v>
      </c>
      <c r="AQ101" s="186"/>
      <c r="AR101" s="186"/>
      <c r="AS101" s="186"/>
      <c r="AT101" s="186"/>
      <c r="AU101" s="186"/>
      <c r="AV101" s="186"/>
      <c r="BB101" s="315">
        <f t="shared" ref="BB101:BB110" si="5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55"/>
        <v>14.023952251143458</v>
      </c>
      <c r="L102" s="24">
        <f t="shared" si="55"/>
        <v>13.371247913943817</v>
      </c>
      <c r="M102" s="24">
        <f t="shared" si="55"/>
        <v>12.718543576744175</v>
      </c>
      <c r="N102" s="24">
        <f t="shared" si="55"/>
        <v>12.065839239544534</v>
      </c>
      <c r="O102" s="24">
        <f>'[5]TS BYDem'!O13</f>
        <v>11.413134902344892</v>
      </c>
      <c r="P102" s="24">
        <f t="shared" ref="P102:AP102" ca="1" si="60">IF($E$78=1, P89,P81)</f>
        <v>11.360464379611715</v>
      </c>
      <c r="Q102" s="24">
        <f t="shared" ca="1" si="60"/>
        <v>11.368117577934965</v>
      </c>
      <c r="R102" s="24">
        <f t="shared" ca="1" si="60"/>
        <v>11.777354348122369</v>
      </c>
      <c r="S102" s="24">
        <f t="shared" ca="1" si="60"/>
        <v>13.642439973498345</v>
      </c>
      <c r="T102" s="24">
        <f t="shared" ca="1" si="60"/>
        <v>13.89549047563149</v>
      </c>
      <c r="U102" s="24">
        <f t="shared" ca="1" si="60"/>
        <v>14.153234753713377</v>
      </c>
      <c r="V102" s="24">
        <f t="shared" ca="1" si="60"/>
        <v>14.415759871521685</v>
      </c>
      <c r="W102" s="24">
        <f t="shared" ca="1" si="60"/>
        <v>14.683154507760193</v>
      </c>
      <c r="X102" s="24">
        <f t="shared" ca="1" si="60"/>
        <v>14.955508986013722</v>
      </c>
      <c r="Y102" s="24">
        <f t="shared" ca="1" si="60"/>
        <v>15.232915305258613</v>
      </c>
      <c r="Z102" s="24">
        <f t="shared" ca="1" si="60"/>
        <v>15.515467170939189</v>
      </c>
      <c r="AA102" s="24">
        <f t="shared" ca="1" si="60"/>
        <v>15.803260026620679</v>
      </c>
      <c r="AB102" s="24">
        <f t="shared" ca="1" si="60"/>
        <v>16.096391086229179</v>
      </c>
      <c r="AC102" s="24">
        <f t="shared" ca="1" si="60"/>
        <v>16.394959366889694</v>
      </c>
      <c r="AD102" s="24">
        <f t="shared" ca="1" si="60"/>
        <v>16.699065722373259</v>
      </c>
      <c r="AE102" s="24">
        <f t="shared" ca="1" si="60"/>
        <v>17.008812877164459</v>
      </c>
      <c r="AF102" s="24">
        <f t="shared" ca="1" si="60"/>
        <v>17.324305461160886</v>
      </c>
      <c r="AG102" s="24">
        <f t="shared" ca="1" si="60"/>
        <v>17.645650045016179</v>
      </c>
      <c r="AH102" s="24">
        <f t="shared" ca="1" si="60"/>
        <v>17.972955176138701</v>
      </c>
      <c r="AI102" s="24">
        <f t="shared" ca="1" si="60"/>
        <v>18.306331415357882</v>
      </c>
      <c r="AJ102" s="24">
        <f t="shared" ca="1" si="60"/>
        <v>18.645891374270725</v>
      </c>
      <c r="AK102" s="24">
        <f t="shared" ca="1" si="60"/>
        <v>18.991749753281006</v>
      </c>
      <c r="AL102" s="24">
        <f t="shared" ca="1" si="60"/>
        <v>19.344023380344094</v>
      </c>
      <c r="AM102" s="24">
        <f t="shared" ca="1" si="60"/>
        <v>21.205863177876232</v>
      </c>
      <c r="AN102" s="24">
        <f t="shared" ca="1" si="60"/>
        <v>23.246902894862409</v>
      </c>
      <c r="AO102" s="24">
        <f t="shared" ca="1" si="60"/>
        <v>23.246902894862409</v>
      </c>
      <c r="AP102" s="24">
        <f t="shared" ca="1" si="60"/>
        <v>23.246902894862409</v>
      </c>
      <c r="AQ102" s="186"/>
      <c r="AR102" s="186"/>
      <c r="AS102" s="186"/>
      <c r="AT102" s="186"/>
      <c r="AU102" s="186"/>
      <c r="AV102" s="186"/>
      <c r="BB102" s="315">
        <f t="shared" si="5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55"/>
        <v>0</v>
      </c>
      <c r="L103" s="24">
        <f t="shared" si="55"/>
        <v>0</v>
      </c>
      <c r="M103" s="24">
        <f t="shared" si="55"/>
        <v>0</v>
      </c>
      <c r="N103" s="24">
        <f t="shared" si="55"/>
        <v>0</v>
      </c>
      <c r="O103" s="24">
        <f>'[5]TS BYDem'!O14</f>
        <v>0</v>
      </c>
      <c r="P103" s="24">
        <f t="shared" ref="P103:AP103" ca="1" si="61">OFFSET(P$21,$BB103,$J$96)/OFFSET(O$21,$BB103,$J$96)*O103</f>
        <v>0</v>
      </c>
      <c r="Q103" s="24">
        <f t="shared" ca="1" si="61"/>
        <v>0</v>
      </c>
      <c r="R103" s="24">
        <f t="shared" ca="1" si="61"/>
        <v>0</v>
      </c>
      <c r="S103" s="24">
        <f t="shared" ca="1" si="61"/>
        <v>0</v>
      </c>
      <c r="T103" s="24">
        <f t="shared" ca="1" si="61"/>
        <v>0</v>
      </c>
      <c r="U103" s="24">
        <f t="shared" ca="1" si="61"/>
        <v>0</v>
      </c>
      <c r="V103" s="24">
        <f t="shared" ca="1" si="61"/>
        <v>0</v>
      </c>
      <c r="W103" s="24">
        <f t="shared" ca="1" si="61"/>
        <v>0</v>
      </c>
      <c r="X103" s="24">
        <f t="shared" ca="1" si="61"/>
        <v>0</v>
      </c>
      <c r="Y103" s="24">
        <f t="shared" ca="1" si="61"/>
        <v>0</v>
      </c>
      <c r="Z103" s="24">
        <f t="shared" ca="1" si="61"/>
        <v>0</v>
      </c>
      <c r="AA103" s="24">
        <f t="shared" ca="1" si="61"/>
        <v>0</v>
      </c>
      <c r="AB103" s="24">
        <f t="shared" ca="1" si="61"/>
        <v>0</v>
      </c>
      <c r="AC103" s="24">
        <f t="shared" ca="1" si="61"/>
        <v>0</v>
      </c>
      <c r="AD103" s="24">
        <f t="shared" ca="1" si="61"/>
        <v>0</v>
      </c>
      <c r="AE103" s="24">
        <f t="shared" ca="1" si="61"/>
        <v>0</v>
      </c>
      <c r="AF103" s="24">
        <f t="shared" ca="1" si="61"/>
        <v>0</v>
      </c>
      <c r="AG103" s="24">
        <f t="shared" ca="1" si="61"/>
        <v>0</v>
      </c>
      <c r="AH103" s="24">
        <f t="shared" ca="1" si="61"/>
        <v>0</v>
      </c>
      <c r="AI103" s="24">
        <f t="shared" ca="1" si="61"/>
        <v>0</v>
      </c>
      <c r="AJ103" s="24">
        <f t="shared" ca="1" si="61"/>
        <v>0</v>
      </c>
      <c r="AK103" s="24">
        <f t="shared" ca="1" si="61"/>
        <v>0</v>
      </c>
      <c r="AL103" s="24">
        <f t="shared" ca="1" si="61"/>
        <v>0</v>
      </c>
      <c r="AM103" s="24">
        <f t="shared" ca="1" si="61"/>
        <v>0</v>
      </c>
      <c r="AN103" s="24">
        <f t="shared" ca="1" si="61"/>
        <v>0</v>
      </c>
      <c r="AO103" s="24">
        <f t="shared" ca="1" si="61"/>
        <v>0</v>
      </c>
      <c r="AP103" s="24">
        <f t="shared" ca="1" si="61"/>
        <v>0</v>
      </c>
      <c r="AQ103" s="186"/>
      <c r="AR103" s="186"/>
      <c r="AS103" s="186"/>
      <c r="AT103" s="186"/>
      <c r="AU103" s="186"/>
      <c r="AV103" s="186"/>
      <c r="BB103" s="315">
        <f t="shared" si="5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55"/>
        <v>5.9525691342184208</v>
      </c>
      <c r="L104" s="24">
        <f t="shared" si="55"/>
        <v>6.238800964426555</v>
      </c>
      <c r="M104" s="24">
        <f t="shared" si="55"/>
        <v>6.5250327946346882</v>
      </c>
      <c r="N104" s="24">
        <f t="shared" si="55"/>
        <v>6.8112646248428224</v>
      </c>
      <c r="O104" s="24">
        <f>'[5]TS BYDem'!O15</f>
        <v>7.0974964550509556</v>
      </c>
      <c r="P104" s="24">
        <f t="shared" ref="P104:AP104" ca="1" si="62">OFFSET(P$21,$BB104,$J$96)/OFFSET(O$21,$BB104,$J$96)*O104</f>
        <v>7.0647421897607412</v>
      </c>
      <c r="Q104" s="24">
        <f t="shared" ca="1" si="62"/>
        <v>7.0695014910774994</v>
      </c>
      <c r="R104" s="24">
        <f t="shared" ca="1" si="62"/>
        <v>7.3239939290039837</v>
      </c>
      <c r="S104" s="24">
        <f t="shared" ca="1" si="62"/>
        <v>8.4838364024117752</v>
      </c>
      <c r="T104" s="24">
        <f t="shared" ca="1" si="62"/>
        <v>8.6412011455087718</v>
      </c>
      <c r="U104" s="24">
        <f t="shared" ca="1" si="62"/>
        <v>8.8014848112718056</v>
      </c>
      <c r="V104" s="24">
        <f t="shared" ca="1" si="62"/>
        <v>8.9647415421305183</v>
      </c>
      <c r="W104" s="24">
        <f t="shared" ca="1" si="62"/>
        <v>9.1310264847900964</v>
      </c>
      <c r="X104" s="24">
        <f t="shared" ca="1" si="62"/>
        <v>9.3003958088593777</v>
      </c>
      <c r="Y104" s="24">
        <f t="shared" ca="1" si="62"/>
        <v>9.4729067258244282</v>
      </c>
      <c r="Z104" s="24">
        <f t="shared" ca="1" si="62"/>
        <v>9.6486175083740928</v>
      </c>
      <c r="AA104" s="24">
        <f t="shared" ca="1" si="62"/>
        <v>9.827587510084026</v>
      </c>
      <c r="AB104" s="24">
        <f t="shared" ca="1" si="62"/>
        <v>10.009877185465784</v>
      </c>
      <c r="AC104" s="24">
        <f t="shared" ca="1" si="62"/>
        <v>10.195548110387849</v>
      </c>
      <c r="AD104" s="24">
        <f t="shared" ca="1" si="62"/>
        <v>10.384663002875417</v>
      </c>
      <c r="AE104" s="24">
        <f t="shared" ca="1" si="62"/>
        <v>10.577285744296004</v>
      </c>
      <c r="AF104" s="24">
        <f t="shared" ca="1" si="62"/>
        <v>10.773481400938023</v>
      </c>
      <c r="AG104" s="24">
        <f t="shared" ca="1" si="62"/>
        <v>10.973316245989594</v>
      </c>
      <c r="AH104" s="24">
        <f t="shared" ca="1" si="62"/>
        <v>11.176857781925071</v>
      </c>
      <c r="AI104" s="24">
        <f t="shared" ca="1" si="62"/>
        <v>11.384174763306778</v>
      </c>
      <c r="AJ104" s="24">
        <f t="shared" ca="1" si="62"/>
        <v>11.595337220009712</v>
      </c>
      <c r="AK104" s="24">
        <f t="shared" ca="1" si="62"/>
        <v>11.810416480877013</v>
      </c>
      <c r="AL104" s="24">
        <f t="shared" ca="1" si="62"/>
        <v>12.029485197814243</v>
      </c>
      <c r="AM104" s="24">
        <f t="shared" ca="1" si="62"/>
        <v>13.1873091853448</v>
      </c>
      <c r="AN104" s="24">
        <f t="shared" ca="1" si="62"/>
        <v>14.456572387775827</v>
      </c>
      <c r="AO104" s="24">
        <f t="shared" ca="1" si="62"/>
        <v>14.456572387775827</v>
      </c>
      <c r="AP104" s="24">
        <f t="shared" ca="1" si="62"/>
        <v>14.456572387775827</v>
      </c>
      <c r="AQ104" s="186"/>
      <c r="AR104" s="186"/>
      <c r="AS104" s="186"/>
      <c r="AT104" s="186"/>
      <c r="AU104" s="186"/>
      <c r="AV104" s="186"/>
      <c r="BB104" s="315">
        <f t="shared" si="5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55"/>
        <v>1.6554859196644964</v>
      </c>
      <c r="L105" s="24">
        <f t="shared" si="55"/>
        <v>1.8757506861940683</v>
      </c>
      <c r="M105" s="24">
        <f t="shared" si="55"/>
        <v>2.0960154527236399</v>
      </c>
      <c r="N105" s="24">
        <f t="shared" si="55"/>
        <v>2.3162802192532119</v>
      </c>
      <c r="O105" s="24">
        <f>'[5]TS BYDem'!O16</f>
        <v>2.5365449857827835</v>
      </c>
      <c r="P105" s="24">
        <f t="shared" ref="P105:AP105" ca="1" si="63">OFFSET(P$21,$BB105,$J$96)/OFFSET(O$21,$BB105,$J$96)*O105</f>
        <v>2.5248390739995146</v>
      </c>
      <c r="Q105" s="24">
        <f t="shared" ca="1" si="63"/>
        <v>2.5265399810682685</v>
      </c>
      <c r="R105" s="24">
        <f t="shared" ca="1" si="63"/>
        <v>2.617491983852668</v>
      </c>
      <c r="S105" s="24">
        <f t="shared" ca="1" si="63"/>
        <v>3.0320033018719612</v>
      </c>
      <c r="T105" s="24">
        <f t="shared" ca="1" si="63"/>
        <v>3.0882432383861409</v>
      </c>
      <c r="U105" s="24">
        <f t="shared" ca="1" si="63"/>
        <v>3.1455263566333884</v>
      </c>
      <c r="V105" s="24">
        <f t="shared" ca="1" si="63"/>
        <v>3.2038720063533335</v>
      </c>
      <c r="W105" s="24">
        <f t="shared" ca="1" si="63"/>
        <v>3.2632998961995008</v>
      </c>
      <c r="X105" s="24">
        <f t="shared" ca="1" si="63"/>
        <v>3.3238301003967314</v>
      </c>
      <c r="Y105" s="24">
        <f t="shared" ca="1" si="63"/>
        <v>3.3854830655220725</v>
      </c>
      <c r="Z105" s="24">
        <f t="shared" ca="1" si="63"/>
        <v>3.4482796174114561</v>
      </c>
      <c r="AA105" s="24">
        <f t="shared" ca="1" si="63"/>
        <v>3.5122409681944919</v>
      </c>
      <c r="AB105" s="24">
        <f t="shared" ca="1" si="63"/>
        <v>3.5773887234597321</v>
      </c>
      <c r="AC105" s="24">
        <f t="shared" ca="1" si="63"/>
        <v>3.6437448895528548</v>
      </c>
      <c r="AD105" s="24">
        <f t="shared" ca="1" si="63"/>
        <v>3.7113318810102176</v>
      </c>
      <c r="AE105" s="24">
        <f t="shared" ca="1" si="63"/>
        <v>3.7801725281302896</v>
      </c>
      <c r="AF105" s="24">
        <f t="shared" ca="1" si="63"/>
        <v>3.8502900846855326</v>
      </c>
      <c r="AG105" s="24">
        <f t="shared" ca="1" si="63"/>
        <v>3.9217082357773183</v>
      </c>
      <c r="AH105" s="24">
        <f t="shared" ca="1" si="63"/>
        <v>3.9944511058365544</v>
      </c>
      <c r="AI105" s="24">
        <f t="shared" ca="1" si="63"/>
        <v>4.0685432667727053</v>
      </c>
      <c r="AJ105" s="24">
        <f t="shared" ca="1" si="63"/>
        <v>4.1440097462739702</v>
      </c>
      <c r="AK105" s="24">
        <f t="shared" ca="1" si="63"/>
        <v>4.2208760362614166</v>
      </c>
      <c r="AL105" s="24">
        <f t="shared" ca="1" si="63"/>
        <v>4.2991681014999346</v>
      </c>
      <c r="AM105" s="24">
        <f t="shared" ca="1" si="63"/>
        <v>4.712958041176428</v>
      </c>
      <c r="AN105" s="24">
        <f t="shared" ca="1" si="63"/>
        <v>5.1665747822561396</v>
      </c>
      <c r="AO105" s="24">
        <f t="shared" ca="1" si="63"/>
        <v>5.1665747822561396</v>
      </c>
      <c r="AP105" s="24">
        <f t="shared" ca="1" si="63"/>
        <v>5.1665747822561396</v>
      </c>
      <c r="AQ105" s="186"/>
      <c r="AR105" s="186"/>
      <c r="AS105" s="186"/>
      <c r="AT105" s="186"/>
      <c r="AU105" s="186"/>
      <c r="AV105" s="186"/>
      <c r="BB105" s="315">
        <f t="shared" si="5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55"/>
        <v>2.1123622448291601</v>
      </c>
      <c r="L106" s="24">
        <f t="shared" si="55"/>
        <v>2.2370364810196768</v>
      </c>
      <c r="M106" s="24">
        <f t="shared" si="55"/>
        <v>2.3617107172101934</v>
      </c>
      <c r="N106" s="24">
        <f t="shared" si="55"/>
        <v>2.4863849534007101</v>
      </c>
      <c r="O106" s="24">
        <f>'[5]TS BYDem'!O17</f>
        <v>2.6110591895912267</v>
      </c>
      <c r="P106" s="24">
        <f t="shared" ref="P106:AP106" ca="1" si="64">OFFSET(P$21,$BB106,$J$96)/OFFSET(O$21,$BB106,$J$96)*O106</f>
        <v>2.5990094019053926</v>
      </c>
      <c r="Q106" s="24">
        <f t="shared" ca="1" si="64"/>
        <v>2.6007602752616323</v>
      </c>
      <c r="R106" s="24">
        <f t="shared" ca="1" si="64"/>
        <v>2.6943841076844768</v>
      </c>
      <c r="S106" s="24">
        <f t="shared" ca="1" si="64"/>
        <v>3.1210722177594663</v>
      </c>
      <c r="T106" s="24">
        <f t="shared" ca="1" si="64"/>
        <v>3.1789642732445613</v>
      </c>
      <c r="U106" s="24">
        <f t="shared" ca="1" si="64"/>
        <v>3.2379301552400501</v>
      </c>
      <c r="V106" s="24">
        <f t="shared" ca="1" si="64"/>
        <v>3.297989781908536</v>
      </c>
      <c r="W106" s="24">
        <f t="shared" ca="1" si="64"/>
        <v>3.3591634408700641</v>
      </c>
      <c r="X106" s="24">
        <f t="shared" ca="1" si="64"/>
        <v>3.4214717960551142</v>
      </c>
      <c r="Y106" s="24">
        <f t="shared" ca="1" si="64"/>
        <v>3.4849358946846882</v>
      </c>
      <c r="Z106" s="24">
        <f t="shared" ca="1" si="64"/>
        <v>3.5495771743798783</v>
      </c>
      <c r="AA106" s="24">
        <f t="shared" ca="1" si="64"/>
        <v>3.6154174704033193</v>
      </c>
      <c r="AB106" s="24">
        <f t="shared" ca="1" si="64"/>
        <v>3.68247902303494</v>
      </c>
      <c r="AC106" s="24">
        <f t="shared" ca="1" si="64"/>
        <v>3.7507844850845404</v>
      </c>
      <c r="AD106" s="24">
        <f t="shared" ca="1" si="64"/>
        <v>3.8203569295437152</v>
      </c>
      <c r="AE106" s="24">
        <f t="shared" ca="1" si="64"/>
        <v>3.8912198573797063</v>
      </c>
      <c r="AF106" s="24">
        <f t="shared" ca="1" si="64"/>
        <v>3.9633972054738309</v>
      </c>
      <c r="AG106" s="24">
        <f t="shared" ca="1" si="64"/>
        <v>4.0369133547071447</v>
      </c>
      <c r="AH106" s="24">
        <f t="shared" ca="1" si="64"/>
        <v>4.1117931381960995</v>
      </c>
      <c r="AI106" s="24">
        <f t="shared" ca="1" si="64"/>
        <v>4.188061849680949</v>
      </c>
      <c r="AJ106" s="24">
        <f t="shared" ca="1" si="64"/>
        <v>4.2657452520697561</v>
      </c>
      <c r="AK106" s="24">
        <f t="shared" ca="1" si="64"/>
        <v>4.3448695861408773</v>
      </c>
      <c r="AL106" s="24">
        <f t="shared" ca="1" si="64"/>
        <v>4.4254615794068757</v>
      </c>
      <c r="AM106" s="24">
        <f t="shared" ca="1" si="64"/>
        <v>4.8514071197416495</v>
      </c>
      <c r="AN106" s="24">
        <f t="shared" ca="1" si="64"/>
        <v>5.3183494239338573</v>
      </c>
      <c r="AO106" s="24">
        <f t="shared" ca="1" si="64"/>
        <v>5.3183494239338573</v>
      </c>
      <c r="AP106" s="24">
        <f t="shared" ca="1" si="64"/>
        <v>5.3183494239338573</v>
      </c>
      <c r="AQ106" s="186"/>
      <c r="AR106" s="186"/>
      <c r="AS106" s="186"/>
      <c r="AT106" s="186"/>
      <c r="AU106" s="186"/>
      <c r="AV106" s="186"/>
      <c r="BB106" s="315">
        <f t="shared" si="5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55"/>
        <v>0</v>
      </c>
      <c r="L107" s="24">
        <f t="shared" si="55"/>
        <v>0</v>
      </c>
      <c r="M107" s="24">
        <f t="shared" si="55"/>
        <v>0</v>
      </c>
      <c r="N107" s="24">
        <f t="shared" si="55"/>
        <v>0</v>
      </c>
      <c r="O107" s="24">
        <f>'[5]TS BYDem'!O18</f>
        <v>0</v>
      </c>
      <c r="P107" s="24" t="e">
        <f t="shared" ref="P107:AP107" ca="1" si="65">OFFSET(P$33,$BB107,$J$96)/OFFSET(O$33,$BB107,$J$96)*O107</f>
        <v>#N/A</v>
      </c>
      <c r="Q107" s="24" t="e">
        <f t="shared" ca="1" si="65"/>
        <v>#N/A</v>
      </c>
      <c r="R107" s="24" t="e">
        <f t="shared" ca="1" si="65"/>
        <v>#N/A</v>
      </c>
      <c r="S107" s="24" t="e">
        <f t="shared" ca="1" si="65"/>
        <v>#N/A</v>
      </c>
      <c r="T107" s="24" t="e">
        <f t="shared" ca="1" si="65"/>
        <v>#N/A</v>
      </c>
      <c r="U107" s="24" t="e">
        <f t="shared" ca="1" si="65"/>
        <v>#N/A</v>
      </c>
      <c r="V107" s="24" t="e">
        <f t="shared" ca="1" si="65"/>
        <v>#N/A</v>
      </c>
      <c r="W107" s="24" t="e">
        <f t="shared" ca="1" si="65"/>
        <v>#N/A</v>
      </c>
      <c r="X107" s="24" t="e">
        <f t="shared" ca="1" si="65"/>
        <v>#N/A</v>
      </c>
      <c r="Y107" s="24" t="e">
        <f t="shared" ca="1" si="65"/>
        <v>#N/A</v>
      </c>
      <c r="Z107" s="24" t="e">
        <f t="shared" ca="1" si="65"/>
        <v>#N/A</v>
      </c>
      <c r="AA107" s="24" t="e">
        <f t="shared" ca="1" si="65"/>
        <v>#N/A</v>
      </c>
      <c r="AB107" s="24" t="e">
        <f t="shared" ca="1" si="65"/>
        <v>#N/A</v>
      </c>
      <c r="AC107" s="24" t="e">
        <f t="shared" ca="1" si="65"/>
        <v>#N/A</v>
      </c>
      <c r="AD107" s="24" t="e">
        <f t="shared" ca="1" si="65"/>
        <v>#N/A</v>
      </c>
      <c r="AE107" s="24" t="e">
        <f t="shared" ca="1" si="65"/>
        <v>#N/A</v>
      </c>
      <c r="AF107" s="24" t="e">
        <f t="shared" ca="1" si="65"/>
        <v>#N/A</v>
      </c>
      <c r="AG107" s="24" t="e">
        <f t="shared" ca="1" si="65"/>
        <v>#N/A</v>
      </c>
      <c r="AH107" s="24" t="e">
        <f t="shared" ca="1" si="65"/>
        <v>#N/A</v>
      </c>
      <c r="AI107" s="24" t="e">
        <f t="shared" ca="1" si="65"/>
        <v>#N/A</v>
      </c>
      <c r="AJ107" s="24" t="e">
        <f t="shared" ca="1" si="65"/>
        <v>#N/A</v>
      </c>
      <c r="AK107" s="24" t="e">
        <f t="shared" ca="1" si="65"/>
        <v>#N/A</v>
      </c>
      <c r="AL107" s="24" t="e">
        <f t="shared" ca="1" si="65"/>
        <v>#N/A</v>
      </c>
      <c r="AM107" s="24" t="e">
        <f t="shared" ca="1" si="65"/>
        <v>#N/A</v>
      </c>
      <c r="AN107" s="24" t="e">
        <f t="shared" ca="1" si="65"/>
        <v>#N/A</v>
      </c>
      <c r="AO107" s="24" t="e">
        <f t="shared" ca="1" si="65"/>
        <v>#N/A</v>
      </c>
      <c r="AP107" s="24" t="e">
        <f t="shared" ca="1" si="65"/>
        <v>#N/A</v>
      </c>
      <c r="AQ107" s="186"/>
      <c r="AR107" s="186"/>
      <c r="AS107" s="186"/>
      <c r="AT107" s="186"/>
      <c r="AU107" s="186"/>
      <c r="AV107" s="186"/>
      <c r="BB107" s="315" t="e">
        <f t="shared" si="5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55"/>
        <v>0</v>
      </c>
      <c r="L108" s="24">
        <f t="shared" si="55"/>
        <v>0</v>
      </c>
      <c r="M108" s="24">
        <f t="shared" si="55"/>
        <v>0</v>
      </c>
      <c r="N108" s="24">
        <f t="shared" si="55"/>
        <v>0</v>
      </c>
      <c r="O108" s="24">
        <f>'[5]TS BYDem'!O19</f>
        <v>0</v>
      </c>
      <c r="P108" s="24" t="e">
        <f t="shared" ref="P108:AP108" ca="1" si="66">OFFSET(P$33,$BB108,$J$96)/OFFSET(O$33,$BB108,$J$96)*O108</f>
        <v>#N/A</v>
      </c>
      <c r="Q108" s="24" t="e">
        <f t="shared" ca="1" si="66"/>
        <v>#N/A</v>
      </c>
      <c r="R108" s="24" t="e">
        <f t="shared" ca="1" si="66"/>
        <v>#N/A</v>
      </c>
      <c r="S108" s="24" t="e">
        <f t="shared" ca="1" si="66"/>
        <v>#N/A</v>
      </c>
      <c r="T108" s="24" t="e">
        <f t="shared" ca="1" si="66"/>
        <v>#N/A</v>
      </c>
      <c r="U108" s="24" t="e">
        <f t="shared" ca="1" si="66"/>
        <v>#N/A</v>
      </c>
      <c r="V108" s="24" t="e">
        <f t="shared" ca="1" si="66"/>
        <v>#N/A</v>
      </c>
      <c r="W108" s="24" t="e">
        <f t="shared" ca="1" si="66"/>
        <v>#N/A</v>
      </c>
      <c r="X108" s="24" t="e">
        <f t="shared" ca="1" si="66"/>
        <v>#N/A</v>
      </c>
      <c r="Y108" s="24" t="e">
        <f t="shared" ca="1" si="66"/>
        <v>#N/A</v>
      </c>
      <c r="Z108" s="24" t="e">
        <f t="shared" ca="1" si="66"/>
        <v>#N/A</v>
      </c>
      <c r="AA108" s="24" t="e">
        <f t="shared" ca="1" si="66"/>
        <v>#N/A</v>
      </c>
      <c r="AB108" s="24" t="e">
        <f t="shared" ca="1" si="66"/>
        <v>#N/A</v>
      </c>
      <c r="AC108" s="24" t="e">
        <f t="shared" ca="1" si="66"/>
        <v>#N/A</v>
      </c>
      <c r="AD108" s="24" t="e">
        <f t="shared" ca="1" si="66"/>
        <v>#N/A</v>
      </c>
      <c r="AE108" s="24" t="e">
        <f t="shared" ca="1" si="66"/>
        <v>#N/A</v>
      </c>
      <c r="AF108" s="24" t="e">
        <f t="shared" ca="1" si="66"/>
        <v>#N/A</v>
      </c>
      <c r="AG108" s="24" t="e">
        <f t="shared" ca="1" si="66"/>
        <v>#N/A</v>
      </c>
      <c r="AH108" s="24" t="e">
        <f t="shared" ca="1" si="66"/>
        <v>#N/A</v>
      </c>
      <c r="AI108" s="24" t="e">
        <f t="shared" ca="1" si="66"/>
        <v>#N/A</v>
      </c>
      <c r="AJ108" s="24" t="e">
        <f t="shared" ca="1" si="66"/>
        <v>#N/A</v>
      </c>
      <c r="AK108" s="24" t="e">
        <f t="shared" ca="1" si="66"/>
        <v>#N/A</v>
      </c>
      <c r="AL108" s="24" t="e">
        <f t="shared" ca="1" si="66"/>
        <v>#N/A</v>
      </c>
      <c r="AM108" s="24" t="e">
        <f t="shared" ca="1" si="66"/>
        <v>#N/A</v>
      </c>
      <c r="AN108" s="24" t="e">
        <f t="shared" ca="1" si="66"/>
        <v>#N/A</v>
      </c>
      <c r="AO108" s="24" t="e">
        <f t="shared" ca="1" si="66"/>
        <v>#N/A</v>
      </c>
      <c r="AP108" s="24" t="e">
        <f t="shared" ca="1" si="66"/>
        <v>#N/A</v>
      </c>
      <c r="AQ108" s="186"/>
      <c r="AR108" s="186"/>
      <c r="AS108" s="186"/>
      <c r="AT108" s="186"/>
      <c r="AU108" s="186"/>
      <c r="AV108" s="186"/>
      <c r="BB108" s="315" t="e">
        <f t="shared" si="5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55"/>
        <v>0</v>
      </c>
      <c r="L109" s="24">
        <f t="shared" si="55"/>
        <v>0</v>
      </c>
      <c r="M109" s="24">
        <f t="shared" si="55"/>
        <v>0</v>
      </c>
      <c r="N109" s="24">
        <f t="shared" si="55"/>
        <v>0</v>
      </c>
      <c r="O109" s="24">
        <f>'[5]TS BYDem'!O20</f>
        <v>0</v>
      </c>
      <c r="P109" s="24" t="e">
        <f t="shared" ref="P109:AP109" ca="1" si="67">OFFSET(P$33,$BB109,$J$96)/OFFSET(O$33,$BB109,$J$96)*O109</f>
        <v>#N/A</v>
      </c>
      <c r="Q109" s="24" t="e">
        <f t="shared" ca="1" si="67"/>
        <v>#N/A</v>
      </c>
      <c r="R109" s="24" t="e">
        <f t="shared" ca="1" si="67"/>
        <v>#N/A</v>
      </c>
      <c r="S109" s="24" t="e">
        <f t="shared" ca="1" si="67"/>
        <v>#N/A</v>
      </c>
      <c r="T109" s="24" t="e">
        <f t="shared" ca="1" si="67"/>
        <v>#N/A</v>
      </c>
      <c r="U109" s="24" t="e">
        <f t="shared" ca="1" si="67"/>
        <v>#N/A</v>
      </c>
      <c r="V109" s="24" t="e">
        <f t="shared" ca="1" si="67"/>
        <v>#N/A</v>
      </c>
      <c r="W109" s="24" t="e">
        <f t="shared" ca="1" si="67"/>
        <v>#N/A</v>
      </c>
      <c r="X109" s="24" t="e">
        <f t="shared" ca="1" si="67"/>
        <v>#N/A</v>
      </c>
      <c r="Y109" s="24" t="e">
        <f t="shared" ca="1" si="67"/>
        <v>#N/A</v>
      </c>
      <c r="Z109" s="24" t="e">
        <f t="shared" ca="1" si="67"/>
        <v>#N/A</v>
      </c>
      <c r="AA109" s="24" t="e">
        <f t="shared" ca="1" si="67"/>
        <v>#N/A</v>
      </c>
      <c r="AB109" s="24" t="e">
        <f t="shared" ca="1" si="67"/>
        <v>#N/A</v>
      </c>
      <c r="AC109" s="24" t="e">
        <f t="shared" ca="1" si="67"/>
        <v>#N/A</v>
      </c>
      <c r="AD109" s="24" t="e">
        <f t="shared" ca="1" si="67"/>
        <v>#N/A</v>
      </c>
      <c r="AE109" s="24" t="e">
        <f t="shared" ca="1" si="67"/>
        <v>#N/A</v>
      </c>
      <c r="AF109" s="24" t="e">
        <f t="shared" ca="1" si="67"/>
        <v>#N/A</v>
      </c>
      <c r="AG109" s="24" t="e">
        <f t="shared" ca="1" si="67"/>
        <v>#N/A</v>
      </c>
      <c r="AH109" s="24" t="e">
        <f t="shared" ca="1" si="67"/>
        <v>#N/A</v>
      </c>
      <c r="AI109" s="24" t="e">
        <f t="shared" ca="1" si="67"/>
        <v>#N/A</v>
      </c>
      <c r="AJ109" s="24" t="e">
        <f t="shared" ca="1" si="67"/>
        <v>#N/A</v>
      </c>
      <c r="AK109" s="24" t="e">
        <f t="shared" ca="1" si="67"/>
        <v>#N/A</v>
      </c>
      <c r="AL109" s="24" t="e">
        <f t="shared" ca="1" si="67"/>
        <v>#N/A</v>
      </c>
      <c r="AM109" s="24" t="e">
        <f t="shared" ca="1" si="67"/>
        <v>#N/A</v>
      </c>
      <c r="AN109" s="24" t="e">
        <f t="shared" ca="1" si="67"/>
        <v>#N/A</v>
      </c>
      <c r="AO109" s="24" t="e">
        <f t="shared" ca="1" si="67"/>
        <v>#N/A</v>
      </c>
      <c r="AP109" s="24" t="e">
        <f t="shared" ca="1" si="67"/>
        <v>#N/A</v>
      </c>
      <c r="AQ109" s="186"/>
      <c r="AR109" s="186"/>
      <c r="AS109" s="186"/>
      <c r="AT109" s="186"/>
      <c r="AU109" s="186"/>
      <c r="AV109" s="186"/>
      <c r="BB109" s="315" t="e">
        <f t="shared" si="5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55"/>
        <v>17.221786163619843</v>
      </c>
      <c r="L110" s="24">
        <f t="shared" si="55"/>
        <v>18.39520183675068</v>
      </c>
      <c r="M110" s="24">
        <f t="shared" si="55"/>
        <v>19.56861750988152</v>
      </c>
      <c r="N110" s="24">
        <f t="shared" si="55"/>
        <v>20.742033183012357</v>
      </c>
      <c r="O110" s="24">
        <f>'[5]TS BYDem'!O21</f>
        <v>21.915448856143193</v>
      </c>
      <c r="P110" s="24">
        <f t="shared" ref="P110:AP110" ca="1" si="68">OFFSET(P$33,$BB110,$J$96)/OFFSET(O$33,$BB110,$J$96)*O110</f>
        <v>22.296183470026637</v>
      </c>
      <c r="Q110" s="24">
        <f t="shared" ca="1" si="68"/>
        <v>22.722791385386827</v>
      </c>
      <c r="R110" s="24">
        <f t="shared" ca="1" si="68"/>
        <v>23.815236850685878</v>
      </c>
      <c r="S110" s="24">
        <f t="shared" ca="1" si="68"/>
        <v>19.049660422165939</v>
      </c>
      <c r="T110" s="24">
        <f t="shared" ca="1" si="68"/>
        <v>18.850285930233046</v>
      </c>
      <c r="U110" s="24">
        <f t="shared" ca="1" si="68"/>
        <v>18.642110679709795</v>
      </c>
      <c r="V110" s="24">
        <f t="shared" ca="1" si="68"/>
        <v>18.424924321229408</v>
      </c>
      <c r="W110" s="24">
        <f t="shared" ca="1" si="68"/>
        <v>18.198512168829897</v>
      </c>
      <c r="X110" s="24">
        <f t="shared" ca="1" si="68"/>
        <v>17.962655115500873</v>
      </c>
      <c r="Y110" s="24">
        <f t="shared" ca="1" si="68"/>
        <v>17.717129547126863</v>
      </c>
      <c r="Z110" s="24">
        <f t="shared" ca="1" si="68"/>
        <v>17.461707254796892</v>
      </c>
      <c r="AA110" s="24">
        <f t="shared" ca="1" si="68"/>
        <v>17.196155345449817</v>
      </c>
      <c r="AB110" s="24">
        <f t="shared" ca="1" si="68"/>
        <v>16.920236150824117</v>
      </c>
      <c r="AC110" s="24">
        <f t="shared" ca="1" si="68"/>
        <v>16.633707134680449</v>
      </c>
      <c r="AD110" s="24">
        <f t="shared" ca="1" si="68"/>
        <v>16.33632079826431</v>
      </c>
      <c r="AE110" s="24">
        <f t="shared" ca="1" si="68"/>
        <v>16.027824583976216</v>
      </c>
      <c r="AF110" s="24">
        <f t="shared" ca="1" si="68"/>
        <v>15.707960777215327</v>
      </c>
      <c r="AG110" s="24">
        <f t="shared" ca="1" si="68"/>
        <v>15.376466406362706</v>
      </c>
      <c r="AH110" s="24">
        <f t="shared" ca="1" si="68"/>
        <v>15.033073140868989</v>
      </c>
      <c r="AI110" s="24">
        <f t="shared" ca="1" si="68"/>
        <v>14.677507187411111</v>
      </c>
      <c r="AJ110" s="24">
        <f t="shared" ca="1" si="68"/>
        <v>14.309489184081913</v>
      </c>
      <c r="AK110" s="24">
        <f t="shared" ca="1" si="68"/>
        <v>13.928734092575688</v>
      </c>
      <c r="AL110" s="24">
        <f t="shared" ca="1" si="68"/>
        <v>13.534951088332067</v>
      </c>
      <c r="AM110" s="24">
        <f t="shared" ca="1" si="68"/>
        <v>11.360019195277509</v>
      </c>
      <c r="AN110" s="24">
        <f t="shared" ca="1" si="68"/>
        <v>8.812236673054473</v>
      </c>
      <c r="AO110" s="24">
        <f t="shared" ca="1" si="68"/>
        <v>8.812236673054473</v>
      </c>
      <c r="AP110" s="24">
        <f t="shared" ca="1" si="68"/>
        <v>8.812236673054473</v>
      </c>
      <c r="AQ110" s="186"/>
      <c r="AR110" s="186"/>
      <c r="AS110" s="186"/>
      <c r="AT110" s="186"/>
      <c r="AU110" s="186"/>
      <c r="AV110" s="186"/>
      <c r="BB110" s="315">
        <f t="shared" si="59"/>
        <v>2</v>
      </c>
    </row>
    <row r="111" spans="1:54" s="317" customFormat="1">
      <c r="A111" s="321" t="str">
        <f>'[5]TS BYDem'!A22</f>
        <v/>
      </c>
      <c r="B111" s="321" t="str">
        <f>'[5]TS BYDem'!B22</f>
        <v>COM_PROJ</v>
      </c>
      <c r="C111" s="321" t="str">
        <f>'[5]TS BYDem'!C22</f>
        <v>-</v>
      </c>
      <c r="D111" s="321" t="str">
        <f>'[5]TS BYDem'!D22</f>
        <v>RMNL</v>
      </c>
      <c r="E111" s="320" t="s">
        <v>137</v>
      </c>
      <c r="F111" s="320" t="s">
        <v>137</v>
      </c>
      <c r="G111" s="320" t="s">
        <v>137</v>
      </c>
      <c r="H111" s="320" t="s">
        <v>137</v>
      </c>
      <c r="I111" s="320">
        <v>0</v>
      </c>
      <c r="J111" s="318">
        <f>'[5]TS BYDem'!J22</f>
        <v>3.3422499241462768E-2</v>
      </c>
      <c r="K111" s="319">
        <f t="shared" si="55"/>
        <v>4.0400852626521169E-2</v>
      </c>
      <c r="L111" s="319">
        <f t="shared" si="55"/>
        <v>4.7379206011579571E-2</v>
      </c>
      <c r="M111" s="319">
        <f t="shared" si="55"/>
        <v>5.4357559396637972E-2</v>
      </c>
      <c r="N111" s="319">
        <f t="shared" si="55"/>
        <v>6.1335912781696374E-2</v>
      </c>
      <c r="O111" s="319">
        <f>'[5]TS BYDem'!O22</f>
        <v>6.8314266166754775E-2</v>
      </c>
      <c r="P111" s="24">
        <f t="shared" ref="P111:AP111" ca="1" si="69">OFFSET(P$33,$BB111,$J$96)/OFFSET(O$33,$BB111,$J$96)*O111</f>
        <v>6.9501082185101551E-2</v>
      </c>
      <c r="Q111" s="24">
        <f t="shared" ca="1" si="69"/>
        <v>7.0830893263581524E-2</v>
      </c>
      <c r="R111" s="24">
        <f t="shared" ca="1" si="69"/>
        <v>7.4236235804315473E-2</v>
      </c>
      <c r="S111" s="24">
        <f t="shared" ca="1" si="69"/>
        <v>5.9381105128556322E-2</v>
      </c>
      <c r="T111" s="24">
        <f t="shared" ca="1" si="69"/>
        <v>5.875962015701091E-2</v>
      </c>
      <c r="U111" s="24">
        <f t="shared" ca="1" si="69"/>
        <v>5.8110701690091637E-2</v>
      </c>
      <c r="V111" s="24">
        <f t="shared" ca="1" si="69"/>
        <v>5.7433694032233043E-2</v>
      </c>
      <c r="W111" s="24">
        <f t="shared" ca="1" si="69"/>
        <v>5.6727927969948064E-2</v>
      </c>
      <c r="X111" s="24">
        <f t="shared" ca="1" si="69"/>
        <v>5.5992720508572756E-2</v>
      </c>
      <c r="Y111" s="24">
        <f t="shared" ca="1" si="69"/>
        <v>5.5227374604012641E-2</v>
      </c>
      <c r="Z111" s="24">
        <f t="shared" ca="1" si="69"/>
        <v>5.4431178889396421E-2</v>
      </c>
      <c r="AA111" s="24">
        <f t="shared" ca="1" si="69"/>
        <v>5.3603407396541923E-2</v>
      </c>
      <c r="AB111" s="24">
        <f t="shared" ca="1" si="69"/>
        <v>5.2743319272136789E-2</v>
      </c>
      <c r="AC111" s="24">
        <f t="shared" ca="1" si="69"/>
        <v>5.1850158488535039E-2</v>
      </c>
      <c r="AD111" s="24">
        <f t="shared" ca="1" si="69"/>
        <v>5.0923153549067714E-2</v>
      </c>
      <c r="AE111" s="24">
        <f t="shared" ca="1" si="69"/>
        <v>4.9961517187766098E-2</v>
      </c>
      <c r="AF111" s="24">
        <f t="shared" ca="1" si="69"/>
        <v>4.8964446063391225E-2</v>
      </c>
      <c r="AG111" s="24">
        <f t="shared" ca="1" si="69"/>
        <v>4.793112044766426E-2</v>
      </c>
      <c r="AH111" s="24">
        <f t="shared" ca="1" si="69"/>
        <v>4.6860703907588099E-2</v>
      </c>
      <c r="AI111" s="24">
        <f t="shared" ca="1" si="69"/>
        <v>4.5752342981749773E-2</v>
      </c>
      <c r="AJ111" s="24">
        <f t="shared" ca="1" si="69"/>
        <v>4.4605166850491061E-2</v>
      </c>
      <c r="AK111" s="24">
        <f t="shared" ca="1" si="69"/>
        <v>4.3418286999832099E-2</v>
      </c>
      <c r="AL111" s="24">
        <f t="shared" ca="1" si="69"/>
        <v>4.2190796879030747E-2</v>
      </c>
      <c r="AM111" s="24">
        <f t="shared" ca="1" si="69"/>
        <v>3.5411155849910586E-2</v>
      </c>
      <c r="AN111" s="24">
        <f t="shared" ca="1" si="69"/>
        <v>2.7469274554179707E-2</v>
      </c>
      <c r="AO111" s="24">
        <f t="shared" ca="1" si="69"/>
        <v>2.7469274554179707E-2</v>
      </c>
      <c r="AP111" s="24">
        <f t="shared" ca="1" si="69"/>
        <v>2.7469274554179707E-2</v>
      </c>
      <c r="AQ111" s="318"/>
      <c r="AR111" s="318"/>
      <c r="AS111" s="318"/>
      <c r="AT111" s="318"/>
      <c r="AU111" s="318"/>
      <c r="AV111" s="318"/>
      <c r="BB111" s="322">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55"/>
        <v>8.8686538544256486</v>
      </c>
      <c r="L112" s="24">
        <f t="shared" si="55"/>
        <v>8.6909518452928154</v>
      </c>
      <c r="M112" s="24">
        <f t="shared" si="55"/>
        <v>8.5132498361599804</v>
      </c>
      <c r="N112" s="24">
        <f t="shared" si="55"/>
        <v>8.3355478270271472</v>
      </c>
      <c r="O112" s="24">
        <f>'[5]TS BYDem'!O23</f>
        <v>8.1578458178943141</v>
      </c>
      <c r="P112" s="24">
        <f t="shared" ref="P112:AP112" ca="1" si="70">OFFSET(P$33,$BB112,$J$96)/OFFSET(O$33,$BB112,$J$96)*O112</f>
        <v>8.2995711504660896</v>
      </c>
      <c r="Q112" s="24">
        <f t="shared" ca="1" si="70"/>
        <v>8.4583724426981757</v>
      </c>
      <c r="R112" s="24">
        <f t="shared" ca="1" si="70"/>
        <v>8.8650262935440978</v>
      </c>
      <c r="S112" s="24">
        <f t="shared" ca="1" si="70"/>
        <v>7.0910796136265937</v>
      </c>
      <c r="T112" s="24">
        <f t="shared" ca="1" si="70"/>
        <v>7.0168640967149418</v>
      </c>
      <c r="U112" s="24">
        <f t="shared" ca="1" si="70"/>
        <v>6.9393725697095912</v>
      </c>
      <c r="V112" s="24">
        <f t="shared" ca="1" si="70"/>
        <v>6.8585267317866201</v>
      </c>
      <c r="W112" s="24">
        <f t="shared" ca="1" si="70"/>
        <v>6.7742466678601607</v>
      </c>
      <c r="X112" s="24">
        <f t="shared" ca="1" si="70"/>
        <v>6.6864508171453938</v>
      </c>
      <c r="Y112" s="24">
        <f t="shared" ca="1" si="70"/>
        <v>6.5950559411246559</v>
      </c>
      <c r="Z112" s="24">
        <f t="shared" ca="1" si="70"/>
        <v>6.4999770909053991</v>
      </c>
      <c r="AA112" s="24">
        <f t="shared" ca="1" si="70"/>
        <v>6.4011275739586528</v>
      </c>
      <c r="AB112" s="24">
        <f t="shared" ca="1" si="70"/>
        <v>6.2984189202263297</v>
      </c>
      <c r="AC112" s="24">
        <f t="shared" ca="1" si="70"/>
        <v>6.191760847585587</v>
      </c>
      <c r="AD112" s="24">
        <f t="shared" ca="1" si="70"/>
        <v>6.0810612266580755</v>
      </c>
      <c r="AE112" s="24">
        <f t="shared" ca="1" si="70"/>
        <v>5.9662260449519557</v>
      </c>
      <c r="AF112" s="24">
        <f t="shared" ca="1" si="70"/>
        <v>5.8471593703239968</v>
      </c>
      <c r="AG112" s="24">
        <f t="shared" ca="1" si="70"/>
        <v>5.7237633137491608</v>
      </c>
      <c r="AH112" s="24">
        <f t="shared" ca="1" si="70"/>
        <v>5.5959379913845799</v>
      </c>
      <c r="AI112" s="24">
        <f t="shared" ca="1" si="70"/>
        <v>5.4635814859147471</v>
      </c>
      <c r="AJ112" s="24">
        <f t="shared" ca="1" si="70"/>
        <v>5.3265898071644688</v>
      </c>
      <c r="AK112" s="24">
        <f t="shared" ca="1" si="70"/>
        <v>5.1848568519658196</v>
      </c>
      <c r="AL112" s="24">
        <f t="shared" ca="1" si="70"/>
        <v>5.0382743632651055</v>
      </c>
      <c r="AM112" s="24">
        <f t="shared" ca="1" si="70"/>
        <v>4.2286738314929009</v>
      </c>
      <c r="AN112" s="24">
        <f t="shared" ca="1" si="70"/>
        <v>3.2802827156981054</v>
      </c>
      <c r="AO112" s="24">
        <f t="shared" ca="1" si="70"/>
        <v>3.2802827156981054</v>
      </c>
      <c r="AP112" s="24">
        <f t="shared" ca="1" si="70"/>
        <v>3.2802827156981054</v>
      </c>
      <c r="AQ112" s="186"/>
      <c r="AR112" s="186"/>
      <c r="AS112" s="186"/>
      <c r="AT112" s="186"/>
      <c r="AU112" s="186"/>
      <c r="AV112" s="186"/>
      <c r="BB112" s="315">
        <f t="shared" ref="BB112:BB128" si="71">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55"/>
        <v>12.979644905726269</v>
      </c>
      <c r="L113" s="24">
        <f t="shared" si="55"/>
        <v>12.796627862700101</v>
      </c>
      <c r="M113" s="24">
        <f t="shared" si="55"/>
        <v>12.61361081967393</v>
      </c>
      <c r="N113" s="24">
        <f t="shared" si="55"/>
        <v>12.430593776647761</v>
      </c>
      <c r="O113" s="24">
        <f>'[5]TS BYDem'!O24</f>
        <v>12.247576733621592</v>
      </c>
      <c r="P113" s="24">
        <f t="shared" ref="P113:AP113" ca="1" si="72">IF($E$78=1, P90,P82)</f>
        <v>12.460352498758438</v>
      </c>
      <c r="Q113" s="24">
        <f t="shared" ca="1" si="72"/>
        <v>12.698764826648297</v>
      </c>
      <c r="R113" s="24">
        <f t="shared" ca="1" si="72"/>
        <v>13.309284362496021</v>
      </c>
      <c r="S113" s="24">
        <f t="shared" ca="1" si="72"/>
        <v>10.646014110932121</v>
      </c>
      <c r="T113" s="24">
        <f t="shared" ca="1" si="72"/>
        <v>10.534592510366069</v>
      </c>
      <c r="U113" s="24">
        <f t="shared" ca="1" si="72"/>
        <v>10.418252554403464</v>
      </c>
      <c r="V113" s="24">
        <f t="shared" ca="1" si="72"/>
        <v>10.296876688070764</v>
      </c>
      <c r="W113" s="24">
        <f t="shared" ca="1" si="72"/>
        <v>10.170344932862834</v>
      </c>
      <c r="X113" s="24">
        <f t="shared" ca="1" si="72"/>
        <v>10.038534839545791</v>
      </c>
      <c r="Y113" s="24">
        <f t="shared" ca="1" si="72"/>
        <v>9.9013214400637271</v>
      </c>
      <c r="Z113" s="24">
        <f t="shared" ca="1" si="72"/>
        <v>9.7585771985323966</v>
      </c>
      <c r="AA113" s="24">
        <f t="shared" ca="1" si="72"/>
        <v>9.6101719613028465</v>
      </c>
      <c r="AB113" s="24">
        <f t="shared" ca="1" si="72"/>
        <v>9.45597290607747</v>
      </c>
      <c r="AC113" s="24">
        <f t="shared" ca="1" si="72"/>
        <v>9.2958444900607944</v>
      </c>
      <c r="AD113" s="24">
        <f t="shared" ca="1" si="72"/>
        <v>9.129648397126731</v>
      </c>
      <c r="AE113" s="24">
        <f t="shared" ca="1" si="72"/>
        <v>8.9572434839840955</v>
      </c>
      <c r="AF113" s="24">
        <f t="shared" ca="1" si="72"/>
        <v>8.778485725321346</v>
      </c>
      <c r="AG113" s="24">
        <f t="shared" ca="1" si="72"/>
        <v>8.5932281579116321</v>
      </c>
      <c r="AH113" s="24">
        <f t="shared" ca="1" si="72"/>
        <v>8.4013208236585051</v>
      </c>
      <c r="AI113" s="24">
        <f t="shared" ca="1" si="72"/>
        <v>8.2026107115624907</v>
      </c>
      <c r="AJ113" s="24">
        <f t="shared" ca="1" si="72"/>
        <v>7.9969416985883353</v>
      </c>
      <c r="AK113" s="24">
        <f t="shared" ca="1" si="72"/>
        <v>7.7841544894122654</v>
      </c>
      <c r="AL113" s="24">
        <f t="shared" ca="1" si="72"/>
        <v>7.5640865550282577</v>
      </c>
      <c r="AM113" s="24">
        <f t="shared" ca="1" si="72"/>
        <v>6.348613149694847</v>
      </c>
      <c r="AN113" s="24">
        <f t="shared" ca="1" si="72"/>
        <v>4.9247699901804731</v>
      </c>
      <c r="AO113" s="24">
        <f t="shared" ca="1" si="72"/>
        <v>4.9247699901804731</v>
      </c>
      <c r="AP113" s="24">
        <f t="shared" ca="1" si="72"/>
        <v>4.9247699901804731</v>
      </c>
      <c r="AQ113" s="186"/>
      <c r="AR113" s="186"/>
      <c r="AS113" s="186"/>
      <c r="AT113" s="186"/>
      <c r="AU113" s="186"/>
      <c r="AV113" s="186"/>
      <c r="BB113" s="315">
        <f t="shared" si="71"/>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55"/>
        <v>9.1329523515035227</v>
      </c>
      <c r="L114" s="24">
        <f t="shared" si="55"/>
        <v>9.547023038739729</v>
      </c>
      <c r="M114" s="24">
        <f t="shared" si="55"/>
        <v>9.9610937259759336</v>
      </c>
      <c r="N114" s="24">
        <f t="shared" si="55"/>
        <v>10.37516441321214</v>
      </c>
      <c r="O114" s="24">
        <f>'[5]TS BYDem'!O25</f>
        <v>10.789235100448346</v>
      </c>
      <c r="P114" s="24">
        <f t="shared" ref="P114:AP114" ca="1" si="73">OFFSET(P$33,$BB114,$J$96)/OFFSET(O$33,$BB114,$J$96)*O114</f>
        <v>10.976675261360926</v>
      </c>
      <c r="Q114" s="24">
        <f t="shared" ca="1" si="73"/>
        <v>11.186699392043653</v>
      </c>
      <c r="R114" s="24">
        <f t="shared" ca="1" si="73"/>
        <v>11.724523236624696</v>
      </c>
      <c r="S114" s="24">
        <f t="shared" ca="1" si="73"/>
        <v>9.3783735038966025</v>
      </c>
      <c r="T114" s="24">
        <f t="shared" ca="1" si="73"/>
        <v>9.2802190795625812</v>
      </c>
      <c r="U114" s="24">
        <f t="shared" ca="1" si="73"/>
        <v>9.1777319375134478</v>
      </c>
      <c r="V114" s="24">
        <f t="shared" ca="1" si="73"/>
        <v>9.070808520263963</v>
      </c>
      <c r="W114" s="24">
        <f t="shared" ca="1" si="73"/>
        <v>8.959343135371693</v>
      </c>
      <c r="X114" s="24">
        <f t="shared" ca="1" si="73"/>
        <v>8.8432279138596996</v>
      </c>
      <c r="Y114" s="24">
        <f t="shared" ca="1" si="73"/>
        <v>8.7223527678498183</v>
      </c>
      <c r="Z114" s="24">
        <f t="shared" ca="1" si="73"/>
        <v>8.5966053473916233</v>
      </c>
      <c r="AA114" s="24">
        <f t="shared" ca="1" si="73"/>
        <v>8.46587099647207</v>
      </c>
      <c r="AB114" s="24">
        <f t="shared" ca="1" si="73"/>
        <v>8.3300327081903962</v>
      </c>
      <c r="AC114" s="24">
        <f t="shared" ca="1" si="73"/>
        <v>8.1889710790826893</v>
      </c>
      <c r="AD114" s="24">
        <f t="shared" ca="1" si="73"/>
        <v>8.0425642625800311</v>
      </c>
      <c r="AE114" s="24">
        <f t="shared" ca="1" si="73"/>
        <v>7.8906879215841883</v>
      </c>
      <c r="AF114" s="24">
        <f t="shared" ca="1" si="73"/>
        <v>7.7332151801440689</v>
      </c>
      <c r="AG114" s="24">
        <f t="shared" ca="1" si="73"/>
        <v>7.5700165742162886</v>
      </c>
      <c r="AH114" s="24">
        <f t="shared" ca="1" si="73"/>
        <v>7.4009600014925301</v>
      </c>
      <c r="AI114" s="24">
        <f t="shared" ca="1" si="73"/>
        <v>7.2259106702762654</v>
      </c>
      <c r="AJ114" s="24">
        <f t="shared" ca="1" si="73"/>
        <v>7.0447310473910481</v>
      </c>
      <c r="AK114" s="24">
        <f t="shared" ca="1" si="73"/>
        <v>6.8572808051021781</v>
      </c>
      <c r="AL114" s="24">
        <f t="shared" ca="1" si="73"/>
        <v>6.6634167670332367</v>
      </c>
      <c r="AM114" s="24">
        <f t="shared" ca="1" si="73"/>
        <v>5.5926720300368506</v>
      </c>
      <c r="AN114" s="24">
        <f t="shared" ca="1" si="73"/>
        <v>4.3383685112032779</v>
      </c>
      <c r="AO114" s="24">
        <f t="shared" ca="1" si="73"/>
        <v>4.3383685112032779</v>
      </c>
      <c r="AP114" s="24">
        <f t="shared" ca="1" si="73"/>
        <v>4.3383685112032779</v>
      </c>
      <c r="AQ114" s="186"/>
      <c r="AR114" s="186"/>
      <c r="AS114" s="186"/>
      <c r="AT114" s="186"/>
      <c r="AU114" s="186"/>
      <c r="AV114" s="186"/>
      <c r="BB114" s="315">
        <f t="shared" si="71"/>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55"/>
        <v>5.8332168569258736</v>
      </c>
      <c r="L115" s="24">
        <f t="shared" si="55"/>
        <v>5.5811481061322379</v>
      </c>
      <c r="M115" s="24">
        <f t="shared" si="55"/>
        <v>5.3290793553386013</v>
      </c>
      <c r="N115" s="24">
        <f t="shared" si="55"/>
        <v>5.0770106045449657</v>
      </c>
      <c r="O115" s="24">
        <f>'[5]TS BYDem'!O26</f>
        <v>4.82494185375133</v>
      </c>
      <c r="P115" s="24">
        <f t="shared" ref="P115:AP115" ca="1" si="74">OFFSET(P$33,$BB115,$J$96)/OFFSET(O$33,$BB115,$J$96)*O115</f>
        <v>4.9087650227749995</v>
      </c>
      <c r="Q115" s="24">
        <f t="shared" ca="1" si="74"/>
        <v>5.0026877345330112</v>
      </c>
      <c r="R115" s="24">
        <f t="shared" ca="1" si="74"/>
        <v>5.2432023542910597</v>
      </c>
      <c r="S115" s="24">
        <f t="shared" ca="1" si="74"/>
        <v>4.1940050817117571</v>
      </c>
      <c r="T115" s="24">
        <f t="shared" ca="1" si="74"/>
        <v>4.1501104602959717</v>
      </c>
      <c r="U115" s="24">
        <f t="shared" ca="1" si="74"/>
        <v>4.1042782491576979</v>
      </c>
      <c r="V115" s="24">
        <f t="shared" ca="1" si="74"/>
        <v>4.0564621374287286</v>
      </c>
      <c r="W115" s="24">
        <f t="shared" ca="1" si="74"/>
        <v>4.0066148594888062</v>
      </c>
      <c r="X115" s="24">
        <f t="shared" ca="1" si="74"/>
        <v>3.954688176372267</v>
      </c>
      <c r="Y115" s="24">
        <f t="shared" ca="1" si="74"/>
        <v>3.9006328568216584</v>
      </c>
      <c r="Z115" s="24">
        <f t="shared" ca="1" si="74"/>
        <v>3.8443986579816687</v>
      </c>
      <c r="AA115" s="24">
        <f t="shared" ca="1" si="74"/>
        <v>3.7859343057266557</v>
      </c>
      <c r="AB115" s="24">
        <f t="shared" ca="1" si="74"/>
        <v>3.725187474614879</v>
      </c>
      <c r="AC115" s="24">
        <f t="shared" ca="1" si="74"/>
        <v>3.6621047674624658</v>
      </c>
      <c r="AD115" s="24">
        <f t="shared" ca="1" si="74"/>
        <v>3.5966316945299077</v>
      </c>
      <c r="AE115" s="24">
        <f t="shared" ca="1" si="74"/>
        <v>3.5287126523139309</v>
      </c>
      <c r="AF115" s="24">
        <f t="shared" ca="1" si="74"/>
        <v>3.4582909019372226</v>
      </c>
      <c r="AG115" s="24">
        <f t="shared" ca="1" si="74"/>
        <v>3.3853085471285764</v>
      </c>
      <c r="AH115" s="24">
        <f t="shared" ca="1" si="74"/>
        <v>3.3097065117857074</v>
      </c>
      <c r="AI115" s="24">
        <f t="shared" ca="1" si="74"/>
        <v>3.2314245171129397</v>
      </c>
      <c r="AJ115" s="24">
        <f t="shared" ca="1" si="74"/>
        <v>3.1504010583258157</v>
      </c>
      <c r="AK115" s="24">
        <f t="shared" ca="1" si="74"/>
        <v>3.0665733809144844</v>
      </c>
      <c r="AL115" s="24">
        <f t="shared" ca="1" si="74"/>
        <v>2.9798774564575958</v>
      </c>
      <c r="AM115" s="24">
        <f t="shared" ca="1" si="74"/>
        <v>2.501040815294485</v>
      </c>
      <c r="AN115" s="24">
        <f t="shared" ca="1" si="74"/>
        <v>1.9401167563613189</v>
      </c>
      <c r="AO115" s="24">
        <f t="shared" ca="1" si="74"/>
        <v>1.9401167563613189</v>
      </c>
      <c r="AP115" s="24">
        <f t="shared" ca="1" si="74"/>
        <v>1.9401167563613189</v>
      </c>
      <c r="AQ115" s="186"/>
      <c r="AR115" s="186"/>
      <c r="AS115" s="186"/>
      <c r="AT115" s="186"/>
      <c r="AU115" s="186"/>
      <c r="AV115" s="186"/>
      <c r="BB115" s="315">
        <f t="shared" si="71"/>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55"/>
        <v>3.4642806026564417</v>
      </c>
      <c r="L116" s="24">
        <f t="shared" si="55"/>
        <v>3.6729907176452175</v>
      </c>
      <c r="M116" s="24">
        <f t="shared" si="55"/>
        <v>3.8817008326339928</v>
      </c>
      <c r="N116" s="24">
        <f t="shared" si="55"/>
        <v>4.0904109476227681</v>
      </c>
      <c r="O116" s="24">
        <f>'[5]TS BYDem'!O27</f>
        <v>4.2991210626115439</v>
      </c>
      <c r="P116" s="24">
        <f t="shared" ref="P116:AP116" ca="1" si="75">OFFSET(P$33,$BB116,$J$96)/OFFSET(O$33,$BB116,$J$96)*O116</f>
        <v>4.37380920651204</v>
      </c>
      <c r="Q116" s="24">
        <f t="shared" ca="1" si="75"/>
        <v>4.4574962478517239</v>
      </c>
      <c r="R116" s="24">
        <f t="shared" ca="1" si="75"/>
        <v>4.6717996527443466</v>
      </c>
      <c r="S116" s="24">
        <f t="shared" ca="1" si="75"/>
        <v>3.7369436005676122</v>
      </c>
      <c r="T116" s="24">
        <f t="shared" ca="1" si="75"/>
        <v>3.6978326025112844</v>
      </c>
      <c r="U116" s="24">
        <f t="shared" ca="1" si="75"/>
        <v>3.656995172709427</v>
      </c>
      <c r="V116" s="24">
        <f t="shared" ca="1" si="75"/>
        <v>3.6143900472390809</v>
      </c>
      <c r="W116" s="24">
        <f t="shared" ca="1" si="75"/>
        <v>3.5699751114738434</v>
      </c>
      <c r="X116" s="24">
        <f t="shared" ca="1" si="75"/>
        <v>3.5237073835168102</v>
      </c>
      <c r="Y116" s="24">
        <f t="shared" ca="1" si="75"/>
        <v>3.4755429973189664</v>
      </c>
      <c r="Z116" s="24">
        <f t="shared" ca="1" si="75"/>
        <v>3.4254371854770844</v>
      </c>
      <c r="AA116" s="24">
        <f t="shared" ca="1" si="75"/>
        <v>3.3733442617051534</v>
      </c>
      <c r="AB116" s="24">
        <f t="shared" ca="1" si="75"/>
        <v>3.3192176029731941</v>
      </c>
      <c r="AC116" s="24">
        <f t="shared" ca="1" si="75"/>
        <v>3.2630096313072472</v>
      </c>
      <c r="AD116" s="24">
        <f t="shared" ca="1" si="75"/>
        <v>3.204671795244121</v>
      </c>
      <c r="AE116" s="24">
        <f t="shared" ca="1" si="75"/>
        <v>3.1441545509345157</v>
      </c>
      <c r="AF116" s="24">
        <f t="shared" ca="1" si="75"/>
        <v>3.0814073428878332</v>
      </c>
      <c r="AG116" s="24">
        <f t="shared" ca="1" si="75"/>
        <v>3.0163785843520396</v>
      </c>
      <c r="AH116" s="24">
        <f t="shared" ca="1" si="75"/>
        <v>2.9490156373216769</v>
      </c>
      <c r="AI116" s="24">
        <f t="shared" ca="1" si="75"/>
        <v>2.8792647921670809</v>
      </c>
      <c r="AJ116" s="24">
        <f t="shared" ca="1" si="75"/>
        <v>2.807071246877713</v>
      </c>
      <c r="AK116" s="24">
        <f t="shared" ca="1" si="75"/>
        <v>2.7323790859123607</v>
      </c>
      <c r="AL116" s="24">
        <f t="shared" ca="1" si="75"/>
        <v>2.6551312586488245</v>
      </c>
      <c r="AM116" s="24">
        <f t="shared" ca="1" si="75"/>
        <v>2.2284780984715722</v>
      </c>
      <c r="AN116" s="24">
        <f t="shared" ca="1" si="75"/>
        <v>1.7286833839694196</v>
      </c>
      <c r="AO116" s="24">
        <f t="shared" ca="1" si="75"/>
        <v>1.7286833839694196</v>
      </c>
      <c r="AP116" s="24">
        <f t="shared" ca="1" si="75"/>
        <v>1.7286833839694196</v>
      </c>
      <c r="AQ116" s="186"/>
      <c r="AR116" s="186"/>
      <c r="AS116" s="186"/>
      <c r="AT116" s="186"/>
      <c r="AU116" s="186"/>
      <c r="AV116" s="186"/>
      <c r="BB116" s="315">
        <f t="shared" si="71"/>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55"/>
        <v>6.2717807948241582</v>
      </c>
      <c r="L117" s="24">
        <f t="shared" si="55"/>
        <v>6.7257450369290783</v>
      </c>
      <c r="M117" s="24">
        <f t="shared" si="55"/>
        <v>7.1797092790339985</v>
      </c>
      <c r="N117" s="24">
        <f t="shared" si="55"/>
        <v>7.6336735211389186</v>
      </c>
      <c r="O117" s="24">
        <f>'[5]TS BYDem'!O28</f>
        <v>8.0876377632438388</v>
      </c>
      <c r="P117" s="24">
        <f t="shared" ref="P117:AP117" ca="1" si="76">IF($E$78=1, P92,P84)</f>
        <v>8.2281433792241678</v>
      </c>
      <c r="Q117" s="24">
        <f t="shared" ca="1" si="76"/>
        <v>8.3855779957366483</v>
      </c>
      <c r="R117" s="24">
        <f t="shared" ca="1" si="76"/>
        <v>8.7887321021130926</v>
      </c>
      <c r="S117" s="24">
        <f t="shared" ca="1" si="76"/>
        <v>7.0300523625412232</v>
      </c>
      <c r="T117" s="24">
        <f t="shared" ca="1" si="76"/>
        <v>6.9564755592291609</v>
      </c>
      <c r="U117" s="24">
        <f t="shared" ca="1" si="76"/>
        <v>6.8796509398222607</v>
      </c>
      <c r="V117" s="24">
        <f t="shared" ca="1" si="76"/>
        <v>6.7995008773691703</v>
      </c>
      <c r="W117" s="24">
        <f t="shared" ca="1" si="76"/>
        <v>6.7159461445492532</v>
      </c>
      <c r="X117" s="24">
        <f t="shared" ca="1" si="76"/>
        <v>6.6289058825061362</v>
      </c>
      <c r="Y117" s="24">
        <f t="shared" ca="1" si="76"/>
        <v>6.5382975690895062</v>
      </c>
      <c r="Z117" s="24">
        <f t="shared" ca="1" si="76"/>
        <v>6.4440369864939955</v>
      </c>
      <c r="AA117" s="24">
        <f t="shared" ca="1" si="76"/>
        <v>6.346038188283897</v>
      </c>
      <c r="AB117" s="24">
        <f t="shared" ca="1" si="76"/>
        <v>6.2442134657921597</v>
      </c>
      <c r="AC117" s="24">
        <f t="shared" ca="1" si="76"/>
        <v>6.1384733138819678</v>
      </c>
      <c r="AD117" s="24">
        <f t="shared" ca="1" si="76"/>
        <v>6.0287263960588495</v>
      </c>
      <c r="AE117" s="24">
        <f t="shared" ca="1" si="76"/>
        <v>5.9148795089212962</v>
      </c>
      <c r="AF117" s="24">
        <f t="shared" ca="1" si="76"/>
        <v>5.7968375459373105</v>
      </c>
      <c r="AG117" s="24">
        <f t="shared" ca="1" si="76"/>
        <v>5.6745034605344058</v>
      </c>
      <c r="AH117" s="24">
        <f t="shared" ca="1" si="76"/>
        <v>5.5477782284900661</v>
      </c>
      <c r="AI117" s="24">
        <f t="shared" ca="1" si="76"/>
        <v>5.4165608096096109</v>
      </c>
      <c r="AJ117" s="24">
        <f t="shared" ca="1" si="76"/>
        <v>5.2807481086781172</v>
      </c>
      <c r="AK117" s="24">
        <f t="shared" ca="1" si="76"/>
        <v>5.140234935672769</v>
      </c>
      <c r="AL117" s="24">
        <f t="shared" ca="1" si="76"/>
        <v>4.9949139652217536</v>
      </c>
      <c r="AM117" s="24">
        <f t="shared" ca="1" si="76"/>
        <v>4.192281017741843</v>
      </c>
      <c r="AN117" s="24">
        <f t="shared" ca="1" si="76"/>
        <v>3.2520519457971151</v>
      </c>
      <c r="AO117" s="24">
        <f t="shared" ca="1" si="76"/>
        <v>3.2520519457971151</v>
      </c>
      <c r="AP117" s="24">
        <f t="shared" ca="1" si="76"/>
        <v>3.2520519457971151</v>
      </c>
      <c r="AQ117" s="186"/>
      <c r="AR117" s="186"/>
      <c r="AS117" s="186"/>
      <c r="AT117" s="186"/>
      <c r="AU117" s="186"/>
      <c r="AV117" s="186"/>
      <c r="BB117" s="315">
        <f t="shared" si="71"/>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55"/>
        <v>0</v>
      </c>
      <c r="L118" s="24">
        <f t="shared" si="55"/>
        <v>0</v>
      </c>
      <c r="M118" s="24">
        <f t="shared" si="55"/>
        <v>0</v>
      </c>
      <c r="N118" s="24">
        <f t="shared" si="55"/>
        <v>0</v>
      </c>
      <c r="O118" s="24">
        <f>'[5]TS BYDem'!O29</f>
        <v>0</v>
      </c>
      <c r="P118" s="24" t="e">
        <f t="shared" ref="P118:AP118" ca="1" si="77">OFFSET(P$33,$BB118,$J$96)/OFFSET(O$33,$BB118,$J$96)*O118</f>
        <v>#N/A</v>
      </c>
      <c r="Q118" s="24" t="e">
        <f t="shared" ca="1" si="77"/>
        <v>#N/A</v>
      </c>
      <c r="R118" s="24" t="e">
        <f t="shared" ca="1" si="77"/>
        <v>#N/A</v>
      </c>
      <c r="S118" s="24" t="e">
        <f t="shared" ca="1" si="77"/>
        <v>#N/A</v>
      </c>
      <c r="T118" s="24" t="e">
        <f t="shared" ca="1" si="77"/>
        <v>#N/A</v>
      </c>
      <c r="U118" s="24" t="e">
        <f t="shared" ca="1" si="77"/>
        <v>#N/A</v>
      </c>
      <c r="V118" s="24" t="e">
        <f t="shared" ca="1" si="77"/>
        <v>#N/A</v>
      </c>
      <c r="W118" s="24" t="e">
        <f t="shared" ca="1" si="77"/>
        <v>#N/A</v>
      </c>
      <c r="X118" s="24" t="e">
        <f t="shared" ca="1" si="77"/>
        <v>#N/A</v>
      </c>
      <c r="Y118" s="24" t="e">
        <f t="shared" ca="1" si="77"/>
        <v>#N/A</v>
      </c>
      <c r="Z118" s="24" t="e">
        <f t="shared" ca="1" si="77"/>
        <v>#N/A</v>
      </c>
      <c r="AA118" s="24" t="e">
        <f t="shared" ca="1" si="77"/>
        <v>#N/A</v>
      </c>
      <c r="AB118" s="24" t="e">
        <f t="shared" ca="1" si="77"/>
        <v>#N/A</v>
      </c>
      <c r="AC118" s="24" t="e">
        <f t="shared" ca="1" si="77"/>
        <v>#N/A</v>
      </c>
      <c r="AD118" s="24" t="e">
        <f t="shared" ca="1" si="77"/>
        <v>#N/A</v>
      </c>
      <c r="AE118" s="24" t="e">
        <f t="shared" ca="1" si="77"/>
        <v>#N/A</v>
      </c>
      <c r="AF118" s="24" t="e">
        <f t="shared" ca="1" si="77"/>
        <v>#N/A</v>
      </c>
      <c r="AG118" s="24" t="e">
        <f t="shared" ca="1" si="77"/>
        <v>#N/A</v>
      </c>
      <c r="AH118" s="24" t="e">
        <f t="shared" ca="1" si="77"/>
        <v>#N/A</v>
      </c>
      <c r="AI118" s="24" t="e">
        <f t="shared" ca="1" si="77"/>
        <v>#N/A</v>
      </c>
      <c r="AJ118" s="24" t="e">
        <f t="shared" ca="1" si="77"/>
        <v>#N/A</v>
      </c>
      <c r="AK118" s="24" t="e">
        <f t="shared" ca="1" si="77"/>
        <v>#N/A</v>
      </c>
      <c r="AL118" s="24" t="e">
        <f t="shared" ca="1" si="77"/>
        <v>#N/A</v>
      </c>
      <c r="AM118" s="24" t="e">
        <f t="shared" ca="1" si="77"/>
        <v>#N/A</v>
      </c>
      <c r="AN118" s="24" t="e">
        <f t="shared" ca="1" si="77"/>
        <v>#N/A</v>
      </c>
      <c r="AO118" s="24" t="e">
        <f t="shared" ca="1" si="77"/>
        <v>#N/A</v>
      </c>
      <c r="AP118" s="24" t="e">
        <f t="shared" ca="1" si="77"/>
        <v>#N/A</v>
      </c>
      <c r="AQ118" s="186"/>
      <c r="AR118" s="186"/>
      <c r="AS118" s="186"/>
      <c r="AT118" s="186"/>
      <c r="AU118" s="186"/>
      <c r="AV118" s="186"/>
      <c r="BB118" s="315" t="e">
        <f t="shared" si="71"/>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55"/>
        <v>0</v>
      </c>
      <c r="L119" s="24">
        <f t="shared" si="55"/>
        <v>0</v>
      </c>
      <c r="M119" s="24">
        <f t="shared" si="55"/>
        <v>0</v>
      </c>
      <c r="N119" s="24">
        <f t="shared" si="55"/>
        <v>0</v>
      </c>
      <c r="O119" s="24">
        <f>'[5]TS BYDem'!O30</f>
        <v>0</v>
      </c>
      <c r="P119" s="24" t="e">
        <f t="shared" ref="P119:AP119" ca="1" si="78">OFFSET(P$33,$BB119,$J$96)/OFFSET(O$33,$BB119,$J$96)*O119</f>
        <v>#N/A</v>
      </c>
      <c r="Q119" s="24" t="e">
        <f t="shared" ca="1" si="78"/>
        <v>#N/A</v>
      </c>
      <c r="R119" s="24" t="e">
        <f t="shared" ca="1" si="78"/>
        <v>#N/A</v>
      </c>
      <c r="S119" s="24" t="e">
        <f t="shared" ca="1" si="78"/>
        <v>#N/A</v>
      </c>
      <c r="T119" s="24" t="e">
        <f t="shared" ca="1" si="78"/>
        <v>#N/A</v>
      </c>
      <c r="U119" s="24" t="e">
        <f t="shared" ca="1" si="78"/>
        <v>#N/A</v>
      </c>
      <c r="V119" s="24" t="e">
        <f t="shared" ca="1" si="78"/>
        <v>#N/A</v>
      </c>
      <c r="W119" s="24" t="e">
        <f t="shared" ca="1" si="78"/>
        <v>#N/A</v>
      </c>
      <c r="X119" s="24" t="e">
        <f t="shared" ca="1" si="78"/>
        <v>#N/A</v>
      </c>
      <c r="Y119" s="24" t="e">
        <f t="shared" ca="1" si="78"/>
        <v>#N/A</v>
      </c>
      <c r="Z119" s="24" t="e">
        <f t="shared" ca="1" si="78"/>
        <v>#N/A</v>
      </c>
      <c r="AA119" s="24" t="e">
        <f t="shared" ca="1" si="78"/>
        <v>#N/A</v>
      </c>
      <c r="AB119" s="24" t="e">
        <f t="shared" ca="1" si="78"/>
        <v>#N/A</v>
      </c>
      <c r="AC119" s="24" t="e">
        <f t="shared" ca="1" si="78"/>
        <v>#N/A</v>
      </c>
      <c r="AD119" s="24" t="e">
        <f t="shared" ca="1" si="78"/>
        <v>#N/A</v>
      </c>
      <c r="AE119" s="24" t="e">
        <f t="shared" ca="1" si="78"/>
        <v>#N/A</v>
      </c>
      <c r="AF119" s="24" t="e">
        <f t="shared" ca="1" si="78"/>
        <v>#N/A</v>
      </c>
      <c r="AG119" s="24" t="e">
        <f t="shared" ca="1" si="78"/>
        <v>#N/A</v>
      </c>
      <c r="AH119" s="24" t="e">
        <f t="shared" ca="1" si="78"/>
        <v>#N/A</v>
      </c>
      <c r="AI119" s="24" t="e">
        <f t="shared" ca="1" si="78"/>
        <v>#N/A</v>
      </c>
      <c r="AJ119" s="24" t="e">
        <f t="shared" ca="1" si="78"/>
        <v>#N/A</v>
      </c>
      <c r="AK119" s="24" t="e">
        <f t="shared" ca="1" si="78"/>
        <v>#N/A</v>
      </c>
      <c r="AL119" s="24" t="e">
        <f t="shared" ca="1" si="78"/>
        <v>#N/A</v>
      </c>
      <c r="AM119" s="24" t="e">
        <f t="shared" ca="1" si="78"/>
        <v>#N/A</v>
      </c>
      <c r="AN119" s="24" t="e">
        <f t="shared" ca="1" si="78"/>
        <v>#N/A</v>
      </c>
      <c r="AO119" s="24" t="e">
        <f t="shared" ca="1" si="78"/>
        <v>#N/A</v>
      </c>
      <c r="AP119" s="24" t="e">
        <f t="shared" ca="1" si="78"/>
        <v>#N/A</v>
      </c>
      <c r="AQ119" s="186"/>
      <c r="AR119" s="186"/>
      <c r="AS119" s="186"/>
      <c r="AT119" s="186"/>
      <c r="AU119" s="186"/>
      <c r="AV119" s="186"/>
      <c r="BB119" s="315" t="e">
        <f t="shared" si="71"/>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55"/>
        <v>0</v>
      </c>
      <c r="L120" s="24">
        <f t="shared" si="55"/>
        <v>0</v>
      </c>
      <c r="M120" s="24">
        <f t="shared" si="55"/>
        <v>0</v>
      </c>
      <c r="N120" s="24">
        <f t="shared" si="55"/>
        <v>0</v>
      </c>
      <c r="O120" s="24">
        <f>'[5]TS BYDem'!O31</f>
        <v>0</v>
      </c>
      <c r="P120" s="24" t="e">
        <f t="shared" ref="P120:AP120" ca="1" si="79">OFFSET(P$33,$BB120,$J$96)/OFFSET(O$33,$BB120,$J$96)*O120</f>
        <v>#N/A</v>
      </c>
      <c r="Q120" s="24" t="e">
        <f t="shared" ca="1" si="79"/>
        <v>#N/A</v>
      </c>
      <c r="R120" s="24" t="e">
        <f t="shared" ca="1" si="79"/>
        <v>#N/A</v>
      </c>
      <c r="S120" s="24" t="e">
        <f t="shared" ca="1" si="79"/>
        <v>#N/A</v>
      </c>
      <c r="T120" s="24" t="e">
        <f t="shared" ca="1" si="79"/>
        <v>#N/A</v>
      </c>
      <c r="U120" s="24" t="e">
        <f t="shared" ca="1" si="79"/>
        <v>#N/A</v>
      </c>
      <c r="V120" s="24" t="e">
        <f t="shared" ca="1" si="79"/>
        <v>#N/A</v>
      </c>
      <c r="W120" s="24" t="e">
        <f t="shared" ca="1" si="79"/>
        <v>#N/A</v>
      </c>
      <c r="X120" s="24" t="e">
        <f t="shared" ca="1" si="79"/>
        <v>#N/A</v>
      </c>
      <c r="Y120" s="24" t="e">
        <f t="shared" ca="1" si="79"/>
        <v>#N/A</v>
      </c>
      <c r="Z120" s="24" t="e">
        <f t="shared" ca="1" si="79"/>
        <v>#N/A</v>
      </c>
      <c r="AA120" s="24" t="e">
        <f t="shared" ca="1" si="79"/>
        <v>#N/A</v>
      </c>
      <c r="AB120" s="24" t="e">
        <f t="shared" ca="1" si="79"/>
        <v>#N/A</v>
      </c>
      <c r="AC120" s="24" t="e">
        <f t="shared" ca="1" si="79"/>
        <v>#N/A</v>
      </c>
      <c r="AD120" s="24" t="e">
        <f t="shared" ca="1" si="79"/>
        <v>#N/A</v>
      </c>
      <c r="AE120" s="24" t="e">
        <f t="shared" ca="1" si="79"/>
        <v>#N/A</v>
      </c>
      <c r="AF120" s="24" t="e">
        <f t="shared" ca="1" si="79"/>
        <v>#N/A</v>
      </c>
      <c r="AG120" s="24" t="e">
        <f t="shared" ca="1" si="79"/>
        <v>#N/A</v>
      </c>
      <c r="AH120" s="24" t="e">
        <f t="shared" ca="1" si="79"/>
        <v>#N/A</v>
      </c>
      <c r="AI120" s="24" t="e">
        <f t="shared" ca="1" si="79"/>
        <v>#N/A</v>
      </c>
      <c r="AJ120" s="24" t="e">
        <f t="shared" ca="1" si="79"/>
        <v>#N/A</v>
      </c>
      <c r="AK120" s="24" t="e">
        <f t="shared" ca="1" si="79"/>
        <v>#N/A</v>
      </c>
      <c r="AL120" s="24" t="e">
        <f t="shared" ca="1" si="79"/>
        <v>#N/A</v>
      </c>
      <c r="AM120" s="24" t="e">
        <f t="shared" ca="1" si="79"/>
        <v>#N/A</v>
      </c>
      <c r="AN120" s="24" t="e">
        <f t="shared" ca="1" si="79"/>
        <v>#N/A</v>
      </c>
      <c r="AO120" s="24" t="e">
        <f t="shared" ca="1" si="79"/>
        <v>#N/A</v>
      </c>
      <c r="AP120" s="24" t="e">
        <f t="shared" ca="1" si="79"/>
        <v>#N/A</v>
      </c>
      <c r="AQ120" s="186"/>
      <c r="AR120" s="186"/>
      <c r="AS120" s="186"/>
      <c r="AT120" s="186"/>
      <c r="AU120" s="186"/>
      <c r="AV120" s="186"/>
      <c r="BB120" s="315" t="e">
        <f t="shared" si="71"/>
        <v>#N/A</v>
      </c>
    </row>
    <row r="121" spans="1:54" s="317" customFormat="1">
      <c r="A121" s="321" t="str">
        <f>'[5]TS BYDem'!A32</f>
        <v/>
      </c>
      <c r="B121" s="321" t="str">
        <f>'[5]TS BYDem'!B32</f>
        <v>COM_PROJ</v>
      </c>
      <c r="C121" s="321" t="str">
        <f>'[5]TS BYDem'!C32</f>
        <v>-</v>
      </c>
      <c r="D121" s="321" t="str">
        <f>'[5]TS BYDem'!D32</f>
        <v>RHEL</v>
      </c>
      <c r="E121" s="320" t="s">
        <v>137</v>
      </c>
      <c r="F121" s="320" t="s">
        <v>137</v>
      </c>
      <c r="G121" s="320" t="s">
        <v>137</v>
      </c>
      <c r="H121" s="320" t="s">
        <v>137</v>
      </c>
      <c r="I121" s="320">
        <v>0</v>
      </c>
      <c r="J121" s="318">
        <f>'[5]TS BYDem'!J32</f>
        <v>29.155130644409116</v>
      </c>
      <c r="K121" s="319">
        <f t="shared" si="55"/>
        <v>30.403931874323813</v>
      </c>
      <c r="L121" s="319">
        <f t="shared" si="55"/>
        <v>31.652733104238511</v>
      </c>
      <c r="M121" s="319">
        <f t="shared" si="55"/>
        <v>32.901534334153212</v>
      </c>
      <c r="N121" s="319">
        <f t="shared" si="55"/>
        <v>34.150335564067909</v>
      </c>
      <c r="O121" s="319">
        <f>'[5]TS BYDem'!O32</f>
        <v>35.399136793982606</v>
      </c>
      <c r="P121" s="24">
        <f t="shared" ref="P121:AP121" ca="1" si="80">OFFSET(P$33,$BB121,$J$96)/OFFSET(O$33,$BB121,$J$96)*O121</f>
        <v>37.287278368988204</v>
      </c>
      <c r="Q121" s="24">
        <f t="shared" ca="1" si="80"/>
        <v>38.775914237786843</v>
      </c>
      <c r="R121" s="24">
        <f t="shared" ca="1" si="80"/>
        <v>36.689053767325142</v>
      </c>
      <c r="S121" s="24">
        <f t="shared" ca="1" si="80"/>
        <v>36.98290886691926</v>
      </c>
      <c r="T121" s="24">
        <f t="shared" ca="1" si="80"/>
        <v>37.673030587179532</v>
      </c>
      <c r="U121" s="24">
        <f t="shared" ca="1" si="80"/>
        <v>38.373538391129415</v>
      </c>
      <c r="V121" s="24">
        <f t="shared" ca="1" si="80"/>
        <v>39.084574390557492</v>
      </c>
      <c r="W121" s="24">
        <f t="shared" ca="1" si="80"/>
        <v>39.806282541494213</v>
      </c>
      <c r="X121" s="24">
        <f t="shared" ca="1" si="80"/>
        <v>40.272075336730381</v>
      </c>
      <c r="Y121" s="24">
        <f t="shared" ca="1" si="80"/>
        <v>40.743136231888258</v>
      </c>
      <c r="Z121" s="24">
        <f t="shared" ca="1" si="80"/>
        <v>41.219523392296843</v>
      </c>
      <c r="AA121" s="24">
        <f t="shared" ca="1" si="80"/>
        <v>41.701295614104801</v>
      </c>
      <c r="AB121" s="24">
        <f t="shared" ca="1" si="80"/>
        <v>42.188512331028377</v>
      </c>
      <c r="AC121" s="24">
        <f t="shared" ca="1" si="80"/>
        <v>42.460828312695696</v>
      </c>
      <c r="AD121" s="24">
        <f t="shared" ca="1" si="80"/>
        <v>42.734658388774072</v>
      </c>
      <c r="AE121" s="24">
        <f t="shared" ca="1" si="80"/>
        <v>43.010008003920554</v>
      </c>
      <c r="AF121" s="24">
        <f t="shared" ca="1" si="80"/>
        <v>43.286882580232131</v>
      </c>
      <c r="AG121" s="24">
        <f t="shared" ca="1" si="80"/>
        <v>43.565287516415957</v>
      </c>
      <c r="AH121" s="24">
        <f t="shared" ca="1" si="80"/>
        <v>43.632617438383527</v>
      </c>
      <c r="AI121" s="24">
        <f t="shared" ca="1" si="80"/>
        <v>43.698117409643338</v>
      </c>
      <c r="AJ121" s="24">
        <f t="shared" ca="1" si="80"/>
        <v>43.761752588506035</v>
      </c>
      <c r="AK121" s="24">
        <f t="shared" ca="1" si="80"/>
        <v>43.823487680231537</v>
      </c>
      <c r="AL121" s="24">
        <f t="shared" ca="1" si="80"/>
        <v>43.883286931884669</v>
      </c>
      <c r="AM121" s="24">
        <f t="shared" ca="1" si="80"/>
        <v>43.115342430257954</v>
      </c>
      <c r="AN121" s="24">
        <f t="shared" ca="1" si="80"/>
        <v>41.161719654468826</v>
      </c>
      <c r="AO121" s="24">
        <f t="shared" ca="1" si="80"/>
        <v>41.161719654468826</v>
      </c>
      <c r="AP121" s="24">
        <f t="shared" ca="1" si="80"/>
        <v>41.161719654468826</v>
      </c>
      <c r="AQ121" s="318"/>
      <c r="AR121" s="318"/>
      <c r="AS121" s="318"/>
      <c r="AU121" s="318"/>
      <c r="AV121" s="318"/>
      <c r="BB121" s="317">
        <f t="shared" si="71"/>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55"/>
        <v>4.3030943148213661</v>
      </c>
      <c r="L122" s="24">
        <f t="shared" si="55"/>
        <v>4.714250132962662</v>
      </c>
      <c r="M122" s="24">
        <f t="shared" si="55"/>
        <v>5.125405951103958</v>
      </c>
      <c r="N122" s="24">
        <f t="shared" si="55"/>
        <v>5.536561769245254</v>
      </c>
      <c r="O122" s="24">
        <f>'[5]TS BYDem'!O33</f>
        <v>5.94771758738655</v>
      </c>
      <c r="P122" s="24">
        <f t="shared" ref="P122:AP122" ca="1" si="81">OFFSET(P$33,$BB122,$J$96)/OFFSET(O$33,$BB122,$J$96)*O122</f>
        <v>6.2649607144857828</v>
      </c>
      <c r="Q122" s="24">
        <f t="shared" ca="1" si="81"/>
        <v>6.5150794049385174</v>
      </c>
      <c r="R122" s="24">
        <f t="shared" ca="1" si="81"/>
        <v>6.1644477837545599</v>
      </c>
      <c r="S122" s="24">
        <f t="shared" ca="1" si="81"/>
        <v>6.213820940907258</v>
      </c>
      <c r="T122" s="24">
        <f t="shared" ca="1" si="81"/>
        <v>6.329774307705943</v>
      </c>
      <c r="U122" s="24">
        <f t="shared" ca="1" si="81"/>
        <v>6.4474727309726498</v>
      </c>
      <c r="V122" s="24">
        <f t="shared" ca="1" si="81"/>
        <v>6.5669400881479314</v>
      </c>
      <c r="W122" s="24">
        <f t="shared" ca="1" si="81"/>
        <v>6.6882005665394901</v>
      </c>
      <c r="X122" s="24">
        <f t="shared" ca="1" si="81"/>
        <v>6.7664624749139071</v>
      </c>
      <c r="Y122" s="24">
        <f t="shared" ca="1" si="81"/>
        <v>6.8456095226842013</v>
      </c>
      <c r="Z122" s="24">
        <f t="shared" ca="1" si="81"/>
        <v>6.925651482714394</v>
      </c>
      <c r="AA122" s="24">
        <f t="shared" ca="1" si="81"/>
        <v>7.0065982338580151</v>
      </c>
      <c r="AB122" s="24">
        <f t="shared" ca="1" si="81"/>
        <v>7.0884597620918806</v>
      </c>
      <c r="AC122" s="24">
        <f t="shared" ca="1" si="81"/>
        <v>7.1342139442606518</v>
      </c>
      <c r="AD122" s="24">
        <f t="shared" ca="1" si="81"/>
        <v>7.1802225226315119</v>
      </c>
      <c r="AE122" s="24">
        <f t="shared" ca="1" si="81"/>
        <v>7.22648641200876</v>
      </c>
      <c r="AF122" s="24">
        <f t="shared" ca="1" si="81"/>
        <v>7.2730065234061794</v>
      </c>
      <c r="AG122" s="24">
        <f t="shared" ca="1" si="81"/>
        <v>7.3197837639076271</v>
      </c>
      <c r="AH122" s="24">
        <f t="shared" ca="1" si="81"/>
        <v>7.331096451089083</v>
      </c>
      <c r="AI122" s="24">
        <f t="shared" ca="1" si="81"/>
        <v>7.3421016722983623</v>
      </c>
      <c r="AJ122" s="24">
        <f t="shared" ca="1" si="81"/>
        <v>7.3527935734794809</v>
      </c>
      <c r="AK122" s="24">
        <f t="shared" ca="1" si="81"/>
        <v>7.3631662244554539</v>
      </c>
      <c r="AL122" s="24">
        <f t="shared" ca="1" si="81"/>
        <v>7.3732136180639429</v>
      </c>
      <c r="AM122" s="24">
        <f t="shared" ca="1" si="81"/>
        <v>7.2441845672979808</v>
      </c>
      <c r="AN122" s="24">
        <f t="shared" ca="1" si="81"/>
        <v>6.9159393727808336</v>
      </c>
      <c r="AO122" s="24">
        <f t="shared" ca="1" si="81"/>
        <v>6.9159393727808336</v>
      </c>
      <c r="AP122" s="24">
        <f t="shared" ca="1" si="81"/>
        <v>6.9159393727808336</v>
      </c>
      <c r="AQ122" s="186"/>
      <c r="AR122" s="186"/>
      <c r="AS122" s="186"/>
      <c r="AU122" s="186"/>
      <c r="AV122" s="186"/>
      <c r="BB122" s="315">
        <f t="shared" si="71"/>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55"/>
        <v>7.3555682376090985</v>
      </c>
      <c r="L123" s="24">
        <f t="shared" si="55"/>
        <v>7.6268344259232981</v>
      </c>
      <c r="M123" s="24">
        <f t="shared" si="55"/>
        <v>7.8981006142374968</v>
      </c>
      <c r="N123" s="24">
        <f t="shared" si="55"/>
        <v>8.1693668025516963</v>
      </c>
      <c r="O123" s="24">
        <f>'[5]TS BYDem'!O34</f>
        <v>8.440632990865895</v>
      </c>
      <c r="P123" s="24">
        <f t="shared" ref="P123:AP123" ca="1" si="82">IF($E$78=1, P91,P83)</f>
        <v>8.8908448184076008</v>
      </c>
      <c r="Q123" s="24">
        <f t="shared" ca="1" si="82"/>
        <v>9.2457977964616873</v>
      </c>
      <c r="R123" s="24">
        <f t="shared" ca="1" si="82"/>
        <v>8.7482030828723101</v>
      </c>
      <c r="S123" s="24">
        <f t="shared" ca="1" si="82"/>
        <v>8.8182704142483104</v>
      </c>
      <c r="T123" s="24">
        <f t="shared" ca="1" si="82"/>
        <v>8.9828242618080107</v>
      </c>
      <c r="U123" s="24">
        <f t="shared" ca="1" si="82"/>
        <v>9.1498545855921627</v>
      </c>
      <c r="V123" s="24">
        <f t="shared" ca="1" si="82"/>
        <v>9.3193952709878065</v>
      </c>
      <c r="W123" s="24">
        <f t="shared" ca="1" si="82"/>
        <v>9.4914806431262821</v>
      </c>
      <c r="X123" s="24">
        <f t="shared" ca="1" si="82"/>
        <v>9.6025451037446086</v>
      </c>
      <c r="Y123" s="24">
        <f t="shared" ca="1" si="82"/>
        <v>9.7148656994562028</v>
      </c>
      <c r="Z123" s="24">
        <f t="shared" ca="1" si="82"/>
        <v>9.8284562993053246</v>
      </c>
      <c r="AA123" s="24">
        <f t="shared" ca="1" si="82"/>
        <v>9.9433309227499915</v>
      </c>
      <c r="AB123" s="24">
        <f t="shared" ca="1" si="82"/>
        <v>10.059503741270966</v>
      </c>
      <c r="AC123" s="24">
        <f t="shared" ca="1" si="82"/>
        <v>10.124435247148586</v>
      </c>
      <c r="AD123" s="24">
        <f t="shared" ca="1" si="82"/>
        <v>10.189727776384252</v>
      </c>
      <c r="AE123" s="24">
        <f t="shared" ca="1" si="82"/>
        <v>10.255382627211652</v>
      </c>
      <c r="AF123" s="24">
        <f t="shared" ca="1" si="82"/>
        <v>10.321401092485212</v>
      </c>
      <c r="AG123" s="24">
        <f t="shared" ca="1" si="82"/>
        <v>10.387784459482244</v>
      </c>
      <c r="AH123" s="24">
        <f t="shared" ca="1" si="82"/>
        <v>10.403838725549221</v>
      </c>
      <c r="AI123" s="24">
        <f t="shared" ca="1" si="82"/>
        <v>10.4194566549223</v>
      </c>
      <c r="AJ123" s="24">
        <f t="shared" ca="1" si="82"/>
        <v>10.434629939887245</v>
      </c>
      <c r="AK123" s="24">
        <f t="shared" ca="1" si="82"/>
        <v>10.449350164703603</v>
      </c>
      <c r="AL123" s="24">
        <f t="shared" ca="1" si="82"/>
        <v>10.463608804378069</v>
      </c>
      <c r="AM123" s="24">
        <f t="shared" ca="1" si="82"/>
        <v>10.280498754737357</v>
      </c>
      <c r="AN123" s="24">
        <f t="shared" ca="1" si="82"/>
        <v>9.814673473488245</v>
      </c>
      <c r="AO123" s="24">
        <f t="shared" ca="1" si="82"/>
        <v>9.814673473488245</v>
      </c>
      <c r="AP123" s="24">
        <f t="shared" ca="1" si="82"/>
        <v>9.814673473488245</v>
      </c>
      <c r="AQ123" s="186"/>
      <c r="AR123" s="186"/>
      <c r="AS123" s="186"/>
      <c r="AU123" s="186"/>
      <c r="AV123" s="186"/>
      <c r="BB123" s="315">
        <f t="shared" si="71"/>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55"/>
        <v>32.709053877558809</v>
      </c>
      <c r="L124" s="24">
        <f t="shared" si="55"/>
        <v>33.676146280781047</v>
      </c>
      <c r="M124" s="24">
        <f t="shared" si="55"/>
        <v>34.643238684003286</v>
      </c>
      <c r="N124" s="24">
        <f t="shared" si="55"/>
        <v>35.610331087225532</v>
      </c>
      <c r="O124" s="24">
        <f>'[5]TS BYDem'!O35</f>
        <v>36.577423490447771</v>
      </c>
      <c r="P124" s="24">
        <f t="shared" ref="P124:AP124" ca="1" si="83">OFFSET(P$33,$BB124,$J$96)/OFFSET(O$33,$BB124,$J$96)*O124</f>
        <v>38.528413267425634</v>
      </c>
      <c r="Q124" s="24">
        <f t="shared" ca="1" si="83"/>
        <v>40.066599492502583</v>
      </c>
      <c r="R124" s="24">
        <f t="shared" ca="1" si="83"/>
        <v>37.910276313273869</v>
      </c>
      <c r="S124" s="24">
        <f t="shared" ca="1" si="83"/>
        <v>38.213912599244239</v>
      </c>
      <c r="T124" s="24">
        <f t="shared" ca="1" si="83"/>
        <v>38.927005536194251</v>
      </c>
      <c r="U124" s="24">
        <f t="shared" ca="1" si="83"/>
        <v>39.650830265383519</v>
      </c>
      <c r="V124" s="24">
        <f t="shared" ca="1" si="83"/>
        <v>40.385533628897619</v>
      </c>
      <c r="W124" s="24">
        <f t="shared" ca="1" si="83"/>
        <v>41.131264374450936</v>
      </c>
      <c r="X124" s="24">
        <f t="shared" ca="1" si="83"/>
        <v>41.612561430627991</v>
      </c>
      <c r="Y124" s="24">
        <f t="shared" ca="1" si="83"/>
        <v>42.099301939365702</v>
      </c>
      <c r="Z124" s="24">
        <f t="shared" ca="1" si="83"/>
        <v>42.591546002069478</v>
      </c>
      <c r="AA124" s="24">
        <f t="shared" ca="1" si="83"/>
        <v>43.089354371961683</v>
      </c>
      <c r="AB124" s="24">
        <f t="shared" ca="1" si="83"/>
        <v>43.592788461054177</v>
      </c>
      <c r="AC124" s="24">
        <f t="shared" ca="1" si="83"/>
        <v>43.874168683476881</v>
      </c>
      <c r="AD124" s="24">
        <f t="shared" ca="1" si="83"/>
        <v>44.157113398073506</v>
      </c>
      <c r="AE124" s="24">
        <f t="shared" ca="1" si="83"/>
        <v>44.441628230730579</v>
      </c>
      <c r="AF124" s="24">
        <f t="shared" ca="1" si="83"/>
        <v>44.727718784023629</v>
      </c>
      <c r="AG124" s="24">
        <f t="shared" ca="1" si="83"/>
        <v>45.015390636359811</v>
      </c>
      <c r="AH124" s="24">
        <f t="shared" ca="1" si="83"/>
        <v>45.084961685047226</v>
      </c>
      <c r="AI124" s="24">
        <f t="shared" ca="1" si="83"/>
        <v>45.152641871751371</v>
      </c>
      <c r="AJ124" s="24">
        <f t="shared" ca="1" si="83"/>
        <v>45.218395195051244</v>
      </c>
      <c r="AK124" s="24">
        <f t="shared" ca="1" si="83"/>
        <v>45.282185185394994</v>
      </c>
      <c r="AL124" s="24">
        <f t="shared" ca="1" si="83"/>
        <v>45.343974899784307</v>
      </c>
      <c r="AM124" s="24">
        <f t="shared" ca="1" si="83"/>
        <v>44.550468792089156</v>
      </c>
      <c r="AN124" s="24">
        <f t="shared" ca="1" si="83"/>
        <v>42.531818223672751</v>
      </c>
      <c r="AO124" s="24">
        <f t="shared" ca="1" si="83"/>
        <v>42.531818223672751</v>
      </c>
      <c r="AP124" s="24">
        <f t="shared" ca="1" si="83"/>
        <v>42.531818223672751</v>
      </c>
      <c r="AQ124" s="186"/>
      <c r="AR124" s="186"/>
      <c r="AS124" s="186"/>
      <c r="AU124" s="186"/>
      <c r="AV124" s="186"/>
      <c r="BB124" s="315">
        <f t="shared" si="71"/>
        <v>3</v>
      </c>
    </row>
    <row r="125" spans="1:54">
      <c r="A125" s="22" t="str">
        <f>'[5]TS BYDem'!A36</f>
        <v/>
      </c>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55"/>
        <v>1.9093360469363874</v>
      </c>
      <c r="L125" s="24">
        <f t="shared" si="55"/>
        <v>3.2582323201508996</v>
      </c>
      <c r="M125" s="24">
        <f t="shared" si="55"/>
        <v>4.6071285933654114</v>
      </c>
      <c r="N125" s="24">
        <f t="shared" si="55"/>
        <v>5.9560248665799236</v>
      </c>
      <c r="O125" s="24">
        <f>'[5]TS BYDem'!O36</f>
        <v>7.3049211397944367</v>
      </c>
      <c r="P125" s="24">
        <f t="shared" ref="P125:AP125" ca="1" si="84">OFFSET(P$33,$BB125,$J$96)/OFFSET(O$33,$BB125,$J$96)*O125</f>
        <v>7.694555649428235</v>
      </c>
      <c r="Q125" s="24">
        <f t="shared" ca="1" si="84"/>
        <v>8.0017486663294815</v>
      </c>
      <c r="R125" s="24">
        <f t="shared" ca="1" si="84"/>
        <v>7.5711067765230506</v>
      </c>
      <c r="S125" s="24">
        <f t="shared" ca="1" si="84"/>
        <v>7.6317463435710922</v>
      </c>
      <c r="T125" s="24">
        <f t="shared" ca="1" si="84"/>
        <v>7.7741589897522703</v>
      </c>
      <c r="U125" s="24">
        <f t="shared" ca="1" si="84"/>
        <v>7.9187148950401731</v>
      </c>
      <c r="V125" s="24">
        <f t="shared" ca="1" si="84"/>
        <v>8.0654433854439276</v>
      </c>
      <c r="W125" s="24">
        <f t="shared" ca="1" si="84"/>
        <v>8.2143741675480779</v>
      </c>
      <c r="X125" s="24">
        <f t="shared" ca="1" si="84"/>
        <v>8.3104945802148364</v>
      </c>
      <c r="Y125" s="24">
        <f t="shared" ca="1" si="84"/>
        <v>8.4077021113248662</v>
      </c>
      <c r="Z125" s="24">
        <f t="shared" ca="1" si="84"/>
        <v>8.5060087638019652</v>
      </c>
      <c r="AA125" s="24">
        <f t="shared" ca="1" si="84"/>
        <v>8.6054266707450786</v>
      </c>
      <c r="AB125" s="24">
        <f t="shared" ca="1" si="84"/>
        <v>8.7059680968207918</v>
      </c>
      <c r="AC125" s="24">
        <f t="shared" ca="1" si="84"/>
        <v>8.7621628787094732</v>
      </c>
      <c r="AD125" s="24">
        <f t="shared" ca="1" si="84"/>
        <v>8.8186701072076694</v>
      </c>
      <c r="AE125" s="24">
        <f t="shared" ca="1" si="84"/>
        <v>8.8754909058679274</v>
      </c>
      <c r="AF125" s="24">
        <f t="shared" ca="1" si="84"/>
        <v>8.9326263935873307</v>
      </c>
      <c r="AG125" s="24">
        <f t="shared" ca="1" si="84"/>
        <v>8.9900776844362653</v>
      </c>
      <c r="AH125" s="24">
        <f t="shared" ca="1" si="84"/>
        <v>9.0039718020579471</v>
      </c>
      <c r="AI125" s="24">
        <f t="shared" ca="1" si="84"/>
        <v>9.017488293363833</v>
      </c>
      <c r="AJ125" s="24">
        <f t="shared" ca="1" si="84"/>
        <v>9.0306199684669313</v>
      </c>
      <c r="AK125" s="24">
        <f t="shared" ca="1" si="84"/>
        <v>9.0433595439892773</v>
      </c>
      <c r="AL125" s="24">
        <f t="shared" ca="1" si="84"/>
        <v>9.0556996420003433</v>
      </c>
      <c r="AM125" s="24">
        <f t="shared" ca="1" si="84"/>
        <v>8.8972275849903113</v>
      </c>
      <c r="AN125" s="24">
        <f t="shared" ca="1" si="84"/>
        <v>8.4940804575023954</v>
      </c>
      <c r="AO125" s="24">
        <f t="shared" ca="1" si="84"/>
        <v>8.4940804575023954</v>
      </c>
      <c r="AP125" s="24">
        <f t="shared" ca="1" si="84"/>
        <v>8.4940804575023954</v>
      </c>
      <c r="AQ125" s="186"/>
      <c r="AR125" s="186"/>
      <c r="AS125" s="186"/>
      <c r="AU125" s="186"/>
      <c r="AV125" s="186"/>
      <c r="BB125" s="315">
        <f t="shared" si="71"/>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55"/>
        <v>5.4483518225662646</v>
      </c>
      <c r="L126" s="24">
        <f t="shared" si="55"/>
        <v>5.6736541750417535</v>
      </c>
      <c r="M126" s="24">
        <f t="shared" si="55"/>
        <v>5.8989565275172433</v>
      </c>
      <c r="N126" s="24">
        <f t="shared" si="55"/>
        <v>6.1242588799927322</v>
      </c>
      <c r="O126" s="24">
        <f>'[5]TS BYDem'!O37</f>
        <v>6.349561232468222</v>
      </c>
      <c r="P126" s="24">
        <f t="shared" ref="P126:AP126" ca="1" si="85">OFFSET(P$33,$BB126,$J$96)/OFFSET(O$33,$BB126,$J$96)*O126</f>
        <v>6.6882381503784067</v>
      </c>
      <c r="Q126" s="24">
        <f t="shared" ca="1" si="85"/>
        <v>6.955255525880971</v>
      </c>
      <c r="R126" s="24">
        <f t="shared" ca="1" si="85"/>
        <v>6.5809342982778611</v>
      </c>
      <c r="S126" s="24">
        <f t="shared" ca="1" si="85"/>
        <v>6.6336432374592</v>
      </c>
      <c r="T126" s="24">
        <f t="shared" ca="1" si="85"/>
        <v>6.757430722621657</v>
      </c>
      <c r="U126" s="24">
        <f t="shared" ca="1" si="85"/>
        <v>6.8830811649159926</v>
      </c>
      <c r="V126" s="24">
        <f t="shared" ca="1" si="85"/>
        <v>7.0106200550062532</v>
      </c>
      <c r="W126" s="24">
        <f t="shared" ca="1" si="85"/>
        <v>7.1400732143590853</v>
      </c>
      <c r="X126" s="24">
        <f t="shared" ca="1" si="85"/>
        <v>7.2236227057550826</v>
      </c>
      <c r="Y126" s="24">
        <f t="shared" ca="1" si="85"/>
        <v>7.3081171389225785</v>
      </c>
      <c r="Z126" s="24">
        <f t="shared" ca="1" si="85"/>
        <v>7.3935669470063212</v>
      </c>
      <c r="AA126" s="24">
        <f t="shared" ca="1" si="85"/>
        <v>7.4799826763015025</v>
      </c>
      <c r="AB126" s="24">
        <f t="shared" ca="1" si="85"/>
        <v>7.5673749874641363</v>
      </c>
      <c r="AC126" s="24">
        <f t="shared" ca="1" si="85"/>
        <v>7.6162204440705876</v>
      </c>
      <c r="AD126" s="24">
        <f t="shared" ca="1" si="85"/>
        <v>7.6653374845642599</v>
      </c>
      <c r="AE126" s="24">
        <f t="shared" ca="1" si="85"/>
        <v>7.7147270855560661</v>
      </c>
      <c r="AF126" s="24">
        <f t="shared" ca="1" si="85"/>
        <v>7.7643902196103092</v>
      </c>
      <c r="AG126" s="24">
        <f t="shared" ca="1" si="85"/>
        <v>7.814327855095847</v>
      </c>
      <c r="AH126" s="24">
        <f t="shared" ca="1" si="85"/>
        <v>7.8264048575605818</v>
      </c>
      <c r="AI126" s="24">
        <f t="shared" ca="1" si="85"/>
        <v>7.8381536208329621</v>
      </c>
      <c r="AJ126" s="24">
        <f t="shared" ca="1" si="85"/>
        <v>7.8495678953413854</v>
      </c>
      <c r="AK126" s="24">
        <f t="shared" ca="1" si="85"/>
        <v>7.8606413502503125</v>
      </c>
      <c r="AL126" s="24">
        <f t="shared" ca="1" si="85"/>
        <v>7.8713675725375154</v>
      </c>
      <c r="AM126" s="24">
        <f t="shared" ca="1" si="85"/>
        <v>7.7336209753649818</v>
      </c>
      <c r="AN126" s="24">
        <f t="shared" ca="1" si="85"/>
        <v>7.3831986610523277</v>
      </c>
      <c r="AO126" s="24">
        <f t="shared" ca="1" si="85"/>
        <v>7.3831986610523277</v>
      </c>
      <c r="AP126" s="24">
        <f t="shared" ca="1" si="85"/>
        <v>7.3831986610523277</v>
      </c>
      <c r="AQ126" s="186"/>
      <c r="AR126" s="186"/>
      <c r="AS126" s="186"/>
      <c r="AU126" s="186"/>
      <c r="AV126" s="186"/>
      <c r="BB126" s="315">
        <f t="shared" si="71"/>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55"/>
        <v>12.19470307470295</v>
      </c>
      <c r="L127" s="24">
        <f t="shared" si="55"/>
        <v>12.698983154247545</v>
      </c>
      <c r="M127" s="24">
        <f t="shared" si="55"/>
        <v>13.203263233792141</v>
      </c>
      <c r="N127" s="24">
        <f t="shared" si="55"/>
        <v>13.707543313336735</v>
      </c>
      <c r="O127" s="24">
        <f>'[5]TS BYDem'!O38</f>
        <v>14.211823392881332</v>
      </c>
      <c r="P127" s="24">
        <f t="shared" ref="P127:AP127" ca="1" si="86">IF($E$78=1, P93,P85)</f>
        <v>14.969862628722185</v>
      </c>
      <c r="Q127" s="24">
        <f t="shared" ca="1" si="86"/>
        <v>15.567510819603241</v>
      </c>
      <c r="R127" s="24">
        <f t="shared" ca="1" si="86"/>
        <v>14.729691168113083</v>
      </c>
      <c r="S127" s="24">
        <f t="shared" ca="1" si="86"/>
        <v>14.847666270241536</v>
      </c>
      <c r="T127" s="24">
        <f t="shared" ca="1" si="86"/>
        <v>15.124732009584584</v>
      </c>
      <c r="U127" s="24">
        <f t="shared" ca="1" si="86"/>
        <v>15.40596748865884</v>
      </c>
      <c r="V127" s="24">
        <f t="shared" ca="1" si="86"/>
        <v>15.691429761613769</v>
      </c>
      <c r="W127" s="24">
        <f t="shared" ca="1" si="86"/>
        <v>15.981176623013484</v>
      </c>
      <c r="X127" s="24">
        <f t="shared" ca="1" si="86"/>
        <v>16.168180192679575</v>
      </c>
      <c r="Y127" s="24">
        <f t="shared" ca="1" si="86"/>
        <v>16.35729876605717</v>
      </c>
      <c r="Z127" s="24">
        <f t="shared" ca="1" si="86"/>
        <v>16.548555694997706</v>
      </c>
      <c r="AA127" s="24">
        <f t="shared" ca="1" si="86"/>
        <v>16.741974584610141</v>
      </c>
      <c r="AB127" s="24">
        <f t="shared" ca="1" si="86"/>
        <v>16.93757929597006</v>
      </c>
      <c r="AC127" s="24">
        <f t="shared" ca="1" si="86"/>
        <v>17.04690700814108</v>
      </c>
      <c r="AD127" s="24">
        <f t="shared" ca="1" si="86"/>
        <v>17.156842589438831</v>
      </c>
      <c r="AE127" s="24">
        <f t="shared" ca="1" si="86"/>
        <v>17.267388225750079</v>
      </c>
      <c r="AF127" s="24">
        <f t="shared" ca="1" si="86"/>
        <v>17.378546093904305</v>
      </c>
      <c r="AG127" s="24">
        <f t="shared" ca="1" si="86"/>
        <v>17.490318361340595</v>
      </c>
      <c r="AH127" s="24">
        <f t="shared" ca="1" si="86"/>
        <v>17.517349556073633</v>
      </c>
      <c r="AI127" s="24">
        <f t="shared" ca="1" si="86"/>
        <v>17.543646073675202</v>
      </c>
      <c r="AJ127" s="24">
        <f t="shared" ca="1" si="86"/>
        <v>17.569193926122406</v>
      </c>
      <c r="AK127" s="24">
        <f t="shared" ca="1" si="86"/>
        <v>17.593978943504393</v>
      </c>
      <c r="AL127" s="24">
        <f t="shared" ca="1" si="86"/>
        <v>17.617986771957014</v>
      </c>
      <c r="AM127" s="24">
        <f t="shared" ca="1" si="86"/>
        <v>17.309677230507731</v>
      </c>
      <c r="AN127" s="24">
        <f t="shared" ca="1" si="86"/>
        <v>16.52534901291839</v>
      </c>
      <c r="AO127" s="24">
        <f t="shared" ca="1" si="86"/>
        <v>16.52534901291839</v>
      </c>
      <c r="AP127" s="24">
        <f t="shared" ca="1" si="86"/>
        <v>16.52534901291839</v>
      </c>
      <c r="AQ127" s="186"/>
      <c r="AR127" s="186"/>
      <c r="AS127" s="186"/>
      <c r="AU127" s="186"/>
      <c r="AV127" s="186"/>
      <c r="BB127" s="315">
        <f t="shared" si="71"/>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55"/>
        <v>0</v>
      </c>
      <c r="L128" s="24">
        <f t="shared" si="55"/>
        <v>0</v>
      </c>
      <c r="M128" s="24">
        <f t="shared" si="55"/>
        <v>0</v>
      </c>
      <c r="N128" s="24">
        <f t="shared" si="55"/>
        <v>0</v>
      </c>
      <c r="O128" s="24">
        <f>'[5]TS BYDem'!O39</f>
        <v>0</v>
      </c>
      <c r="P128" s="24" t="e">
        <f t="shared" ref="P128:AP128" ca="1" si="87">OFFSET(P$33,$BB128,$J$96)/OFFSET(O$33,$BB128,$J$96)*O128</f>
        <v>#N/A</v>
      </c>
      <c r="Q128" s="24" t="e">
        <f t="shared" ca="1" si="87"/>
        <v>#N/A</v>
      </c>
      <c r="R128" s="24" t="e">
        <f t="shared" ca="1" si="87"/>
        <v>#N/A</v>
      </c>
      <c r="S128" s="24" t="e">
        <f t="shared" ca="1" si="87"/>
        <v>#N/A</v>
      </c>
      <c r="T128" s="24" t="e">
        <f t="shared" ca="1" si="87"/>
        <v>#N/A</v>
      </c>
      <c r="U128" s="24" t="e">
        <f t="shared" ca="1" si="87"/>
        <v>#N/A</v>
      </c>
      <c r="V128" s="24" t="e">
        <f t="shared" ca="1" si="87"/>
        <v>#N/A</v>
      </c>
      <c r="W128" s="24" t="e">
        <f t="shared" ca="1" si="87"/>
        <v>#N/A</v>
      </c>
      <c r="X128" s="24" t="e">
        <f t="shared" ca="1" si="87"/>
        <v>#N/A</v>
      </c>
      <c r="Y128" s="24" t="e">
        <f t="shared" ca="1" si="87"/>
        <v>#N/A</v>
      </c>
      <c r="Z128" s="24" t="e">
        <f t="shared" ca="1" si="87"/>
        <v>#N/A</v>
      </c>
      <c r="AA128" s="24" t="e">
        <f t="shared" ca="1" si="87"/>
        <v>#N/A</v>
      </c>
      <c r="AB128" s="24" t="e">
        <f t="shared" ca="1" si="87"/>
        <v>#N/A</v>
      </c>
      <c r="AC128" s="24" t="e">
        <f t="shared" ca="1" si="87"/>
        <v>#N/A</v>
      </c>
      <c r="AD128" s="24" t="e">
        <f t="shared" ca="1" si="87"/>
        <v>#N/A</v>
      </c>
      <c r="AE128" s="24" t="e">
        <f t="shared" ca="1" si="87"/>
        <v>#N/A</v>
      </c>
      <c r="AF128" s="24" t="e">
        <f t="shared" ca="1" si="87"/>
        <v>#N/A</v>
      </c>
      <c r="AG128" s="24" t="e">
        <f t="shared" ca="1" si="87"/>
        <v>#N/A</v>
      </c>
      <c r="AH128" s="24" t="e">
        <f t="shared" ca="1" si="87"/>
        <v>#N/A</v>
      </c>
      <c r="AI128" s="24" t="e">
        <f t="shared" ca="1" si="87"/>
        <v>#N/A</v>
      </c>
      <c r="AJ128" s="24" t="e">
        <f t="shared" ca="1" si="87"/>
        <v>#N/A</v>
      </c>
      <c r="AK128" s="24" t="e">
        <f t="shared" ca="1" si="87"/>
        <v>#N/A</v>
      </c>
      <c r="AL128" s="24" t="e">
        <f t="shared" ca="1" si="87"/>
        <v>#N/A</v>
      </c>
      <c r="AM128" s="24" t="e">
        <f t="shared" ca="1" si="87"/>
        <v>#N/A</v>
      </c>
      <c r="AN128" s="24" t="e">
        <f t="shared" ca="1" si="87"/>
        <v>#N/A</v>
      </c>
      <c r="AO128" s="24" t="e">
        <f t="shared" ca="1" si="87"/>
        <v>#N/A</v>
      </c>
      <c r="AP128" s="24" t="e">
        <f t="shared" ca="1" si="87"/>
        <v>#N/A</v>
      </c>
      <c r="AQ128" s="186"/>
      <c r="AR128" s="186"/>
      <c r="AS128" s="186"/>
      <c r="AT128" s="186"/>
      <c r="AU128" s="186"/>
      <c r="AV128" s="186"/>
      <c r="BB128" s="315" t="e">
        <f t="shared" si="71"/>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workbookViewId="0"/>
  </sheetViews>
  <sheetFormatPr defaultColWidth="9.140625" defaultRowHeight="15"/>
  <cols>
    <col min="1" max="1" width="9.140625" style="87"/>
    <col min="2" max="2" width="32.5703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5703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38" t="s">
        <v>296</v>
      </c>
      <c r="C2" s="338"/>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f>INDEX($D5:$H5,0,COUNT($D5:$H5)-D7)</f>
        <v>2050</v>
      </c>
      <c r="E6" s="185">
        <f>INDEX($D5:$H5,0,COUNT($D5:$H5)-E7)</f>
        <v>2030</v>
      </c>
      <c r="F6" s="185">
        <f>INDEX($D5:$H5,0,COUNT($D5:$H5)-F7)</f>
        <v>2020</v>
      </c>
      <c r="G6" s="185">
        <f>INDEX($D5:$H5,0,COUNT($D5:$H5)-G7)</f>
        <v>2017</v>
      </c>
      <c r="H6" s="185">
        <f>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4" t="s">
        <v>4</v>
      </c>
      <c r="C10" s="87" t="s">
        <v>3</v>
      </c>
      <c r="E10" s="87">
        <f>MATCH(B10,Drivers!A7:A22,0)</f>
        <v>2</v>
      </c>
      <c r="J10" s="186">
        <f>INDEX(Drivers!$C$7:$AG$22,$E$10,J3)</f>
        <v>1833.8485148656705</v>
      </c>
      <c r="K10" s="186">
        <f>INDEX(Drivers!$C$7:$AG$22,$E$10,K3)</f>
        <v>1886.6121543778552</v>
      </c>
      <c r="L10" s="186">
        <f>INDEX(Drivers!$C$7:$AG$22,$E$10,L3)</f>
        <v>1929.9088596734236</v>
      </c>
      <c r="M10" s="186">
        <f>INDEX(Drivers!$C$7:$AG$22,$E$10,M3)</f>
        <v>1960.4923036365474</v>
      </c>
      <c r="N10" s="186">
        <f>INDEX(Drivers!$C$7:$AG$22,$E$10,N3)</f>
        <v>1983.2547710242566</v>
      </c>
      <c r="O10" s="186">
        <f>INDEX(Drivers!$C$7:$AG$22,$E$10,O3)</f>
        <v>2006.0789129735178</v>
      </c>
      <c r="P10" s="186">
        <f>INDEX(Drivers!$C$7:$AG$22,$E$10,P3)</f>
        <v>2036.972183160904</v>
      </c>
      <c r="Q10" s="186">
        <f>INDEX(Drivers!$C$7:$AG$22,$E$10,Q3)</f>
        <v>2074.2003059734261</v>
      </c>
      <c r="R10" s="186">
        <f>INDEX(Drivers!$C$7:$AG$22,$E$10,R3)</f>
        <v>1914.545399528301</v>
      </c>
      <c r="S10" s="186">
        <f>INDEX(Drivers!$C$7:$AG$22,$E$10,S3)</f>
        <v>1833.8485148657019</v>
      </c>
      <c r="T10" s="186">
        <f>INDEX(Drivers!$C$7:$AG$22,$E$10,T3)</f>
        <v>1833.8485148657019</v>
      </c>
      <c r="U10" s="186">
        <f>INDEX(Drivers!$C$7:$AG$22,$E$10,U3)</f>
        <v>1833.8485148657019</v>
      </c>
      <c r="V10" s="186">
        <f>INDEX(Drivers!$C$7:$AG$22,$E$10,V3)</f>
        <v>1833.8485148657019</v>
      </c>
      <c r="W10" s="186">
        <f>INDEX(Drivers!$C$7:$AG$22,$E$10,W3)</f>
        <v>1833.8485148657019</v>
      </c>
      <c r="X10" s="186">
        <f>INDEX(Drivers!$C$7:$AG$22,$E$10,X3)</f>
        <v>1833.8485148657019</v>
      </c>
      <c r="Y10" s="186">
        <f>INDEX(Drivers!$C$7:$AG$22,$E$10,Y3)</f>
        <v>1833.8485148657019</v>
      </c>
      <c r="Z10" s="186">
        <f>INDEX(Drivers!$C$7:$AG$22,$E$10,Z3)</f>
        <v>1833.8485148657019</v>
      </c>
      <c r="AA10" s="186">
        <f>INDEX(Drivers!$C$7:$AG$22,$E$10,AA3)</f>
        <v>1833.8485148657019</v>
      </c>
      <c r="AB10" s="186">
        <f>INDEX(Drivers!$C$7:$AG$22,$E$10,AB3)</f>
        <v>1833.8485148657019</v>
      </c>
      <c r="AC10" s="186">
        <f>INDEX(Drivers!$C$7:$AG$22,$E$10,AC3)</f>
        <v>1833.8485148657019</v>
      </c>
      <c r="AD10" s="186">
        <f>INDEX(Drivers!$C$7:$AG$22,$E$10,AD3)</f>
        <v>1833.8485148657019</v>
      </c>
      <c r="AE10" s="186">
        <f>INDEX(Drivers!$C$7:$AG$22,$E$10,AE3)</f>
        <v>1833.8485148657019</v>
      </c>
      <c r="AF10" s="186">
        <f>INDEX(Drivers!$C$7:$AG$22,$E$10,AF3)</f>
        <v>1833.8485148657019</v>
      </c>
      <c r="AG10" s="186">
        <f>INDEX(Drivers!$C$7:$AG$22,$E$10,AG3)</f>
        <v>1833.8485148657019</v>
      </c>
      <c r="AH10" s="186">
        <f>INDEX(Drivers!$C$7:$AG$22,$E$10,AH3)</f>
        <v>1833.8485148657019</v>
      </c>
      <c r="AI10" s="186">
        <f>INDEX(Drivers!$C$7:$AG$22,$E$10,AI3)</f>
        <v>1833.8485148657019</v>
      </c>
      <c r="AJ10" s="186">
        <f>INDEX(Drivers!$C$7:$AG$22,$E$10,AJ3)</f>
        <v>1833.8485148657019</v>
      </c>
      <c r="AK10" s="186">
        <f>INDEX(Drivers!$C$7:$AG$22,$E$10,AK3)</f>
        <v>1833.8485148657019</v>
      </c>
      <c r="AL10" s="186">
        <f>INDEX(Drivers!$C$7:$AG$22,$E$10,AL3)</f>
        <v>1833.8485148657019</v>
      </c>
      <c r="AM10" s="186">
        <f>(AQ10-AL10)/5+AL10</f>
        <v>1833.8485148657019</v>
      </c>
      <c r="AN10" s="186">
        <f>(AQ10-AL10)/5+AM10</f>
        <v>1833.8485148657019</v>
      </c>
      <c r="AO10" s="186">
        <f>(AQ10-AL10)/5+AN10</f>
        <v>1833.8485148657019</v>
      </c>
      <c r="AP10" s="186">
        <f>(AQ10-AL10)/5+AO10</f>
        <v>1833.8485148657019</v>
      </c>
      <c r="AQ10" s="186">
        <f>INDEX(Drivers!$C$7:$AG$22,$E$10,AQ3)</f>
        <v>1833.8485148657019</v>
      </c>
      <c r="AR10" s="186">
        <f>(AV10-AQ10)/5+AQ10</f>
        <v>1833.8485148657019</v>
      </c>
      <c r="AS10" s="186">
        <f>(AV10-AQ10)/5+AR10</f>
        <v>1833.8485148657019</v>
      </c>
      <c r="AT10" s="186">
        <f>(AV10-AQ10)/5+AS10</f>
        <v>1833.8485148657019</v>
      </c>
      <c r="AU10" s="186">
        <f>(AV10-AQ10)/5+AT10</f>
        <v>1833.8485148657019</v>
      </c>
      <c r="AV10" s="186">
        <f>INDEX(Drivers!$C$7:$AG$22,$E$10,AV3)</f>
        <v>1833.8485148657019</v>
      </c>
    </row>
    <row r="11" spans="1:48">
      <c r="A11" s="185" t="s">
        <v>16</v>
      </c>
      <c r="B11" s="90" t="s">
        <v>227</v>
      </c>
      <c r="C11" s="91"/>
      <c r="D11" s="91"/>
      <c r="E11" s="91"/>
      <c r="F11" s="91"/>
      <c r="G11" s="91"/>
      <c r="H11" s="91"/>
      <c r="I11" s="91"/>
      <c r="J11" s="265" t="str">
        <f t="shared" ref="J11:AV11" si="4">INDEX($C$14:$C$18,MATCH(J$12,$B$14:$B$18,0))</f>
        <v>A</v>
      </c>
      <c r="K11" s="265" t="str">
        <f t="shared" si="4"/>
        <v>A</v>
      </c>
      <c r="L11" s="265" t="str">
        <f t="shared" si="4"/>
        <v>A</v>
      </c>
      <c r="M11" s="265" t="str">
        <f t="shared" si="4"/>
        <v>A</v>
      </c>
      <c r="N11" s="265" t="str">
        <f t="shared" si="4"/>
        <v>A</v>
      </c>
      <c r="O11" s="265" t="str">
        <f t="shared" si="4"/>
        <v>A</v>
      </c>
      <c r="P11" s="265" t="str">
        <f t="shared" si="4"/>
        <v>B</v>
      </c>
      <c r="Q11" s="265" t="str">
        <f t="shared" si="4"/>
        <v>B</v>
      </c>
      <c r="R11" s="265" t="str">
        <f t="shared" si="4"/>
        <v>B</v>
      </c>
      <c r="S11" s="265" t="str">
        <f t="shared" si="4"/>
        <v>B</v>
      </c>
      <c r="T11" s="265" t="str">
        <f t="shared" si="4"/>
        <v>B</v>
      </c>
      <c r="U11" s="265" t="str">
        <f t="shared" si="4"/>
        <v>B</v>
      </c>
      <c r="V11" s="265" t="str">
        <f t="shared" si="4"/>
        <v>B</v>
      </c>
      <c r="W11" s="265" t="str">
        <f t="shared" si="4"/>
        <v>B</v>
      </c>
      <c r="X11" s="265" t="str">
        <f t="shared" si="4"/>
        <v>B</v>
      </c>
      <c r="Y11" s="265" t="str">
        <f t="shared" si="4"/>
        <v>B</v>
      </c>
      <c r="Z11" s="265" t="str">
        <f t="shared" si="4"/>
        <v>B</v>
      </c>
      <c r="AA11" s="265" t="str">
        <f t="shared" si="4"/>
        <v>B</v>
      </c>
      <c r="AB11" s="265" t="str">
        <f t="shared" si="4"/>
        <v>B</v>
      </c>
      <c r="AC11" s="265" t="str">
        <f t="shared" si="4"/>
        <v>C</v>
      </c>
      <c r="AD11" s="265" t="str">
        <f t="shared" si="4"/>
        <v>C</v>
      </c>
      <c r="AE11" s="265" t="str">
        <f t="shared" si="4"/>
        <v>C</v>
      </c>
      <c r="AF11" s="265" t="str">
        <f t="shared" si="4"/>
        <v>C</v>
      </c>
      <c r="AG11" s="265" t="str">
        <f t="shared" si="4"/>
        <v>C</v>
      </c>
      <c r="AH11" s="265" t="str">
        <f t="shared" si="4"/>
        <v>C</v>
      </c>
      <c r="AI11" s="265" t="str">
        <f t="shared" si="4"/>
        <v>C</v>
      </c>
      <c r="AJ11" s="265" t="str">
        <f t="shared" si="4"/>
        <v>C</v>
      </c>
      <c r="AK11" s="265" t="str">
        <f t="shared" si="4"/>
        <v>C</v>
      </c>
      <c r="AL11" s="265" t="str">
        <f t="shared" si="4"/>
        <v>C</v>
      </c>
      <c r="AM11" s="265" t="str">
        <f t="shared" si="4"/>
        <v>D</v>
      </c>
      <c r="AN11" s="265" t="str">
        <f t="shared" si="4"/>
        <v>D</v>
      </c>
      <c r="AO11" s="265" t="str">
        <f t="shared" si="4"/>
        <v>D</v>
      </c>
      <c r="AP11" s="265" t="str">
        <f t="shared" si="4"/>
        <v>D</v>
      </c>
      <c r="AQ11" s="265" t="str">
        <f t="shared" si="4"/>
        <v>D</v>
      </c>
      <c r="AR11" s="265" t="str">
        <f t="shared" si="4"/>
        <v>D</v>
      </c>
      <c r="AS11" s="265" t="str">
        <f t="shared" si="4"/>
        <v>D</v>
      </c>
      <c r="AT11" s="265" t="str">
        <f t="shared" si="4"/>
        <v>D</v>
      </c>
      <c r="AU11" s="265" t="str">
        <f t="shared" si="4"/>
        <v>D</v>
      </c>
      <c r="AV11" s="265" t="str">
        <f t="shared" si="4"/>
        <v>D</v>
      </c>
    </row>
    <row r="12" spans="1:48">
      <c r="A12" s="185" t="s">
        <v>16</v>
      </c>
      <c r="B12" s="264"/>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39" t="s">
        <v>228</v>
      </c>
      <c r="C13" s="340"/>
      <c r="D13" s="87" t="s">
        <v>229</v>
      </c>
      <c r="E13" s="87" t="s">
        <v>230</v>
      </c>
      <c r="J13" s="86"/>
      <c r="K13" s="87"/>
    </row>
    <row r="14" spans="1:48">
      <c r="A14" s="185" t="s">
        <v>16</v>
      </c>
      <c r="B14" s="264">
        <v>1</v>
      </c>
      <c r="C14" s="87" t="s">
        <v>109</v>
      </c>
      <c r="D14" s="92">
        <v>2012</v>
      </c>
      <c r="E14" s="92">
        <f>D14+5</f>
        <v>2017</v>
      </c>
      <c r="J14" s="86"/>
      <c r="K14" s="87"/>
      <c r="P14" s="87">
        <f>P10/O10</f>
        <v>1.0153998279866241</v>
      </c>
      <c r="Q14" s="87">
        <f t="shared" ref="Q14:T14" si="5">Q10/P10</f>
        <v>1.0182762057922425</v>
      </c>
      <c r="R14" s="87">
        <f t="shared" si="5"/>
        <v>0.92302821189190853</v>
      </c>
      <c r="S14" s="87">
        <f t="shared" si="5"/>
        <v>0.95785062883205541</v>
      </c>
      <c r="T14" s="87">
        <f t="shared" si="5"/>
        <v>1</v>
      </c>
    </row>
    <row r="15" spans="1:48">
      <c r="A15" s="185" t="s">
        <v>16</v>
      </c>
      <c r="B15" s="264">
        <v>2</v>
      </c>
      <c r="C15" s="87" t="s">
        <v>231</v>
      </c>
      <c r="D15" s="92">
        <f>E14+1</f>
        <v>2018</v>
      </c>
      <c r="E15" s="92">
        <v>2030</v>
      </c>
      <c r="J15" s="86"/>
      <c r="K15" s="87"/>
    </row>
    <row r="16" spans="1:48">
      <c r="A16" s="185" t="s">
        <v>16</v>
      </c>
      <c r="B16" s="264">
        <v>3</v>
      </c>
      <c r="C16" s="87" t="s">
        <v>112</v>
      </c>
      <c r="D16" s="92">
        <v>2031</v>
      </c>
      <c r="E16" s="92">
        <v>2040</v>
      </c>
      <c r="J16" s="86"/>
      <c r="K16" s="87"/>
    </row>
    <row r="17" spans="1:48">
      <c r="A17" s="185" t="s">
        <v>16</v>
      </c>
      <c r="B17" s="264">
        <v>4</v>
      </c>
      <c r="C17" s="87" t="s">
        <v>232</v>
      </c>
      <c r="D17" s="92">
        <v>2041</v>
      </c>
      <c r="E17" s="92">
        <v>2070</v>
      </c>
      <c r="J17" s="86"/>
      <c r="K17" s="87"/>
    </row>
    <row r="18" spans="1:48">
      <c r="A18" s="185" t="s">
        <v>16</v>
      </c>
      <c r="B18" s="264"/>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4"/>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4"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139.03375424188246</v>
      </c>
      <c r="P23" s="219">
        <f t="shared" ref="P23:AO23" si="7">IF(P10/O10&lt;1,O23,(1+$B$20*(P10/O10-1))*O23)</f>
        <v>139.9826479708203</v>
      </c>
      <c r="Q23" s="219">
        <f t="shared" si="7"/>
        <v>141.11646167226573</v>
      </c>
      <c r="R23" s="219">
        <f t="shared" si="7"/>
        <v>141.11646167226573</v>
      </c>
      <c r="S23" s="219">
        <f t="shared" si="7"/>
        <v>141.11646167226573</v>
      </c>
      <c r="T23" s="219">
        <f t="shared" si="7"/>
        <v>141.11646167226573</v>
      </c>
      <c r="U23" s="219">
        <f t="shared" si="7"/>
        <v>141.11646167226573</v>
      </c>
      <c r="V23" s="219">
        <f t="shared" si="7"/>
        <v>141.11646167226573</v>
      </c>
      <c r="W23" s="219">
        <f t="shared" si="7"/>
        <v>141.11646167226573</v>
      </c>
      <c r="X23" s="219">
        <f t="shared" si="7"/>
        <v>141.11646167226573</v>
      </c>
      <c r="Y23" s="219">
        <f t="shared" si="7"/>
        <v>141.11646167226573</v>
      </c>
      <c r="Z23" s="219">
        <f t="shared" si="7"/>
        <v>141.11646167226573</v>
      </c>
      <c r="AA23" s="219">
        <f t="shared" si="7"/>
        <v>141.11646167226573</v>
      </c>
      <c r="AB23" s="219">
        <f t="shared" si="7"/>
        <v>141.11646167226573</v>
      </c>
      <c r="AC23" s="219">
        <f t="shared" si="7"/>
        <v>141.11646167226573</v>
      </c>
      <c r="AD23" s="219">
        <f t="shared" si="7"/>
        <v>141.11646167226573</v>
      </c>
      <c r="AE23" s="219">
        <f t="shared" si="7"/>
        <v>141.11646167226573</v>
      </c>
      <c r="AF23" s="219">
        <f t="shared" si="7"/>
        <v>141.11646167226573</v>
      </c>
      <c r="AG23" s="219">
        <f t="shared" si="7"/>
        <v>141.11646167226573</v>
      </c>
      <c r="AH23" s="219">
        <f t="shared" si="7"/>
        <v>141.11646167226573</v>
      </c>
      <c r="AI23" s="219">
        <f t="shared" si="7"/>
        <v>141.11646167226573</v>
      </c>
      <c r="AJ23" s="219">
        <f t="shared" si="7"/>
        <v>141.11646167226573</v>
      </c>
      <c r="AK23" s="219">
        <f t="shared" si="7"/>
        <v>141.11646167226573</v>
      </c>
      <c r="AL23" s="219">
        <f t="shared" si="7"/>
        <v>141.11646167226573</v>
      </c>
      <c r="AM23" s="219">
        <f t="shared" si="7"/>
        <v>141.11646167226573</v>
      </c>
      <c r="AN23" s="219">
        <f t="shared" si="7"/>
        <v>141.11646167226573</v>
      </c>
      <c r="AO23" s="219">
        <f t="shared" si="7"/>
        <v>141.11646167226573</v>
      </c>
      <c r="AP23" s="98">
        <f t="shared" ref="AP23:AU23" si="8">(1+$B$20*(AP10/AO10-1))*AO23</f>
        <v>141.11646167226573</v>
      </c>
      <c r="AQ23" s="98">
        <f t="shared" si="8"/>
        <v>141.11646167226573</v>
      </c>
      <c r="AR23" s="98">
        <f t="shared" si="8"/>
        <v>141.11646167226573</v>
      </c>
      <c r="AS23" s="98">
        <f t="shared" si="8"/>
        <v>141.11646167226573</v>
      </c>
      <c r="AT23" s="98">
        <f t="shared" si="8"/>
        <v>141.11646167226573</v>
      </c>
      <c r="AU23" s="98">
        <f t="shared" si="8"/>
        <v>141.11646167226573</v>
      </c>
      <c r="AV23" s="98">
        <f t="shared" ref="AV23" si="9">(1+$B$20*(AT10/AS10-1))*AU23</f>
        <v>141.11646167226573</v>
      </c>
    </row>
    <row r="24" spans="1:48">
      <c r="A24" s="185" t="s">
        <v>16</v>
      </c>
      <c r="B24" s="264" t="str">
        <f>B23 &amp; "-" &amp; "indexed"</f>
        <v>COM-indexed</v>
      </c>
      <c r="C24" s="87" t="str">
        <f>C23 &amp;"-" &amp; "indexed"</f>
        <v>Commercial-indexed</v>
      </c>
      <c r="I24" s="151"/>
      <c r="J24" s="89">
        <f>K24*(1+((J23-K23)/K23))</f>
        <v>0.95527514684625214</v>
      </c>
      <c r="K24" s="89">
        <f>L24*(1+((K23-L23)/L23))</f>
        <v>0.96385137357983774</v>
      </c>
      <c r="L24" s="89">
        <f>M24*(1+((L23-M23)/M23))</f>
        <v>0.97529446528569874</v>
      </c>
      <c r="M24" s="89">
        <f>N24*(1+((M23-N23)/N23))</f>
        <v>0.98533062526432114</v>
      </c>
      <c r="N24" s="89">
        <f>O24*(1+((N23-O23)/O23))</f>
        <v>0.99492556145283229</v>
      </c>
      <c r="O24" s="89">
        <v>1</v>
      </c>
      <c r="P24" s="89">
        <f t="shared" ref="P24:AV24" si="10">O24*(1+((P23-O23)/O23))</f>
        <v>1.0068249162522578</v>
      </c>
      <c r="Q24" s="89">
        <f t="shared" si="10"/>
        <v>1.0149798690378444</v>
      </c>
      <c r="R24" s="89">
        <f t="shared" si="10"/>
        <v>1.0149798690378444</v>
      </c>
      <c r="S24" s="89">
        <f t="shared" si="10"/>
        <v>1.0149798690378444</v>
      </c>
      <c r="T24" s="89">
        <f t="shared" si="10"/>
        <v>1.0149798690378444</v>
      </c>
      <c r="U24" s="89">
        <f t="shared" si="10"/>
        <v>1.0149798690378444</v>
      </c>
      <c r="V24" s="89">
        <f t="shared" si="10"/>
        <v>1.0149798690378444</v>
      </c>
      <c r="W24" s="89">
        <f t="shared" si="10"/>
        <v>1.0149798690378444</v>
      </c>
      <c r="X24" s="89">
        <f t="shared" si="10"/>
        <v>1.0149798690378444</v>
      </c>
      <c r="Y24" s="89">
        <f t="shared" si="10"/>
        <v>1.0149798690378444</v>
      </c>
      <c r="Z24" s="89">
        <f t="shared" si="10"/>
        <v>1.0149798690378444</v>
      </c>
      <c r="AA24" s="89">
        <f t="shared" si="10"/>
        <v>1.0149798690378444</v>
      </c>
      <c r="AB24" s="89">
        <f t="shared" si="10"/>
        <v>1.0149798690378444</v>
      </c>
      <c r="AC24" s="89">
        <f t="shared" si="10"/>
        <v>1.0149798690378444</v>
      </c>
      <c r="AD24" s="89">
        <f t="shared" si="10"/>
        <v>1.0149798690378444</v>
      </c>
      <c r="AE24" s="89">
        <f t="shared" si="10"/>
        <v>1.0149798690378444</v>
      </c>
      <c r="AF24" s="89">
        <f t="shared" si="10"/>
        <v>1.0149798690378444</v>
      </c>
      <c r="AG24" s="89">
        <f t="shared" si="10"/>
        <v>1.0149798690378444</v>
      </c>
      <c r="AH24" s="89">
        <f t="shared" si="10"/>
        <v>1.0149798690378444</v>
      </c>
      <c r="AI24" s="89">
        <f t="shared" si="10"/>
        <v>1.0149798690378444</v>
      </c>
      <c r="AJ24" s="89">
        <f t="shared" si="10"/>
        <v>1.0149798690378444</v>
      </c>
      <c r="AK24" s="89">
        <f t="shared" si="10"/>
        <v>1.0149798690378444</v>
      </c>
      <c r="AL24" s="89">
        <f t="shared" si="10"/>
        <v>1.0149798690378444</v>
      </c>
      <c r="AM24" s="89">
        <f t="shared" si="10"/>
        <v>1.0149798690378444</v>
      </c>
      <c r="AN24" s="89">
        <f t="shared" si="10"/>
        <v>1.0149798690378444</v>
      </c>
      <c r="AO24" s="89">
        <f t="shared" si="10"/>
        <v>1.0149798690378444</v>
      </c>
      <c r="AP24" s="89">
        <f t="shared" si="10"/>
        <v>1.0149798690378444</v>
      </c>
      <c r="AQ24" s="89">
        <f t="shared" si="10"/>
        <v>1.0149798690378444</v>
      </c>
      <c r="AR24" s="89">
        <f t="shared" si="10"/>
        <v>1.0149798690378444</v>
      </c>
      <c r="AS24" s="89">
        <f t="shared" si="10"/>
        <v>1.0149798690378444</v>
      </c>
      <c r="AT24" s="89">
        <f t="shared" si="10"/>
        <v>1.0149798690378444</v>
      </c>
      <c r="AU24" s="89">
        <f t="shared" si="10"/>
        <v>1.0149798690378444</v>
      </c>
      <c r="AV24" s="89">
        <f t="shared" si="10"/>
        <v>1.0149798690378444</v>
      </c>
    </row>
    <row r="25" spans="1:48">
      <c r="A25" s="185" t="s">
        <v>16</v>
      </c>
      <c r="B25" s="264"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4"/>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4" t="s">
        <v>486</v>
      </c>
      <c r="C27" s="266">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4"/>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7"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4"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139.03375424188246</v>
      </c>
      <c r="P30" s="89">
        <f>P25*$O$23</f>
        <v>137.64341669946364</v>
      </c>
      <c r="Q30" s="89">
        <f t="shared" ref="Q30:AV30" si="13">Q25*$O$23</f>
        <v>136.25307915704482</v>
      </c>
      <c r="R30" s="89">
        <f t="shared" si="13"/>
        <v>134.86274161462597</v>
      </c>
      <c r="S30" s="89">
        <f t="shared" si="13"/>
        <v>133.47240407220715</v>
      </c>
      <c r="T30" s="89">
        <f t="shared" si="13"/>
        <v>132.08206652978834</v>
      </c>
      <c r="U30" s="89">
        <f t="shared" si="13"/>
        <v>130.69172898736952</v>
      </c>
      <c r="V30" s="89">
        <f t="shared" si="13"/>
        <v>129.3013914449507</v>
      </c>
      <c r="W30" s="89">
        <f t="shared" si="13"/>
        <v>127.91105390253186</v>
      </c>
      <c r="X30" s="89">
        <f t="shared" si="13"/>
        <v>126.52071636011303</v>
      </c>
      <c r="Y30" s="89">
        <f t="shared" si="13"/>
        <v>125.13037881769421</v>
      </c>
      <c r="Z30" s="89">
        <f t="shared" si="13"/>
        <v>123.74004127527537</v>
      </c>
      <c r="AA30" s="89">
        <f t="shared" si="13"/>
        <v>122.34970373285655</v>
      </c>
      <c r="AB30" s="89">
        <f t="shared" si="13"/>
        <v>120.95936619043772</v>
      </c>
      <c r="AC30" s="89">
        <f t="shared" si="13"/>
        <v>119.5690286480189</v>
      </c>
      <c r="AD30" s="89">
        <f t="shared" si="13"/>
        <v>118.17869110560008</v>
      </c>
      <c r="AE30" s="89">
        <f t="shared" si="13"/>
        <v>116.78835356318125</v>
      </c>
      <c r="AF30" s="89">
        <f t="shared" si="13"/>
        <v>115.39801602076243</v>
      </c>
      <c r="AG30" s="89">
        <f t="shared" si="13"/>
        <v>114.00767847834359</v>
      </c>
      <c r="AH30" s="89">
        <f t="shared" si="13"/>
        <v>112.61734093592477</v>
      </c>
      <c r="AI30" s="89">
        <f t="shared" si="13"/>
        <v>111.22700339350594</v>
      </c>
      <c r="AJ30" s="89">
        <f t="shared" si="13"/>
        <v>109.83666585108712</v>
      </c>
      <c r="AK30" s="89">
        <f t="shared" si="13"/>
        <v>108.4463283086683</v>
      </c>
      <c r="AL30" s="89">
        <f t="shared" si="13"/>
        <v>107.05599076624947</v>
      </c>
      <c r="AM30" s="89">
        <f t="shared" si="13"/>
        <v>105.66565322383065</v>
      </c>
      <c r="AN30" s="89">
        <f t="shared" si="13"/>
        <v>104.27531568141181</v>
      </c>
      <c r="AO30" s="89">
        <f t="shared" si="13"/>
        <v>102.88497813899299</v>
      </c>
      <c r="AP30" s="89">
        <f t="shared" si="13"/>
        <v>101.49464059657416</v>
      </c>
      <c r="AQ30" s="89">
        <f t="shared" si="13"/>
        <v>100.10430305415534</v>
      </c>
      <c r="AR30" s="89">
        <f t="shared" si="13"/>
        <v>98.713965511736518</v>
      </c>
      <c r="AS30" s="89">
        <f t="shared" si="13"/>
        <v>97.323627969317684</v>
      </c>
      <c r="AT30" s="89">
        <f t="shared" si="13"/>
        <v>95.933290426898864</v>
      </c>
      <c r="AU30" s="89">
        <f t="shared" si="13"/>
        <v>94.54295288448003</v>
      </c>
      <c r="AV30" s="89">
        <f t="shared" si="13"/>
        <v>93.15261534206121</v>
      </c>
    </row>
    <row r="31" spans="1:48">
      <c r="A31" s="185" t="s">
        <v>16</v>
      </c>
      <c r="B31" s="264" t="s">
        <v>488</v>
      </c>
      <c r="D31" s="87" t="s">
        <v>71</v>
      </c>
      <c r="I31" s="151"/>
      <c r="J31" s="89">
        <f>J23-J30</f>
        <v>0</v>
      </c>
      <c r="K31" s="89">
        <f t="shared" ref="K31:AV31" si="14">K23-K30</f>
        <v>0</v>
      </c>
      <c r="L31" s="89">
        <f t="shared" si="14"/>
        <v>0</v>
      </c>
      <c r="M31" s="89">
        <f t="shared" si="14"/>
        <v>0</v>
      </c>
      <c r="N31" s="89">
        <f t="shared" si="14"/>
        <v>0</v>
      </c>
      <c r="O31" s="89">
        <f t="shared" si="14"/>
        <v>0</v>
      </c>
      <c r="P31" s="89">
        <f t="shared" si="14"/>
        <v>2.3392312713566525</v>
      </c>
      <c r="Q31" s="89">
        <f t="shared" si="14"/>
        <v>4.8633825152209056</v>
      </c>
      <c r="R31" s="89">
        <f t="shared" si="14"/>
        <v>6.2537200576397538</v>
      </c>
      <c r="S31" s="89">
        <f t="shared" si="14"/>
        <v>7.6440576000585736</v>
      </c>
      <c r="T31" s="89">
        <f t="shared" si="14"/>
        <v>9.0343951424773934</v>
      </c>
      <c r="U31" s="89">
        <f t="shared" si="14"/>
        <v>10.424732684896213</v>
      </c>
      <c r="V31" s="89">
        <f t="shared" si="14"/>
        <v>11.815070227315033</v>
      </c>
      <c r="W31" s="89">
        <f t="shared" si="14"/>
        <v>13.205407769733867</v>
      </c>
      <c r="X31" s="89">
        <f t="shared" si="14"/>
        <v>14.595745312152701</v>
      </c>
      <c r="Y31" s="89">
        <f t="shared" si="14"/>
        <v>15.986082854571521</v>
      </c>
      <c r="Z31" s="89">
        <f t="shared" si="14"/>
        <v>17.376420396990355</v>
      </c>
      <c r="AA31" s="89">
        <f t="shared" si="14"/>
        <v>18.766757939409175</v>
      </c>
      <c r="AB31" s="89">
        <f t="shared" si="14"/>
        <v>20.157095481828009</v>
      </c>
      <c r="AC31" s="89">
        <f t="shared" si="14"/>
        <v>21.547433024246828</v>
      </c>
      <c r="AD31" s="89">
        <f t="shared" si="14"/>
        <v>22.937770566665648</v>
      </c>
      <c r="AE31" s="89">
        <f t="shared" si="14"/>
        <v>24.328108109084482</v>
      </c>
      <c r="AF31" s="89">
        <f t="shared" si="14"/>
        <v>25.718445651503302</v>
      </c>
      <c r="AG31" s="89">
        <f t="shared" si="14"/>
        <v>27.108783193922136</v>
      </c>
      <c r="AH31" s="89">
        <f t="shared" si="14"/>
        <v>28.499120736340956</v>
      </c>
      <c r="AI31" s="89">
        <f t="shared" si="14"/>
        <v>29.88945827875979</v>
      </c>
      <c r="AJ31" s="89">
        <f t="shared" si="14"/>
        <v>31.27979582117861</v>
      </c>
      <c r="AK31" s="89">
        <f t="shared" si="14"/>
        <v>32.670133363597429</v>
      </c>
      <c r="AL31" s="89">
        <f t="shared" si="14"/>
        <v>34.060470906016263</v>
      </c>
      <c r="AM31" s="89">
        <f t="shared" si="14"/>
        <v>35.450808448435083</v>
      </c>
      <c r="AN31" s="89">
        <f t="shared" si="14"/>
        <v>36.841145990853917</v>
      </c>
      <c r="AO31" s="89">
        <f t="shared" si="14"/>
        <v>38.231483533272737</v>
      </c>
      <c r="AP31" s="89">
        <f t="shared" si="14"/>
        <v>39.621821075691571</v>
      </c>
      <c r="AQ31" s="89">
        <f t="shared" si="14"/>
        <v>41.012158618110391</v>
      </c>
      <c r="AR31" s="89">
        <f t="shared" si="14"/>
        <v>42.402496160529211</v>
      </c>
      <c r="AS31" s="89">
        <f t="shared" si="14"/>
        <v>43.792833702948045</v>
      </c>
      <c r="AT31" s="89">
        <f t="shared" si="14"/>
        <v>45.183171245366864</v>
      </c>
      <c r="AU31" s="89">
        <f t="shared" si="14"/>
        <v>46.573508787785698</v>
      </c>
      <c r="AV31" s="89">
        <f t="shared" si="14"/>
        <v>47.963846330204518</v>
      </c>
    </row>
    <row r="32" spans="1:48">
      <c r="A32" s="185" t="s">
        <v>16</v>
      </c>
      <c r="B32" s="264"/>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7"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4"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27.806750848376495</v>
      </c>
      <c r="P34" s="220">
        <f t="shared" si="15"/>
        <v>27.996529594164059</v>
      </c>
      <c r="Q34" s="89">
        <f t="shared" si="15"/>
        <v>28.223292334453149</v>
      </c>
      <c r="R34" s="89">
        <f t="shared" si="15"/>
        <v>28.223292334453149</v>
      </c>
      <c r="S34" s="89">
        <f t="shared" si="15"/>
        <v>28.223292334453149</v>
      </c>
      <c r="T34" s="89">
        <f t="shared" si="15"/>
        <v>28.223292334453149</v>
      </c>
      <c r="U34" s="89">
        <f t="shared" si="15"/>
        <v>28.223292334453149</v>
      </c>
      <c r="V34" s="89">
        <f t="shared" si="15"/>
        <v>28.223292334453149</v>
      </c>
      <c r="W34" s="89">
        <f t="shared" si="15"/>
        <v>28.223292334453149</v>
      </c>
      <c r="X34" s="89">
        <f t="shared" si="15"/>
        <v>28.223292334453149</v>
      </c>
      <c r="Y34" s="89">
        <f t="shared" si="15"/>
        <v>28.223292334453149</v>
      </c>
      <c r="Z34" s="89">
        <f t="shared" si="15"/>
        <v>28.223292334453149</v>
      </c>
      <c r="AA34" s="89">
        <f t="shared" si="15"/>
        <v>28.223292334453149</v>
      </c>
      <c r="AB34" s="89">
        <f t="shared" si="15"/>
        <v>28.223292334453149</v>
      </c>
      <c r="AC34" s="89">
        <f t="shared" si="15"/>
        <v>28.223292334453149</v>
      </c>
      <c r="AD34" s="89">
        <f t="shared" si="15"/>
        <v>28.223292334453149</v>
      </c>
      <c r="AE34" s="89">
        <f t="shared" si="15"/>
        <v>28.223292334453149</v>
      </c>
      <c r="AF34" s="89">
        <f t="shared" si="15"/>
        <v>28.223292334453149</v>
      </c>
      <c r="AG34" s="89">
        <f t="shared" si="15"/>
        <v>28.223292334453149</v>
      </c>
      <c r="AH34" s="89">
        <f t="shared" si="15"/>
        <v>28.223292334453149</v>
      </c>
      <c r="AI34" s="89">
        <f t="shared" si="15"/>
        <v>28.223292334453149</v>
      </c>
      <c r="AJ34" s="89">
        <f t="shared" si="15"/>
        <v>28.223292334453149</v>
      </c>
      <c r="AK34" s="89">
        <f t="shared" si="15"/>
        <v>28.223292334453149</v>
      </c>
      <c r="AL34" s="89">
        <f t="shared" si="15"/>
        <v>28.223292334453149</v>
      </c>
      <c r="AM34" s="89">
        <f t="shared" si="15"/>
        <v>28.223292334453149</v>
      </c>
      <c r="AN34" s="89">
        <f t="shared" si="15"/>
        <v>28.223292334453149</v>
      </c>
      <c r="AO34" s="89">
        <f t="shared" si="15"/>
        <v>28.223292334453149</v>
      </c>
      <c r="AP34" s="89">
        <f t="shared" si="15"/>
        <v>28.223292334453149</v>
      </c>
      <c r="AQ34" s="89">
        <f t="shared" si="15"/>
        <v>28.223292334453149</v>
      </c>
      <c r="AR34" s="89">
        <f t="shared" si="15"/>
        <v>28.223292334453149</v>
      </c>
      <c r="AS34" s="89">
        <f t="shared" si="15"/>
        <v>28.223292334453149</v>
      </c>
      <c r="AT34" s="89">
        <f t="shared" si="15"/>
        <v>28.223292334453149</v>
      </c>
      <c r="AU34" s="89">
        <f t="shared" si="15"/>
        <v>28.223292334453149</v>
      </c>
      <c r="AV34" s="89">
        <f t="shared" si="15"/>
        <v>28.223292334453149</v>
      </c>
    </row>
    <row r="35" spans="1:48">
      <c r="A35" s="185" t="s">
        <v>16</v>
      </c>
      <c r="B35" s="264" t="s">
        <v>491</v>
      </c>
      <c r="C35" s="264"/>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111.22700339350597</v>
      </c>
      <c r="P35" s="220">
        <f t="shared" si="16"/>
        <v>110.11473335957092</v>
      </c>
      <c r="Q35" s="89">
        <f t="shared" si="16"/>
        <v>109.00246332563586</v>
      </c>
      <c r="R35" s="89">
        <f t="shared" si="16"/>
        <v>107.89019329170077</v>
      </c>
      <c r="S35" s="89">
        <f t="shared" si="16"/>
        <v>106.77792325776572</v>
      </c>
      <c r="T35" s="89">
        <f t="shared" si="16"/>
        <v>105.66565322383066</v>
      </c>
      <c r="U35" s="89">
        <f t="shared" si="16"/>
        <v>104.55338318989561</v>
      </c>
      <c r="V35" s="89">
        <f t="shared" si="16"/>
        <v>103.44111315596055</v>
      </c>
      <c r="W35" s="89">
        <f t="shared" si="16"/>
        <v>102.32884312202549</v>
      </c>
      <c r="X35" s="89">
        <f t="shared" si="16"/>
        <v>101.21657308809041</v>
      </c>
      <c r="Y35" s="89">
        <f t="shared" si="16"/>
        <v>100.10430305415537</v>
      </c>
      <c r="Z35" s="89">
        <f t="shared" si="16"/>
        <v>98.992033020220305</v>
      </c>
      <c r="AA35" s="89">
        <f t="shared" si="16"/>
        <v>97.879762986285243</v>
      </c>
      <c r="AB35" s="89">
        <f t="shared" si="16"/>
        <v>96.767492952350182</v>
      </c>
      <c r="AC35" s="89">
        <f t="shared" si="16"/>
        <v>95.65522291841512</v>
      </c>
      <c r="AD35" s="89">
        <f t="shared" si="16"/>
        <v>94.542952884480059</v>
      </c>
      <c r="AE35" s="89">
        <f t="shared" si="16"/>
        <v>93.430682850544997</v>
      </c>
      <c r="AF35" s="89">
        <f t="shared" si="16"/>
        <v>92.318412816609936</v>
      </c>
      <c r="AG35" s="89">
        <f t="shared" si="16"/>
        <v>91.206142782674874</v>
      </c>
      <c r="AH35" s="89">
        <f t="shared" si="16"/>
        <v>90.093872748739813</v>
      </c>
      <c r="AI35" s="89">
        <f t="shared" si="16"/>
        <v>88.981602714804751</v>
      </c>
      <c r="AJ35" s="89">
        <f t="shared" si="16"/>
        <v>87.86933268086969</v>
      </c>
      <c r="AK35" s="89">
        <f t="shared" si="16"/>
        <v>86.757062646934628</v>
      </c>
      <c r="AL35" s="89">
        <f t="shared" si="16"/>
        <v>85.644792612999566</v>
      </c>
      <c r="AM35" s="89">
        <f t="shared" si="16"/>
        <v>84.532522579064519</v>
      </c>
      <c r="AN35" s="89">
        <f t="shared" si="16"/>
        <v>83.420252545129443</v>
      </c>
      <c r="AO35" s="89">
        <f t="shared" si="16"/>
        <v>82.307982511194396</v>
      </c>
      <c r="AP35" s="89">
        <f t="shared" si="16"/>
        <v>81.19571247725932</v>
      </c>
      <c r="AQ35" s="89">
        <f t="shared" si="16"/>
        <v>80.083442443324273</v>
      </c>
      <c r="AR35" s="89">
        <f t="shared" si="16"/>
        <v>78.971172409389212</v>
      </c>
      <c r="AS35" s="89">
        <f t="shared" si="16"/>
        <v>77.85890237545415</v>
      </c>
      <c r="AT35" s="89">
        <f t="shared" si="16"/>
        <v>76.746632341519089</v>
      </c>
      <c r="AU35" s="89">
        <f t="shared" si="16"/>
        <v>75.634362307584027</v>
      </c>
      <c r="AV35" s="89">
        <f t="shared" si="16"/>
        <v>74.522092273648965</v>
      </c>
    </row>
    <row r="36" spans="1:48">
      <c r="A36" s="185" t="s">
        <v>16</v>
      </c>
      <c r="B36" s="264" t="s">
        <v>492</v>
      </c>
      <c r="C36" s="264"/>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1.8713850170853163</v>
      </c>
      <c r="Q36" s="89">
        <f t="shared" si="17"/>
        <v>3.8907060121767216</v>
      </c>
      <c r="R36" s="89">
        <f t="shared" si="17"/>
        <v>5.0029760461118116</v>
      </c>
      <c r="S36" s="89">
        <f t="shared" si="17"/>
        <v>6.1152460800468589</v>
      </c>
      <c r="T36" s="89">
        <f t="shared" si="17"/>
        <v>7.2275161139819204</v>
      </c>
      <c r="U36" s="89">
        <f t="shared" si="17"/>
        <v>8.3397861479169677</v>
      </c>
      <c r="V36" s="89">
        <f t="shared" si="17"/>
        <v>9.4520561818520292</v>
      </c>
      <c r="W36" s="89">
        <f t="shared" si="17"/>
        <v>10.564326215787091</v>
      </c>
      <c r="X36" s="89">
        <f t="shared" si="17"/>
        <v>11.676596249722166</v>
      </c>
      <c r="Y36" s="89">
        <f t="shared" si="17"/>
        <v>12.788866283657214</v>
      </c>
      <c r="Z36" s="89">
        <f t="shared" si="17"/>
        <v>13.901136317592275</v>
      </c>
      <c r="AA36" s="89">
        <f t="shared" si="17"/>
        <v>15.013406351527337</v>
      </c>
      <c r="AB36" s="89">
        <f t="shared" si="17"/>
        <v>16.125676385462398</v>
      </c>
      <c r="AC36" s="89">
        <f t="shared" si="17"/>
        <v>17.23794641939746</v>
      </c>
      <c r="AD36" s="89">
        <f t="shared" si="17"/>
        <v>18.350216453332521</v>
      </c>
      <c r="AE36" s="89">
        <f t="shared" si="17"/>
        <v>19.462486487267583</v>
      </c>
      <c r="AF36" s="89">
        <f t="shared" si="17"/>
        <v>20.574756521202644</v>
      </c>
      <c r="AG36" s="89">
        <f t="shared" si="17"/>
        <v>21.687026555137706</v>
      </c>
      <c r="AH36" s="89">
        <f t="shared" si="17"/>
        <v>22.799296589072767</v>
      </c>
      <c r="AI36" s="89">
        <f t="shared" si="17"/>
        <v>23.911566623007829</v>
      </c>
      <c r="AJ36" s="89">
        <f t="shared" si="17"/>
        <v>25.02383665694289</v>
      </c>
      <c r="AK36" s="89">
        <f t="shared" si="17"/>
        <v>26.136106690877952</v>
      </c>
      <c r="AL36" s="89">
        <f t="shared" si="17"/>
        <v>27.248376724813014</v>
      </c>
      <c r="AM36" s="89">
        <f t="shared" si="17"/>
        <v>28.360646758748061</v>
      </c>
      <c r="AN36" s="89">
        <f t="shared" si="17"/>
        <v>29.472916792683137</v>
      </c>
      <c r="AO36" s="89">
        <f t="shared" si="17"/>
        <v>30.585186826618184</v>
      </c>
      <c r="AP36" s="89">
        <f t="shared" si="17"/>
        <v>31.69745686055326</v>
      </c>
      <c r="AQ36" s="89">
        <f t="shared" si="17"/>
        <v>32.809726894488307</v>
      </c>
      <c r="AR36" s="89">
        <f t="shared" si="17"/>
        <v>33.921996928423368</v>
      </c>
      <c r="AS36" s="89">
        <f t="shared" si="17"/>
        <v>35.03426696235843</v>
      </c>
      <c r="AT36" s="89">
        <f t="shared" si="17"/>
        <v>36.146536996293491</v>
      </c>
      <c r="AU36" s="89">
        <f t="shared" si="17"/>
        <v>37.258807030228553</v>
      </c>
      <c r="AV36" s="89">
        <f t="shared" si="17"/>
        <v>38.371077064163615</v>
      </c>
    </row>
    <row r="37" spans="1:48">
      <c r="A37" s="185" t="s">
        <v>16</v>
      </c>
      <c r="B37" s="264"/>
      <c r="C37" s="264"/>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8" t="s">
        <v>493</v>
      </c>
      <c r="C39" s="264"/>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9" t="s">
        <v>499</v>
      </c>
      <c r="C40" s="264"/>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1.8713850170853163</v>
      </c>
      <c r="Q41" s="100">
        <f t="shared" si="18"/>
        <v>2.0193209950914053</v>
      </c>
      <c r="R41" s="100">
        <f t="shared" si="18"/>
        <v>1.1122700339350899</v>
      </c>
      <c r="S41" s="100">
        <f t="shared" si="18"/>
        <v>1.1122700339350473</v>
      </c>
      <c r="T41" s="100">
        <f t="shared" si="18"/>
        <v>1.1122700339350615</v>
      </c>
      <c r="U41" s="100">
        <f t="shared" si="18"/>
        <v>1.1122700339350473</v>
      </c>
      <c r="V41" s="100">
        <f t="shared" si="18"/>
        <v>1.1122700339350615</v>
      </c>
      <c r="W41" s="100">
        <f t="shared" si="18"/>
        <v>1.1122700339350615</v>
      </c>
      <c r="X41" s="100">
        <f t="shared" si="18"/>
        <v>1.1122700339350757</v>
      </c>
      <c r="Y41" s="100">
        <f t="shared" si="18"/>
        <v>1.1122700339350473</v>
      </c>
      <c r="Z41" s="100">
        <f t="shared" si="18"/>
        <v>1.1122700339350615</v>
      </c>
      <c r="AA41" s="100">
        <f t="shared" si="18"/>
        <v>1.1122700339350615</v>
      </c>
      <c r="AB41" s="100">
        <f t="shared" si="18"/>
        <v>1.1122700339350615</v>
      </c>
      <c r="AC41" s="100">
        <f t="shared" si="18"/>
        <v>1.1122700339350615</v>
      </c>
      <c r="AD41" s="100">
        <f t="shared" si="18"/>
        <v>1.1122700339350615</v>
      </c>
      <c r="AE41" s="100">
        <f t="shared" si="18"/>
        <v>1.1122700339350615</v>
      </c>
      <c r="AF41" s="100">
        <f t="shared" si="18"/>
        <v>1.1122700339350615</v>
      </c>
      <c r="AG41" s="100">
        <f t="shared" si="18"/>
        <v>1.1122700339350615</v>
      </c>
      <c r="AH41" s="100">
        <f t="shared" si="18"/>
        <v>1.1122700339350615</v>
      </c>
      <c r="AI41" s="100">
        <f t="shared" si="18"/>
        <v>1.1122700339350615</v>
      </c>
      <c r="AJ41" s="100">
        <f t="shared" si="18"/>
        <v>1.1122700339350615</v>
      </c>
      <c r="AK41" s="100">
        <f t="shared" si="18"/>
        <v>1.1122700339350615</v>
      </c>
      <c r="AL41" s="100">
        <f t="shared" si="18"/>
        <v>1.1122700339350615</v>
      </c>
      <c r="AM41" s="100">
        <f t="shared" si="18"/>
        <v>1.1122700339350473</v>
      </c>
      <c r="AN41" s="100">
        <f t="shared" si="18"/>
        <v>1.1122700339350757</v>
      </c>
      <c r="AO41" s="100">
        <f t="shared" si="18"/>
        <v>1.1122700339350473</v>
      </c>
      <c r="AP41" s="100">
        <f t="shared" si="18"/>
        <v>1.1122700339350757</v>
      </c>
      <c r="AQ41" s="100">
        <f t="shared" si="18"/>
        <v>1.1122700339350473</v>
      </c>
      <c r="AR41" s="100">
        <f t="shared" si="18"/>
        <v>1.1122700339350615</v>
      </c>
      <c r="AS41" s="100">
        <f t="shared" si="18"/>
        <v>1.1122700339350615</v>
      </c>
      <c r="AT41" s="100">
        <f t="shared" si="18"/>
        <v>1.1122700339350615</v>
      </c>
      <c r="AU41" s="100">
        <f t="shared" si="18"/>
        <v>1.1122700339350615</v>
      </c>
      <c r="AV41" s="100">
        <f t="shared" si="18"/>
        <v>1.1122700339350615</v>
      </c>
    </row>
    <row r="42" spans="1:48">
      <c r="A42" s="185" t="s">
        <v>16</v>
      </c>
      <c r="B42" s="264" t="s">
        <v>236</v>
      </c>
      <c r="C42" s="264"/>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9" t="str">
        <f>C14</f>
        <v>A</v>
      </c>
      <c r="C43" s="264"/>
      <c r="E43" s="89"/>
      <c r="F43" s="89"/>
      <c r="G43" s="89"/>
      <c r="H43" s="89"/>
      <c r="I43" s="165"/>
      <c r="J43" s="89">
        <f t="shared" ref="J43:S46" si="19">SUM($J$41:$AV$41*(J$4=$J$4:$AV$4)*($B43=$J$11:$AV$11))</f>
        <v>0</v>
      </c>
      <c r="K43" s="89">
        <f t="shared" si="19"/>
        <v>0</v>
      </c>
      <c r="L43" s="89">
        <f t="shared" si="19"/>
        <v>0</v>
      </c>
      <c r="M43" s="89">
        <f t="shared" si="19"/>
        <v>0</v>
      </c>
      <c r="N43" s="89">
        <f t="shared" si="19"/>
        <v>0</v>
      </c>
      <c r="O43" s="89">
        <f t="shared" si="19"/>
        <v>0</v>
      </c>
      <c r="P43" s="89">
        <f t="shared" si="19"/>
        <v>0</v>
      </c>
      <c r="Q43" s="89">
        <f t="shared" si="19"/>
        <v>0</v>
      </c>
      <c r="R43" s="89">
        <f t="shared" si="19"/>
        <v>0</v>
      </c>
      <c r="S43" s="89">
        <f t="shared" si="19"/>
        <v>0</v>
      </c>
      <c r="T43" s="89">
        <f t="shared" ref="T43:AI46" si="20">SUM($J$41:$AV$41*(T$4=$J$4:$AV$4)*($B43=$J$11:$AV$11))</f>
        <v>0</v>
      </c>
      <c r="U43" s="89">
        <f t="shared" si="20"/>
        <v>0</v>
      </c>
      <c r="V43" s="89">
        <f t="shared" si="20"/>
        <v>0</v>
      </c>
      <c r="W43" s="89">
        <f t="shared" si="20"/>
        <v>0</v>
      </c>
      <c r="X43" s="89">
        <f t="shared" si="20"/>
        <v>0</v>
      </c>
      <c r="Y43" s="89">
        <f t="shared" si="20"/>
        <v>0</v>
      </c>
      <c r="Z43" s="89">
        <f t="shared" si="20"/>
        <v>0</v>
      </c>
      <c r="AA43" s="89">
        <f t="shared" si="20"/>
        <v>0</v>
      </c>
      <c r="AB43" s="89">
        <f t="shared" si="20"/>
        <v>0</v>
      </c>
      <c r="AC43" s="89">
        <f t="shared" si="20"/>
        <v>0</v>
      </c>
      <c r="AD43" s="89">
        <f t="shared" si="20"/>
        <v>0</v>
      </c>
      <c r="AE43" s="89">
        <f t="shared" si="20"/>
        <v>0</v>
      </c>
      <c r="AF43" s="89">
        <f t="shared" si="20"/>
        <v>0</v>
      </c>
      <c r="AG43" s="89">
        <f t="shared" si="20"/>
        <v>0</v>
      </c>
      <c r="AH43" s="89">
        <f t="shared" si="20"/>
        <v>0</v>
      </c>
      <c r="AI43" s="89">
        <f t="shared" si="20"/>
        <v>0</v>
      </c>
      <c r="AJ43" s="89">
        <f t="shared" ref="AJ43:AV46" si="21">SUM($J$41:$AV$41*(AJ$4=$J$4:$AV$4)*($B43=$J$11:$AV$11))</f>
        <v>0</v>
      </c>
      <c r="AK43" s="89">
        <f t="shared" si="21"/>
        <v>0</v>
      </c>
      <c r="AL43" s="89">
        <f t="shared" si="21"/>
        <v>0</v>
      </c>
      <c r="AM43" s="89">
        <f t="shared" si="21"/>
        <v>0</v>
      </c>
      <c r="AN43" s="89">
        <f t="shared" si="21"/>
        <v>0</v>
      </c>
      <c r="AO43" s="89">
        <f t="shared" si="21"/>
        <v>0</v>
      </c>
      <c r="AP43" s="89">
        <f t="shared" si="21"/>
        <v>0</v>
      </c>
      <c r="AQ43" s="89">
        <f t="shared" si="21"/>
        <v>0</v>
      </c>
      <c r="AR43" s="89">
        <f t="shared" si="21"/>
        <v>0</v>
      </c>
      <c r="AS43" s="89">
        <f t="shared" si="21"/>
        <v>0</v>
      </c>
      <c r="AT43" s="89">
        <f t="shared" si="21"/>
        <v>0</v>
      </c>
      <c r="AU43" s="89">
        <f t="shared" si="21"/>
        <v>0</v>
      </c>
      <c r="AV43" s="89">
        <f t="shared" si="21"/>
        <v>0</v>
      </c>
    </row>
    <row r="44" spans="1:48">
      <c r="A44" s="185" t="s">
        <v>16</v>
      </c>
      <c r="B44" s="269" t="str">
        <f>C15</f>
        <v>B</v>
      </c>
      <c r="C44" s="264"/>
      <c r="E44" s="89"/>
      <c r="F44" s="89"/>
      <c r="G44" s="89"/>
      <c r="H44" s="89"/>
      <c r="I44" s="165"/>
      <c r="J44" s="89">
        <f t="shared" si="19"/>
        <v>0</v>
      </c>
      <c r="K44" s="89">
        <f t="shared" si="19"/>
        <v>0</v>
      </c>
      <c r="L44" s="89">
        <f t="shared" si="19"/>
        <v>0</v>
      </c>
      <c r="M44" s="89">
        <f t="shared" si="19"/>
        <v>0</v>
      </c>
      <c r="N44" s="89">
        <f t="shared" si="19"/>
        <v>0</v>
      </c>
      <c r="O44" s="89">
        <f t="shared" si="19"/>
        <v>0</v>
      </c>
      <c r="P44" s="89">
        <f t="shared" si="19"/>
        <v>1.8713850170853163</v>
      </c>
      <c r="Q44" s="89">
        <f t="shared" si="19"/>
        <v>2.0193209950914053</v>
      </c>
      <c r="R44" s="89">
        <f t="shared" si="19"/>
        <v>1.1122700339350899</v>
      </c>
      <c r="S44" s="89">
        <f t="shared" si="19"/>
        <v>1.1122700339350473</v>
      </c>
      <c r="T44" s="89">
        <f t="shared" si="20"/>
        <v>1.1122700339350615</v>
      </c>
      <c r="U44" s="89">
        <f t="shared" si="20"/>
        <v>1.1122700339350473</v>
      </c>
      <c r="V44" s="89">
        <f t="shared" si="20"/>
        <v>1.1122700339350615</v>
      </c>
      <c r="W44" s="89">
        <f t="shared" si="20"/>
        <v>1.1122700339350615</v>
      </c>
      <c r="X44" s="89">
        <f t="shared" si="20"/>
        <v>1.1122700339350757</v>
      </c>
      <c r="Y44" s="89">
        <f t="shared" si="20"/>
        <v>1.1122700339350473</v>
      </c>
      <c r="Z44" s="89">
        <f t="shared" si="20"/>
        <v>1.1122700339350615</v>
      </c>
      <c r="AA44" s="89">
        <f t="shared" si="20"/>
        <v>1.1122700339350615</v>
      </c>
      <c r="AB44" s="89">
        <f t="shared" si="20"/>
        <v>1.1122700339350615</v>
      </c>
      <c r="AC44" s="89">
        <f t="shared" si="20"/>
        <v>0</v>
      </c>
      <c r="AD44" s="89">
        <f t="shared" si="20"/>
        <v>0</v>
      </c>
      <c r="AE44" s="89">
        <f t="shared" si="20"/>
        <v>0</v>
      </c>
      <c r="AF44" s="89">
        <f t="shared" si="20"/>
        <v>0</v>
      </c>
      <c r="AG44" s="89">
        <f t="shared" si="20"/>
        <v>0</v>
      </c>
      <c r="AH44" s="89">
        <f t="shared" si="20"/>
        <v>0</v>
      </c>
      <c r="AI44" s="89">
        <f t="shared" si="20"/>
        <v>0</v>
      </c>
      <c r="AJ44" s="89">
        <f t="shared" si="21"/>
        <v>0</v>
      </c>
      <c r="AK44" s="89">
        <f t="shared" si="21"/>
        <v>0</v>
      </c>
      <c r="AL44" s="89">
        <f t="shared" si="21"/>
        <v>0</v>
      </c>
      <c r="AM44" s="89">
        <f t="shared" si="21"/>
        <v>0</v>
      </c>
      <c r="AN44" s="89">
        <f t="shared" si="21"/>
        <v>0</v>
      </c>
      <c r="AO44" s="89">
        <f t="shared" si="21"/>
        <v>0</v>
      </c>
      <c r="AP44" s="89">
        <f t="shared" si="21"/>
        <v>0</v>
      </c>
      <c r="AQ44" s="89">
        <f t="shared" si="21"/>
        <v>0</v>
      </c>
      <c r="AR44" s="89">
        <f t="shared" si="21"/>
        <v>0</v>
      </c>
      <c r="AS44" s="89">
        <f t="shared" si="21"/>
        <v>0</v>
      </c>
      <c r="AT44" s="89">
        <f t="shared" si="21"/>
        <v>0</v>
      </c>
      <c r="AU44" s="89">
        <f t="shared" si="21"/>
        <v>0</v>
      </c>
      <c r="AV44" s="89">
        <f t="shared" si="21"/>
        <v>0</v>
      </c>
    </row>
    <row r="45" spans="1:48">
      <c r="A45" s="185" t="s">
        <v>16</v>
      </c>
      <c r="B45" s="269" t="str">
        <f>C16</f>
        <v>C</v>
      </c>
      <c r="C45" s="264"/>
      <c r="E45" s="89"/>
      <c r="F45" s="89"/>
      <c r="G45" s="89"/>
      <c r="H45" s="89"/>
      <c r="I45" s="165"/>
      <c r="J45" s="89">
        <f t="shared" si="19"/>
        <v>0</v>
      </c>
      <c r="K45" s="89">
        <f t="shared" si="19"/>
        <v>0</v>
      </c>
      <c r="L45" s="89">
        <f t="shared" si="19"/>
        <v>0</v>
      </c>
      <c r="M45" s="89">
        <f t="shared" si="19"/>
        <v>0</v>
      </c>
      <c r="N45" s="89">
        <f t="shared" si="19"/>
        <v>0</v>
      </c>
      <c r="O45" s="89">
        <f t="shared" si="19"/>
        <v>0</v>
      </c>
      <c r="P45" s="89">
        <f t="shared" si="19"/>
        <v>0</v>
      </c>
      <c r="Q45" s="89">
        <f t="shared" si="19"/>
        <v>0</v>
      </c>
      <c r="R45" s="89">
        <f t="shared" si="19"/>
        <v>0</v>
      </c>
      <c r="S45" s="89">
        <f t="shared" si="19"/>
        <v>0</v>
      </c>
      <c r="T45" s="89">
        <f t="shared" si="20"/>
        <v>0</v>
      </c>
      <c r="U45" s="89">
        <f t="shared" si="20"/>
        <v>0</v>
      </c>
      <c r="V45" s="89">
        <f t="shared" si="20"/>
        <v>0</v>
      </c>
      <c r="W45" s="89">
        <f t="shared" si="20"/>
        <v>0</v>
      </c>
      <c r="X45" s="89">
        <f t="shared" si="20"/>
        <v>0</v>
      </c>
      <c r="Y45" s="89">
        <f t="shared" si="20"/>
        <v>0</v>
      </c>
      <c r="Z45" s="89">
        <f t="shared" si="20"/>
        <v>0</v>
      </c>
      <c r="AA45" s="89">
        <f t="shared" si="20"/>
        <v>0</v>
      </c>
      <c r="AB45" s="89">
        <f t="shared" si="20"/>
        <v>0</v>
      </c>
      <c r="AC45" s="89">
        <f t="shared" si="20"/>
        <v>1.1122700339350615</v>
      </c>
      <c r="AD45" s="89">
        <f t="shared" si="20"/>
        <v>1.1122700339350615</v>
      </c>
      <c r="AE45" s="89">
        <f t="shared" si="20"/>
        <v>1.1122700339350615</v>
      </c>
      <c r="AF45" s="89">
        <f t="shared" si="20"/>
        <v>1.1122700339350615</v>
      </c>
      <c r="AG45" s="89">
        <f t="shared" si="20"/>
        <v>1.1122700339350615</v>
      </c>
      <c r="AH45" s="89">
        <f t="shared" si="20"/>
        <v>1.1122700339350615</v>
      </c>
      <c r="AI45" s="89">
        <f t="shared" si="20"/>
        <v>1.1122700339350615</v>
      </c>
      <c r="AJ45" s="89">
        <f t="shared" si="21"/>
        <v>1.1122700339350615</v>
      </c>
      <c r="AK45" s="89">
        <f t="shared" si="21"/>
        <v>1.1122700339350615</v>
      </c>
      <c r="AL45" s="89">
        <f t="shared" si="21"/>
        <v>1.1122700339350615</v>
      </c>
      <c r="AM45" s="89">
        <f t="shared" si="21"/>
        <v>0</v>
      </c>
      <c r="AN45" s="89">
        <f t="shared" si="21"/>
        <v>0</v>
      </c>
      <c r="AO45" s="89">
        <f t="shared" si="21"/>
        <v>0</v>
      </c>
      <c r="AP45" s="89">
        <f t="shared" si="21"/>
        <v>0</v>
      </c>
      <c r="AQ45" s="89">
        <f t="shared" si="21"/>
        <v>0</v>
      </c>
      <c r="AR45" s="89">
        <f t="shared" si="21"/>
        <v>0</v>
      </c>
      <c r="AS45" s="89">
        <f t="shared" si="21"/>
        <v>0</v>
      </c>
      <c r="AT45" s="89">
        <f t="shared" si="21"/>
        <v>0</v>
      </c>
      <c r="AU45" s="89">
        <f t="shared" si="21"/>
        <v>0</v>
      </c>
      <c r="AV45" s="89">
        <f t="shared" si="21"/>
        <v>0</v>
      </c>
    </row>
    <row r="46" spans="1:48">
      <c r="A46" s="185" t="s">
        <v>16</v>
      </c>
      <c r="B46" s="269" t="str">
        <f>C17</f>
        <v>D</v>
      </c>
      <c r="C46" s="264"/>
      <c r="E46" s="89"/>
      <c r="F46" s="89"/>
      <c r="G46" s="89"/>
      <c r="H46" s="89"/>
      <c r="I46" s="165"/>
      <c r="J46" s="89">
        <f t="shared" si="19"/>
        <v>0</v>
      </c>
      <c r="K46" s="89">
        <f t="shared" si="19"/>
        <v>0</v>
      </c>
      <c r="L46" s="89">
        <f t="shared" si="19"/>
        <v>0</v>
      </c>
      <c r="M46" s="89">
        <f t="shared" si="19"/>
        <v>0</v>
      </c>
      <c r="N46" s="89">
        <f t="shared" si="19"/>
        <v>0</v>
      </c>
      <c r="O46" s="89">
        <f t="shared" si="19"/>
        <v>0</v>
      </c>
      <c r="P46" s="89">
        <f t="shared" si="19"/>
        <v>0</v>
      </c>
      <c r="Q46" s="89">
        <f t="shared" si="19"/>
        <v>0</v>
      </c>
      <c r="R46" s="89">
        <f t="shared" si="19"/>
        <v>0</v>
      </c>
      <c r="S46" s="89">
        <f t="shared" si="19"/>
        <v>0</v>
      </c>
      <c r="T46" s="89">
        <f t="shared" si="20"/>
        <v>0</v>
      </c>
      <c r="U46" s="89">
        <f t="shared" si="20"/>
        <v>0</v>
      </c>
      <c r="V46" s="89">
        <f t="shared" si="20"/>
        <v>0</v>
      </c>
      <c r="W46" s="89">
        <f t="shared" si="20"/>
        <v>0</v>
      </c>
      <c r="X46" s="89">
        <f t="shared" si="20"/>
        <v>0</v>
      </c>
      <c r="Y46" s="89">
        <f t="shared" si="20"/>
        <v>0</v>
      </c>
      <c r="Z46" s="89">
        <f t="shared" si="20"/>
        <v>0</v>
      </c>
      <c r="AA46" s="89">
        <f t="shared" si="20"/>
        <v>0</v>
      </c>
      <c r="AB46" s="89">
        <f t="shared" si="20"/>
        <v>0</v>
      </c>
      <c r="AC46" s="89">
        <f t="shared" si="20"/>
        <v>0</v>
      </c>
      <c r="AD46" s="89">
        <f t="shared" si="20"/>
        <v>0</v>
      </c>
      <c r="AE46" s="89">
        <f t="shared" si="20"/>
        <v>0</v>
      </c>
      <c r="AF46" s="89">
        <f t="shared" si="20"/>
        <v>0</v>
      </c>
      <c r="AG46" s="89">
        <f t="shared" si="20"/>
        <v>0</v>
      </c>
      <c r="AH46" s="89">
        <f t="shared" si="20"/>
        <v>0</v>
      </c>
      <c r="AI46" s="89">
        <f t="shared" si="20"/>
        <v>0</v>
      </c>
      <c r="AJ46" s="89">
        <f t="shared" si="21"/>
        <v>0</v>
      </c>
      <c r="AK46" s="89">
        <f t="shared" si="21"/>
        <v>0</v>
      </c>
      <c r="AL46" s="89">
        <f t="shared" si="21"/>
        <v>0</v>
      </c>
      <c r="AM46" s="89">
        <f t="shared" si="21"/>
        <v>1.1122700339350473</v>
      </c>
      <c r="AN46" s="89">
        <f t="shared" si="21"/>
        <v>1.1122700339350757</v>
      </c>
      <c r="AO46" s="89">
        <f t="shared" si="21"/>
        <v>1.1122700339350473</v>
      </c>
      <c r="AP46" s="89">
        <f t="shared" si="21"/>
        <v>1.1122700339350757</v>
      </c>
      <c r="AQ46" s="89">
        <f t="shared" si="21"/>
        <v>1.1122700339350473</v>
      </c>
      <c r="AR46" s="89">
        <f t="shared" si="21"/>
        <v>1.1122700339350615</v>
      </c>
      <c r="AS46" s="89">
        <f t="shared" si="21"/>
        <v>1.1122700339350615</v>
      </c>
      <c r="AT46" s="89">
        <f t="shared" si="21"/>
        <v>1.1122700339350615</v>
      </c>
      <c r="AU46" s="89">
        <f t="shared" si="21"/>
        <v>1.1122700339350615</v>
      </c>
      <c r="AV46" s="89">
        <f t="shared" si="21"/>
        <v>1.1122700339350615</v>
      </c>
    </row>
    <row r="47" spans="1:48">
      <c r="A47" s="185" t="s">
        <v>16</v>
      </c>
      <c r="B47" s="264"/>
      <c r="C47" s="264"/>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9" t="s">
        <v>237</v>
      </c>
      <c r="C48" s="264"/>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9" t="str">
        <f>B43</f>
        <v>A</v>
      </c>
      <c r="C49" s="264"/>
      <c r="E49" s="89"/>
      <c r="F49" s="89"/>
      <c r="G49" s="89"/>
      <c r="H49" s="89"/>
      <c r="I49" s="165" t="str">
        <f>B43</f>
        <v>A</v>
      </c>
      <c r="J49" s="89">
        <f>J36</f>
        <v>0</v>
      </c>
      <c r="K49" s="89">
        <f t="shared" ref="K49:AV52" si="22">J49+K43</f>
        <v>0</v>
      </c>
      <c r="L49" s="89">
        <f t="shared" si="22"/>
        <v>0</v>
      </c>
      <c r="M49" s="89">
        <f t="shared" si="22"/>
        <v>0</v>
      </c>
      <c r="N49" s="89">
        <f t="shared" si="22"/>
        <v>0</v>
      </c>
      <c r="O49" s="89">
        <f t="shared" si="22"/>
        <v>0</v>
      </c>
      <c r="P49" s="89">
        <f t="shared" si="22"/>
        <v>0</v>
      </c>
      <c r="Q49" s="89">
        <f t="shared" si="22"/>
        <v>0</v>
      </c>
      <c r="R49" s="89">
        <f t="shared" si="22"/>
        <v>0</v>
      </c>
      <c r="S49" s="89">
        <f t="shared" si="22"/>
        <v>0</v>
      </c>
      <c r="T49" s="89">
        <f t="shared" si="22"/>
        <v>0</v>
      </c>
      <c r="U49" s="89">
        <f t="shared" si="22"/>
        <v>0</v>
      </c>
      <c r="V49" s="89">
        <f t="shared" si="22"/>
        <v>0</v>
      </c>
      <c r="W49" s="89">
        <f t="shared" si="22"/>
        <v>0</v>
      </c>
      <c r="X49" s="89">
        <f t="shared" si="22"/>
        <v>0</v>
      </c>
      <c r="Y49" s="89">
        <f t="shared" si="22"/>
        <v>0</v>
      </c>
      <c r="Z49" s="89">
        <f t="shared" si="22"/>
        <v>0</v>
      </c>
      <c r="AA49" s="89">
        <f t="shared" si="22"/>
        <v>0</v>
      </c>
      <c r="AB49" s="89">
        <f t="shared" si="22"/>
        <v>0</v>
      </c>
      <c r="AC49" s="89">
        <f t="shared" si="22"/>
        <v>0</v>
      </c>
      <c r="AD49" s="89">
        <f t="shared" si="22"/>
        <v>0</v>
      </c>
      <c r="AE49" s="89">
        <f t="shared" si="22"/>
        <v>0</v>
      </c>
      <c r="AF49" s="89">
        <f t="shared" si="22"/>
        <v>0</v>
      </c>
      <c r="AG49" s="89">
        <f t="shared" si="22"/>
        <v>0</v>
      </c>
      <c r="AH49" s="89">
        <f t="shared" si="22"/>
        <v>0</v>
      </c>
      <c r="AI49" s="89">
        <f t="shared" si="22"/>
        <v>0</v>
      </c>
      <c r="AJ49" s="89">
        <f t="shared" si="22"/>
        <v>0</v>
      </c>
      <c r="AK49" s="89">
        <f t="shared" si="22"/>
        <v>0</v>
      </c>
      <c r="AL49" s="89">
        <f t="shared" si="22"/>
        <v>0</v>
      </c>
      <c r="AM49" s="89">
        <f t="shared" si="22"/>
        <v>0</v>
      </c>
      <c r="AN49" s="89">
        <f t="shared" si="22"/>
        <v>0</v>
      </c>
      <c r="AO49" s="89">
        <f t="shared" si="22"/>
        <v>0</v>
      </c>
      <c r="AP49" s="89">
        <f t="shared" si="22"/>
        <v>0</v>
      </c>
      <c r="AQ49" s="89">
        <f t="shared" si="22"/>
        <v>0</v>
      </c>
      <c r="AR49" s="89">
        <f t="shared" si="22"/>
        <v>0</v>
      </c>
      <c r="AS49" s="89">
        <f t="shared" si="22"/>
        <v>0</v>
      </c>
      <c r="AT49" s="89">
        <f t="shared" si="22"/>
        <v>0</v>
      </c>
      <c r="AU49" s="89">
        <f t="shared" si="22"/>
        <v>0</v>
      </c>
      <c r="AV49" s="89">
        <f t="shared" si="22"/>
        <v>0</v>
      </c>
    </row>
    <row r="50" spans="1:48">
      <c r="A50" s="185" t="s">
        <v>16</v>
      </c>
      <c r="B50" s="269" t="str">
        <f>B44</f>
        <v>B</v>
      </c>
      <c r="C50" s="264"/>
      <c r="E50" s="89"/>
      <c r="F50" s="89"/>
      <c r="G50" s="89"/>
      <c r="H50" s="89"/>
      <c r="I50" s="165" t="str">
        <f>B44</f>
        <v>B</v>
      </c>
      <c r="J50" s="89">
        <v>0</v>
      </c>
      <c r="K50" s="89">
        <f t="shared" si="22"/>
        <v>0</v>
      </c>
      <c r="L50" s="89">
        <f t="shared" si="22"/>
        <v>0</v>
      </c>
      <c r="M50" s="89">
        <f t="shared" si="22"/>
        <v>0</v>
      </c>
      <c r="N50" s="89">
        <f t="shared" si="22"/>
        <v>0</v>
      </c>
      <c r="O50" s="89">
        <f t="shared" si="22"/>
        <v>0</v>
      </c>
      <c r="P50" s="89">
        <f t="shared" si="22"/>
        <v>1.8713850170853163</v>
      </c>
      <c r="Q50" s="89">
        <f t="shared" si="22"/>
        <v>3.8907060121767216</v>
      </c>
      <c r="R50" s="89">
        <f t="shared" si="22"/>
        <v>5.0029760461118116</v>
      </c>
      <c r="S50" s="89">
        <f t="shared" si="22"/>
        <v>6.1152460800468589</v>
      </c>
      <c r="T50" s="89">
        <f t="shared" si="22"/>
        <v>7.2275161139819204</v>
      </c>
      <c r="U50" s="89">
        <f t="shared" si="22"/>
        <v>8.3397861479169677</v>
      </c>
      <c r="V50" s="89">
        <f t="shared" si="22"/>
        <v>9.4520561818520292</v>
      </c>
      <c r="W50" s="89">
        <f t="shared" si="22"/>
        <v>10.564326215787091</v>
      </c>
      <c r="X50" s="89">
        <f t="shared" si="22"/>
        <v>11.676596249722166</v>
      </c>
      <c r="Y50" s="89">
        <f t="shared" si="22"/>
        <v>12.788866283657214</v>
      </c>
      <c r="Z50" s="89">
        <f t="shared" si="22"/>
        <v>13.901136317592275</v>
      </c>
      <c r="AA50" s="89">
        <f t="shared" si="22"/>
        <v>15.013406351527337</v>
      </c>
      <c r="AB50" s="89">
        <f t="shared" si="22"/>
        <v>16.125676385462398</v>
      </c>
      <c r="AC50" s="89">
        <f t="shared" si="22"/>
        <v>16.125676385462398</v>
      </c>
      <c r="AD50" s="89">
        <f t="shared" si="22"/>
        <v>16.125676385462398</v>
      </c>
      <c r="AE50" s="89">
        <f t="shared" si="22"/>
        <v>16.125676385462398</v>
      </c>
      <c r="AF50" s="89">
        <f t="shared" si="22"/>
        <v>16.125676385462398</v>
      </c>
      <c r="AG50" s="89">
        <f t="shared" si="22"/>
        <v>16.125676385462398</v>
      </c>
      <c r="AH50" s="89">
        <f t="shared" si="22"/>
        <v>16.125676385462398</v>
      </c>
      <c r="AI50" s="89">
        <f t="shared" si="22"/>
        <v>16.125676385462398</v>
      </c>
      <c r="AJ50" s="89">
        <f t="shared" si="22"/>
        <v>16.125676385462398</v>
      </c>
      <c r="AK50" s="89">
        <f t="shared" si="22"/>
        <v>16.125676385462398</v>
      </c>
      <c r="AL50" s="89">
        <f t="shared" si="22"/>
        <v>16.125676385462398</v>
      </c>
      <c r="AM50" s="89">
        <f t="shared" si="22"/>
        <v>16.125676385462398</v>
      </c>
      <c r="AN50" s="89">
        <f t="shared" si="22"/>
        <v>16.125676385462398</v>
      </c>
      <c r="AO50" s="89">
        <f t="shared" si="22"/>
        <v>16.125676385462398</v>
      </c>
      <c r="AP50" s="89">
        <f t="shared" si="22"/>
        <v>16.125676385462398</v>
      </c>
      <c r="AQ50" s="89">
        <f t="shared" si="22"/>
        <v>16.125676385462398</v>
      </c>
      <c r="AR50" s="89">
        <f t="shared" si="22"/>
        <v>16.125676385462398</v>
      </c>
      <c r="AS50" s="89">
        <f t="shared" si="22"/>
        <v>16.125676385462398</v>
      </c>
      <c r="AT50" s="89">
        <f t="shared" si="22"/>
        <v>16.125676385462398</v>
      </c>
      <c r="AU50" s="89">
        <f t="shared" si="22"/>
        <v>16.125676385462398</v>
      </c>
      <c r="AV50" s="89">
        <f t="shared" si="22"/>
        <v>16.125676385462398</v>
      </c>
    </row>
    <row r="51" spans="1:48">
      <c r="A51" s="185" t="s">
        <v>16</v>
      </c>
      <c r="B51" s="269" t="str">
        <f>B45</f>
        <v>C</v>
      </c>
      <c r="C51" s="264"/>
      <c r="E51" s="89"/>
      <c r="F51" s="89"/>
      <c r="G51" s="89"/>
      <c r="H51" s="89"/>
      <c r="I51" s="165" t="str">
        <f>B45</f>
        <v>C</v>
      </c>
      <c r="J51" s="89">
        <v>0</v>
      </c>
      <c r="K51" s="89">
        <f t="shared" si="22"/>
        <v>0</v>
      </c>
      <c r="L51" s="89">
        <f t="shared" si="22"/>
        <v>0</v>
      </c>
      <c r="M51" s="89">
        <f t="shared" si="22"/>
        <v>0</v>
      </c>
      <c r="N51" s="89">
        <f t="shared" si="22"/>
        <v>0</v>
      </c>
      <c r="O51" s="89">
        <f t="shared" si="22"/>
        <v>0</v>
      </c>
      <c r="P51" s="89">
        <f t="shared" si="22"/>
        <v>0</v>
      </c>
      <c r="Q51" s="89">
        <f t="shared" si="22"/>
        <v>0</v>
      </c>
      <c r="R51" s="89">
        <f t="shared" si="22"/>
        <v>0</v>
      </c>
      <c r="S51" s="89">
        <f t="shared" si="22"/>
        <v>0</v>
      </c>
      <c r="T51" s="89">
        <f t="shared" si="22"/>
        <v>0</v>
      </c>
      <c r="U51" s="89">
        <f t="shared" si="22"/>
        <v>0</v>
      </c>
      <c r="V51" s="89">
        <f t="shared" si="22"/>
        <v>0</v>
      </c>
      <c r="W51" s="89">
        <f t="shared" si="22"/>
        <v>0</v>
      </c>
      <c r="X51" s="89">
        <f t="shared" si="22"/>
        <v>0</v>
      </c>
      <c r="Y51" s="89">
        <f t="shared" si="22"/>
        <v>0</v>
      </c>
      <c r="Z51" s="89">
        <f t="shared" si="22"/>
        <v>0</v>
      </c>
      <c r="AA51" s="89">
        <f t="shared" si="22"/>
        <v>0</v>
      </c>
      <c r="AB51" s="89">
        <f t="shared" si="22"/>
        <v>0</v>
      </c>
      <c r="AC51" s="89">
        <f t="shared" si="22"/>
        <v>1.1122700339350615</v>
      </c>
      <c r="AD51" s="89">
        <f t="shared" si="22"/>
        <v>2.224540067870123</v>
      </c>
      <c r="AE51" s="89">
        <f t="shared" si="22"/>
        <v>3.3368101018051846</v>
      </c>
      <c r="AF51" s="89">
        <f t="shared" si="22"/>
        <v>4.4490801357402461</v>
      </c>
      <c r="AG51" s="89">
        <f t="shared" si="22"/>
        <v>5.5613501696753076</v>
      </c>
      <c r="AH51" s="89">
        <f t="shared" si="22"/>
        <v>6.6736202036103691</v>
      </c>
      <c r="AI51" s="89">
        <f t="shared" si="22"/>
        <v>7.7858902375454306</v>
      </c>
      <c r="AJ51" s="89">
        <f t="shared" si="22"/>
        <v>8.8981602714804922</v>
      </c>
      <c r="AK51" s="89">
        <f t="shared" si="22"/>
        <v>10.010430305415554</v>
      </c>
      <c r="AL51" s="89">
        <f t="shared" si="22"/>
        <v>11.122700339350615</v>
      </c>
      <c r="AM51" s="89">
        <f t="shared" si="22"/>
        <v>11.122700339350615</v>
      </c>
      <c r="AN51" s="89">
        <f t="shared" si="22"/>
        <v>11.122700339350615</v>
      </c>
      <c r="AO51" s="89">
        <f t="shared" si="22"/>
        <v>11.122700339350615</v>
      </c>
      <c r="AP51" s="89">
        <f t="shared" si="22"/>
        <v>11.122700339350615</v>
      </c>
      <c r="AQ51" s="89">
        <f t="shared" si="22"/>
        <v>11.122700339350615</v>
      </c>
      <c r="AR51" s="89">
        <f t="shared" si="22"/>
        <v>11.122700339350615</v>
      </c>
      <c r="AS51" s="89">
        <f t="shared" si="22"/>
        <v>11.122700339350615</v>
      </c>
      <c r="AT51" s="89">
        <f t="shared" si="22"/>
        <v>11.122700339350615</v>
      </c>
      <c r="AU51" s="89">
        <f t="shared" si="22"/>
        <v>11.122700339350615</v>
      </c>
      <c r="AV51" s="89">
        <f t="shared" si="22"/>
        <v>11.122700339350615</v>
      </c>
    </row>
    <row r="52" spans="1:48">
      <c r="A52" s="185" t="s">
        <v>16</v>
      </c>
      <c r="B52" s="269" t="str">
        <f>B46</f>
        <v>D</v>
      </c>
      <c r="C52" s="264"/>
      <c r="E52" s="89"/>
      <c r="F52" s="89"/>
      <c r="G52" s="89"/>
      <c r="H52" s="89"/>
      <c r="I52" s="165" t="str">
        <f>B46</f>
        <v>D</v>
      </c>
      <c r="J52" s="89">
        <v>0</v>
      </c>
      <c r="K52" s="89">
        <f t="shared" si="22"/>
        <v>0</v>
      </c>
      <c r="L52" s="89">
        <f t="shared" si="22"/>
        <v>0</v>
      </c>
      <c r="M52" s="89">
        <f t="shared" si="22"/>
        <v>0</v>
      </c>
      <c r="N52" s="89">
        <f t="shared" si="22"/>
        <v>0</v>
      </c>
      <c r="O52" s="89">
        <f t="shared" si="22"/>
        <v>0</v>
      </c>
      <c r="P52" s="89">
        <f t="shared" si="22"/>
        <v>0</v>
      </c>
      <c r="Q52" s="89">
        <f t="shared" si="22"/>
        <v>0</v>
      </c>
      <c r="R52" s="89">
        <f t="shared" si="22"/>
        <v>0</v>
      </c>
      <c r="S52" s="89">
        <f t="shared" si="22"/>
        <v>0</v>
      </c>
      <c r="T52" s="89">
        <f t="shared" si="22"/>
        <v>0</v>
      </c>
      <c r="U52" s="89">
        <f t="shared" si="22"/>
        <v>0</v>
      </c>
      <c r="V52" s="89">
        <f t="shared" si="22"/>
        <v>0</v>
      </c>
      <c r="W52" s="89">
        <f t="shared" si="22"/>
        <v>0</v>
      </c>
      <c r="X52" s="89">
        <f t="shared" si="22"/>
        <v>0</v>
      </c>
      <c r="Y52" s="89">
        <f t="shared" si="22"/>
        <v>0</v>
      </c>
      <c r="Z52" s="89">
        <f t="shared" si="22"/>
        <v>0</v>
      </c>
      <c r="AA52" s="89">
        <f t="shared" si="22"/>
        <v>0</v>
      </c>
      <c r="AB52" s="89">
        <f t="shared" si="22"/>
        <v>0</v>
      </c>
      <c r="AC52" s="89">
        <f t="shared" si="22"/>
        <v>0</v>
      </c>
      <c r="AD52" s="89">
        <f t="shared" si="22"/>
        <v>0</v>
      </c>
      <c r="AE52" s="89">
        <f t="shared" si="22"/>
        <v>0</v>
      </c>
      <c r="AF52" s="89">
        <f t="shared" si="22"/>
        <v>0</v>
      </c>
      <c r="AG52" s="89">
        <f t="shared" si="22"/>
        <v>0</v>
      </c>
      <c r="AH52" s="89">
        <f t="shared" si="22"/>
        <v>0</v>
      </c>
      <c r="AI52" s="89">
        <f t="shared" si="22"/>
        <v>0</v>
      </c>
      <c r="AJ52" s="89">
        <f t="shared" si="22"/>
        <v>0</v>
      </c>
      <c r="AK52" s="89">
        <f t="shared" si="22"/>
        <v>0</v>
      </c>
      <c r="AL52" s="89">
        <f t="shared" si="22"/>
        <v>0</v>
      </c>
      <c r="AM52" s="89">
        <f t="shared" si="22"/>
        <v>1.1122700339350473</v>
      </c>
      <c r="AN52" s="89">
        <f t="shared" si="22"/>
        <v>2.224540067870123</v>
      </c>
      <c r="AO52" s="89">
        <f t="shared" si="22"/>
        <v>3.3368101018051703</v>
      </c>
      <c r="AP52" s="89">
        <f t="shared" si="22"/>
        <v>4.4490801357402461</v>
      </c>
      <c r="AQ52" s="89">
        <f t="shared" si="22"/>
        <v>5.5613501696752934</v>
      </c>
      <c r="AR52" s="89">
        <f t="shared" si="22"/>
        <v>6.6736202036103549</v>
      </c>
      <c r="AS52" s="89">
        <f t="shared" si="22"/>
        <v>7.7858902375454164</v>
      </c>
      <c r="AT52" s="89">
        <f t="shared" si="22"/>
        <v>8.8981602714804779</v>
      </c>
      <c r="AU52" s="89">
        <f t="shared" si="22"/>
        <v>10.010430305415539</v>
      </c>
      <c r="AV52" s="89">
        <f t="shared" si="22"/>
        <v>11.122700339350601</v>
      </c>
    </row>
    <row r="53" spans="1:48">
      <c r="A53" s="185" t="s">
        <v>16</v>
      </c>
      <c r="B53" s="264" t="s">
        <v>238</v>
      </c>
      <c r="C53" s="264"/>
      <c r="E53" s="89"/>
      <c r="F53" s="89"/>
      <c r="G53" s="89"/>
      <c r="H53" s="89"/>
      <c r="I53" s="165"/>
      <c r="J53" s="89">
        <f t="shared" ref="J53:AV53" si="23">SUM(J49:J52)</f>
        <v>0</v>
      </c>
      <c r="K53" s="89">
        <f t="shared" si="23"/>
        <v>0</v>
      </c>
      <c r="L53" s="89">
        <f t="shared" si="23"/>
        <v>0</v>
      </c>
      <c r="M53" s="89">
        <f t="shared" si="23"/>
        <v>0</v>
      </c>
      <c r="N53" s="89">
        <f t="shared" si="23"/>
        <v>0</v>
      </c>
      <c r="O53" s="89">
        <f t="shared" si="23"/>
        <v>0</v>
      </c>
      <c r="P53" s="89">
        <f t="shared" si="23"/>
        <v>1.8713850170853163</v>
      </c>
      <c r="Q53" s="89">
        <f t="shared" si="23"/>
        <v>3.8907060121767216</v>
      </c>
      <c r="R53" s="89">
        <f t="shared" si="23"/>
        <v>5.0029760461118116</v>
      </c>
      <c r="S53" s="89">
        <f t="shared" si="23"/>
        <v>6.1152460800468589</v>
      </c>
      <c r="T53" s="89">
        <f t="shared" si="23"/>
        <v>7.2275161139819204</v>
      </c>
      <c r="U53" s="89">
        <f t="shared" si="23"/>
        <v>8.3397861479169677</v>
      </c>
      <c r="V53" s="89">
        <f t="shared" si="23"/>
        <v>9.4520561818520292</v>
      </c>
      <c r="W53" s="89">
        <f t="shared" si="23"/>
        <v>10.564326215787091</v>
      </c>
      <c r="X53" s="89">
        <f t="shared" si="23"/>
        <v>11.676596249722166</v>
      </c>
      <c r="Y53" s="89">
        <f t="shared" si="23"/>
        <v>12.788866283657214</v>
      </c>
      <c r="Z53" s="89">
        <f t="shared" si="23"/>
        <v>13.901136317592275</v>
      </c>
      <c r="AA53" s="89">
        <f t="shared" si="23"/>
        <v>15.013406351527337</v>
      </c>
      <c r="AB53" s="89">
        <f t="shared" si="23"/>
        <v>16.125676385462398</v>
      </c>
      <c r="AC53" s="89">
        <f t="shared" si="23"/>
        <v>17.23794641939746</v>
      </c>
      <c r="AD53" s="89">
        <f t="shared" si="23"/>
        <v>18.350216453332521</v>
      </c>
      <c r="AE53" s="89">
        <f t="shared" si="23"/>
        <v>19.462486487267583</v>
      </c>
      <c r="AF53" s="89">
        <f t="shared" si="23"/>
        <v>20.574756521202644</v>
      </c>
      <c r="AG53" s="89">
        <f t="shared" si="23"/>
        <v>21.687026555137706</v>
      </c>
      <c r="AH53" s="89">
        <f t="shared" si="23"/>
        <v>22.799296589072767</v>
      </c>
      <c r="AI53" s="89">
        <f t="shared" si="23"/>
        <v>23.911566623007829</v>
      </c>
      <c r="AJ53" s="89">
        <f t="shared" si="23"/>
        <v>25.02383665694289</v>
      </c>
      <c r="AK53" s="89">
        <f t="shared" si="23"/>
        <v>26.136106690877952</v>
      </c>
      <c r="AL53" s="89">
        <f t="shared" si="23"/>
        <v>27.248376724813014</v>
      </c>
      <c r="AM53" s="89">
        <f t="shared" si="23"/>
        <v>28.360646758748061</v>
      </c>
      <c r="AN53" s="89">
        <f t="shared" si="23"/>
        <v>29.472916792683137</v>
      </c>
      <c r="AO53" s="89">
        <f t="shared" si="23"/>
        <v>30.585186826618184</v>
      </c>
      <c r="AP53" s="89">
        <f t="shared" si="23"/>
        <v>31.69745686055326</v>
      </c>
      <c r="AQ53" s="89">
        <f t="shared" si="23"/>
        <v>32.809726894488307</v>
      </c>
      <c r="AR53" s="89">
        <f t="shared" si="23"/>
        <v>33.921996928423368</v>
      </c>
      <c r="AS53" s="89">
        <f t="shared" si="23"/>
        <v>35.03426696235843</v>
      </c>
      <c r="AT53" s="89">
        <f t="shared" si="23"/>
        <v>36.146536996293491</v>
      </c>
      <c r="AU53" s="89">
        <f t="shared" si="23"/>
        <v>37.258807030228553</v>
      </c>
      <c r="AV53" s="89">
        <f t="shared" si="23"/>
        <v>38.371077064163615</v>
      </c>
    </row>
    <row r="54" spans="1:48">
      <c r="A54" s="185" t="s">
        <v>16</v>
      </c>
      <c r="B54" s="264"/>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4">F56*1000</f>
        <v>139664.39435388436</v>
      </c>
      <c r="E56" s="102">
        <f t="shared" si="24"/>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4"/>
        <v>7851.7549075018987</v>
      </c>
      <c r="E57" s="102">
        <f t="shared" si="24"/>
        <v>11470.981711368382</v>
      </c>
      <c r="F57" s="24">
        <f>'[6]TS BYDem'!$J11</f>
        <v>7.8517549075018991</v>
      </c>
      <c r="G57" s="87">
        <f>'[6]TS BYDem'!$O11</f>
        <v>11.470981711368381</v>
      </c>
      <c r="J57" s="86"/>
      <c r="K57" s="177" t="s">
        <v>517</v>
      </c>
      <c r="L57" s="91">
        <f>DriversGams!$B$163</f>
        <v>-1</v>
      </c>
      <c r="M57" s="91"/>
      <c r="N57" s="91"/>
      <c r="O57" s="91"/>
      <c r="R57" s="87" t="s">
        <v>634</v>
      </c>
    </row>
    <row r="58" spans="1:48">
      <c r="A58" s="185" t="s">
        <v>16</v>
      </c>
      <c r="B58" s="89" t="s">
        <v>263</v>
      </c>
      <c r="C58" s="89" t="s">
        <v>107</v>
      </c>
      <c r="D58" s="102">
        <f t="shared" si="24"/>
        <v>9894.4997565297635</v>
      </c>
      <c r="E58" s="102">
        <f t="shared" si="24"/>
        <v>8579.7067698540795</v>
      </c>
      <c r="F58" s="24">
        <f>'[6]TS BYDem'!$J12</f>
        <v>9.894499756529763</v>
      </c>
      <c r="G58" s="87">
        <f>'[6]TS BYDem'!$O12</f>
        <v>8.579706769854079</v>
      </c>
      <c r="J58" s="86"/>
      <c r="K58" s="177" t="s">
        <v>514</v>
      </c>
      <c r="L58" s="91"/>
      <c r="M58" s="91"/>
      <c r="N58" s="91"/>
      <c r="O58" s="91"/>
    </row>
    <row r="59" spans="1:48">
      <c r="A59" s="185" t="s">
        <v>16</v>
      </c>
      <c r="B59" s="89" t="s">
        <v>73</v>
      </c>
      <c r="C59" s="89" t="s">
        <v>111</v>
      </c>
      <c r="D59" s="102">
        <f t="shared" si="24"/>
        <v>121540.2719056889</v>
      </c>
      <c r="E59" s="102">
        <f t="shared" si="24"/>
        <v>104674.27977141128</v>
      </c>
      <c r="F59" s="24">
        <f>'[6]TS BYDem'!$J13</f>
        <v>121.5402719056889</v>
      </c>
      <c r="G59" s="87">
        <f>'[6]TS BYDem'!$O13</f>
        <v>104.67427977141128</v>
      </c>
      <c r="J59" s="86"/>
      <c r="K59" s="91">
        <v>-1</v>
      </c>
      <c r="L59" s="177" t="s">
        <v>515</v>
      </c>
      <c r="M59" s="91"/>
      <c r="N59" s="91"/>
      <c r="O59" s="91"/>
      <c r="AC59" s="87" t="s">
        <v>635</v>
      </c>
    </row>
    <row r="60" spans="1:48">
      <c r="A60" s="185" t="s">
        <v>16</v>
      </c>
      <c r="B60" s="89" t="s">
        <v>264</v>
      </c>
      <c r="C60" s="89" t="s">
        <v>124</v>
      </c>
      <c r="D60" s="102">
        <f t="shared" si="24"/>
        <v>29566.39037374705</v>
      </c>
      <c r="E60" s="102">
        <f t="shared" si="24"/>
        <v>25463.499211305458</v>
      </c>
      <c r="F60" s="24">
        <f>'[6]TS BYDem'!$J14</f>
        <v>29.566390373747051</v>
      </c>
      <c r="G60" s="87">
        <f>'[6]TS BYDem'!$O14</f>
        <v>25.463499211305457</v>
      </c>
      <c r="J60" s="86"/>
      <c r="K60" s="91">
        <v>1</v>
      </c>
      <c r="L60" s="91" t="s">
        <v>636</v>
      </c>
      <c r="M60" s="178">
        <v>-0.37</v>
      </c>
      <c r="N60" s="178">
        <v>-0.5</v>
      </c>
      <c r="O60" s="178">
        <v>-0.2</v>
      </c>
      <c r="Q60" s="87" t="s">
        <v>637</v>
      </c>
      <c r="AA60" s="89" t="s">
        <v>638</v>
      </c>
      <c r="AB60" s="89">
        <f>AB30/(AB30+AB31)</f>
        <v>0.85715985758882174</v>
      </c>
      <c r="AC60" s="89" t="s">
        <v>639</v>
      </c>
      <c r="AD60" s="89"/>
      <c r="AE60" s="89"/>
      <c r="AF60" s="89"/>
      <c r="AG60" s="89">
        <f>(AB30*0.8+AB31*0.46)/(AB30+AB31)</f>
        <v>0.75143435158019944</v>
      </c>
    </row>
    <row r="61" spans="1:48">
      <c r="A61" s="185" t="s">
        <v>16</v>
      </c>
      <c r="B61" s="89" t="s">
        <v>265</v>
      </c>
      <c r="C61" s="89" t="s">
        <v>266</v>
      </c>
      <c r="D61" s="102">
        <f t="shared" si="24"/>
        <v>9683.1090230750324</v>
      </c>
      <c r="E61" s="102">
        <f t="shared" si="24"/>
        <v>13273.861719969342</v>
      </c>
      <c r="F61" s="24">
        <f>'[6]TS BYDem'!$J15</f>
        <v>9.6831090230750316</v>
      </c>
      <c r="G61" s="87">
        <f>'[6]TS BYDem'!$O15</f>
        <v>13.273861719969341</v>
      </c>
      <c r="J61" s="86"/>
      <c r="K61" s="91">
        <v>2</v>
      </c>
      <c r="L61" s="91" t="s">
        <v>640</v>
      </c>
      <c r="M61" s="178">
        <v>-0.25</v>
      </c>
      <c r="N61" s="178">
        <v>-0.25</v>
      </c>
      <c r="O61" s="178">
        <v>-0.2</v>
      </c>
      <c r="Q61" s="87" t="s">
        <v>641</v>
      </c>
    </row>
    <row r="62" spans="1:48">
      <c r="A62" s="185" t="s">
        <v>16</v>
      </c>
      <c r="B62" s="89" t="s">
        <v>269</v>
      </c>
      <c r="C62" s="89" t="s">
        <v>270</v>
      </c>
      <c r="D62" s="102">
        <f t="shared" si="24"/>
        <v>10300.552873773209</v>
      </c>
      <c r="E62" s="102">
        <f t="shared" si="24"/>
        <v>8871.1579824850141</v>
      </c>
      <c r="F62" s="24">
        <f>'[6]TS BYDem'!$J16</f>
        <v>10.30055287377321</v>
      </c>
      <c r="G62" s="87">
        <f>'[6]TS BYDem'!$O16</f>
        <v>8.8711579824850144</v>
      </c>
      <c r="J62" s="86"/>
      <c r="K62" s="91">
        <v>3</v>
      </c>
      <c r="L62" s="177" t="s">
        <v>516</v>
      </c>
      <c r="M62" s="178">
        <v>-0.37</v>
      </c>
      <c r="N62" s="178">
        <v>-0.5</v>
      </c>
      <c r="O62" s="178">
        <v>-0.2</v>
      </c>
    </row>
    <row r="63" spans="1:48">
      <c r="A63" s="185" t="s">
        <v>16</v>
      </c>
      <c r="B63" s="89" t="s">
        <v>268</v>
      </c>
      <c r="C63" s="89" t="s">
        <v>221</v>
      </c>
      <c r="D63" s="102">
        <f t="shared" si="24"/>
        <v>3559.3512487513526</v>
      </c>
      <c r="E63" s="102">
        <f t="shared" si="24"/>
        <v>3065.4245097100388</v>
      </c>
      <c r="F63" s="24">
        <f>'[6]TS BYDem'!$J17</f>
        <v>3.5593512487513528</v>
      </c>
      <c r="G63" s="87">
        <f>'[6]TS BYDem'!$O17</f>
        <v>3.0654245097100388</v>
      </c>
      <c r="J63" s="86"/>
      <c r="K63" s="91">
        <v>4</v>
      </c>
      <c r="L63" s="177" t="s">
        <v>642</v>
      </c>
      <c r="M63" s="178">
        <v>-0.25</v>
      </c>
      <c r="N63" s="91"/>
      <c r="O63" s="91"/>
    </row>
    <row r="64" spans="1:48">
      <c r="A64" s="185" t="s">
        <v>16</v>
      </c>
      <c r="B64" s="89" t="s">
        <v>0</v>
      </c>
      <c r="C64" s="89" t="s">
        <v>119</v>
      </c>
      <c r="D64" s="102">
        <f t="shared" si="24"/>
        <v>18760.184357078931</v>
      </c>
      <c r="E64" s="102">
        <f t="shared" si="24"/>
        <v>16999.241745794043</v>
      </c>
      <c r="F64" s="24">
        <f>'[6]TS BYDem'!$J18</f>
        <v>18.760184357078931</v>
      </c>
      <c r="G64" s="87">
        <f>'[6]TS BYDem'!$O18</f>
        <v>16.999241745794041</v>
      </c>
      <c r="J64" s="86"/>
      <c r="K64" s="177">
        <v>4</v>
      </c>
      <c r="L64" s="177" t="s">
        <v>643</v>
      </c>
      <c r="M64" s="91"/>
      <c r="N64" s="178">
        <v>-0.25</v>
      </c>
      <c r="O64" s="178">
        <v>-0.2</v>
      </c>
    </row>
    <row r="65" spans="1:48">
      <c r="A65" s="185" t="s">
        <v>16</v>
      </c>
      <c r="B65" s="89"/>
      <c r="C65" s="89"/>
      <c r="D65" s="89"/>
      <c r="J65" s="86"/>
      <c r="K65" s="270">
        <v>3</v>
      </c>
      <c r="L65" s="91" t="s">
        <v>636</v>
      </c>
      <c r="M65" s="178">
        <v>-0.37</v>
      </c>
      <c r="N65" s="178">
        <v>-0.5</v>
      </c>
      <c r="O65" s="178">
        <v>-0.2</v>
      </c>
    </row>
    <row r="66" spans="1:48">
      <c r="A66" s="185" t="s">
        <v>16</v>
      </c>
      <c r="B66" s="89"/>
      <c r="F66" s="221"/>
      <c r="I66" s="151"/>
      <c r="K66" s="270">
        <v>2</v>
      </c>
      <c r="L66" s="91" t="s">
        <v>640</v>
      </c>
      <c r="M66" s="178">
        <v>-0.25</v>
      </c>
      <c r="N66" s="178">
        <v>-0.25</v>
      </c>
      <c r="O66" s="178">
        <v>-0.2</v>
      </c>
    </row>
    <row r="67" spans="1:48" ht="15.75" thickBot="1">
      <c r="A67" s="185" t="s">
        <v>16</v>
      </c>
      <c r="B67" s="148" t="s">
        <v>12</v>
      </c>
      <c r="C67" s="149"/>
      <c r="D67" s="85"/>
      <c r="E67" s="97">
        <v>2012</v>
      </c>
      <c r="F67" s="222">
        <v>2017</v>
      </c>
      <c r="G67" s="97">
        <f>G22</f>
        <v>2020</v>
      </c>
      <c r="H67" s="97">
        <f>H22</f>
        <v>2030</v>
      </c>
      <c r="I67" s="172">
        <f>I22</f>
        <v>2050</v>
      </c>
      <c r="J67" s="97">
        <f t="shared" ref="J67:AV67" si="25">J4</f>
        <v>2012</v>
      </c>
      <c r="K67" s="97">
        <f t="shared" si="25"/>
        <v>2013</v>
      </c>
      <c r="L67" s="97">
        <f t="shared" si="25"/>
        <v>2014</v>
      </c>
      <c r="M67" s="97">
        <f t="shared" si="25"/>
        <v>2015</v>
      </c>
      <c r="N67" s="97">
        <f t="shared" si="25"/>
        <v>2016</v>
      </c>
      <c r="O67" s="97">
        <f t="shared" si="25"/>
        <v>2017</v>
      </c>
      <c r="P67" s="97">
        <f t="shared" si="25"/>
        <v>2018</v>
      </c>
      <c r="Q67" s="97">
        <f t="shared" si="25"/>
        <v>2019</v>
      </c>
      <c r="R67" s="97">
        <f t="shared" si="25"/>
        <v>2020</v>
      </c>
      <c r="S67" s="97">
        <f t="shared" si="25"/>
        <v>2021</v>
      </c>
      <c r="T67" s="97">
        <f t="shared" si="25"/>
        <v>2022</v>
      </c>
      <c r="U67" s="97">
        <f t="shared" si="25"/>
        <v>2023</v>
      </c>
      <c r="V67" s="97">
        <f t="shared" si="25"/>
        <v>2024</v>
      </c>
      <c r="W67" s="97">
        <f t="shared" si="25"/>
        <v>2025</v>
      </c>
      <c r="X67" s="97">
        <f t="shared" si="25"/>
        <v>2026</v>
      </c>
      <c r="Y67" s="97">
        <f t="shared" si="25"/>
        <v>2027</v>
      </c>
      <c r="Z67" s="97">
        <f t="shared" si="25"/>
        <v>2028</v>
      </c>
      <c r="AA67" s="97">
        <f t="shared" si="25"/>
        <v>2029</v>
      </c>
      <c r="AB67" s="97">
        <f t="shared" si="25"/>
        <v>2030</v>
      </c>
      <c r="AC67" s="97">
        <f t="shared" si="25"/>
        <v>2031</v>
      </c>
      <c r="AD67" s="97">
        <f t="shared" si="25"/>
        <v>2032</v>
      </c>
      <c r="AE67" s="97">
        <f t="shared" si="25"/>
        <v>2033</v>
      </c>
      <c r="AF67" s="97">
        <f t="shared" si="25"/>
        <v>2034</v>
      </c>
      <c r="AG67" s="97">
        <f t="shared" si="25"/>
        <v>2035</v>
      </c>
      <c r="AH67" s="97">
        <f t="shared" si="25"/>
        <v>2036</v>
      </c>
      <c r="AI67" s="97">
        <f t="shared" si="25"/>
        <v>2037</v>
      </c>
      <c r="AJ67" s="97">
        <f t="shared" si="25"/>
        <v>2038</v>
      </c>
      <c r="AK67" s="97">
        <f t="shared" si="25"/>
        <v>2039</v>
      </c>
      <c r="AL67" s="97">
        <f t="shared" si="25"/>
        <v>2040</v>
      </c>
      <c r="AM67" s="97">
        <f t="shared" si="25"/>
        <v>2041</v>
      </c>
      <c r="AN67" s="97">
        <f t="shared" si="25"/>
        <v>2042</v>
      </c>
      <c r="AO67" s="97">
        <f t="shared" si="25"/>
        <v>2043</v>
      </c>
      <c r="AP67" s="97">
        <f t="shared" si="25"/>
        <v>2044</v>
      </c>
      <c r="AQ67" s="97">
        <f t="shared" si="25"/>
        <v>2045</v>
      </c>
      <c r="AR67" s="97">
        <f t="shared" si="25"/>
        <v>2046</v>
      </c>
      <c r="AS67" s="97">
        <f t="shared" si="25"/>
        <v>2047</v>
      </c>
      <c r="AT67" s="97">
        <f t="shared" si="25"/>
        <v>2048</v>
      </c>
      <c r="AU67" s="97">
        <f t="shared" si="25"/>
        <v>2049</v>
      </c>
      <c r="AV67" s="97">
        <f t="shared" si="25"/>
        <v>2050</v>
      </c>
    </row>
    <row r="68" spans="1:48">
      <c r="A68" s="185" t="s">
        <v>16</v>
      </c>
      <c r="I68" s="151"/>
      <c r="K68" s="87"/>
    </row>
    <row r="69" spans="1:48" ht="15.75" thickBot="1">
      <c r="A69" s="185" t="s">
        <v>16</v>
      </c>
      <c r="B69" s="103" t="s">
        <v>74</v>
      </c>
      <c r="C69" s="85"/>
      <c r="D69" s="85"/>
      <c r="H69" s="199">
        <f>VLOOKUP($L$57,$K$59:$O$66,3)</f>
        <v>0</v>
      </c>
      <c r="I69" s="151"/>
      <c r="K69" s="87"/>
    </row>
    <row r="70" spans="1:48">
      <c r="A70" s="185" t="s">
        <v>16</v>
      </c>
      <c r="B70" s="264" t="s">
        <v>239</v>
      </c>
      <c r="C70" s="87" t="str">
        <f t="shared" ref="C70:C78" si="26">"Commercial"&amp;" - "&amp;B56</f>
        <v>Commercial - Cooling</v>
      </c>
      <c r="D70" s="87" t="s">
        <v>75</v>
      </c>
      <c r="E70" s="96">
        <f>$D56/J$23</f>
        <v>1051.567060091292</v>
      </c>
      <c r="F70" s="104">
        <f>E56/$O$23</f>
        <v>865.13768530436244</v>
      </c>
      <c r="G70" s="104">
        <f t="shared" ref="G70:I78" si="27">F70</f>
        <v>865.13768530436244</v>
      </c>
      <c r="H70" s="104">
        <f>G70*(1+$H$69)</f>
        <v>865.13768530436244</v>
      </c>
      <c r="I70" s="150">
        <f t="shared" si="27"/>
        <v>865.13768530436244</v>
      </c>
      <c r="J70" s="8">
        <f>IF(J$8=-1,K70,IF(J$8=99,I70,IF(J$8=0,INDEX($E70:$I70,0,J$6),(INDEX($E70:$I70,0,J$8+1)-INDEX($E70:$I70,0,J$8))/(INDEX($D$5:$H$5,0,J$8+1)-INDEX($D$5:$H$5,0,J$8))+I70)))</f>
        <v>1051.567060091292</v>
      </c>
      <c r="K70" s="8">
        <f>IF(K$8=-1,L70,IF(K$8=99,J70,IF(K$8=0,INDEX($E70:$I70,0,K$6),(INDEX($E70:$I70,0,K$8+1)-INDEX($E70:$I70,0,K$8))/(INDEX($D$5:$H$5,0,K$8+1)-INDEX($D$5:$H$5,0,K$8))+J70)))</f>
        <v>1014.2811851339061</v>
      </c>
      <c r="L70" s="8">
        <f t="shared" ref="L70:AV78" si="28">IF(L$8=-1,M70,IF(L$8=99,K70,IF(L$8=0,INDEX($E70:$I70,0,L$6),(INDEX($E70:$I70,0,L$8+1)-INDEX($E70:$I70,0,L$8))/(INDEX($D$5:$H$5,0,L$8+1)-INDEX($D$5:$H$5,0,L$8))+K70)))</f>
        <v>976.99531017652021</v>
      </c>
      <c r="M70" s="8">
        <f t="shared" si="28"/>
        <v>939.70943521913432</v>
      </c>
      <c r="N70" s="8">
        <f t="shared" si="28"/>
        <v>902.42356026174843</v>
      </c>
      <c r="O70" s="8">
        <f t="shared" si="28"/>
        <v>865.13768530436244</v>
      </c>
      <c r="P70" s="8">
        <f t="shared" si="28"/>
        <v>865.13768530436244</v>
      </c>
      <c r="Q70" s="8">
        <f t="shared" si="28"/>
        <v>865.13768530436244</v>
      </c>
      <c r="R70" s="8">
        <f t="shared" si="28"/>
        <v>865.13768530436244</v>
      </c>
      <c r="S70" s="8">
        <f t="shared" si="28"/>
        <v>865.13768530436244</v>
      </c>
      <c r="T70" s="8">
        <f t="shared" si="28"/>
        <v>865.13768530436244</v>
      </c>
      <c r="U70" s="8">
        <f t="shared" si="28"/>
        <v>865.13768530436244</v>
      </c>
      <c r="V70" s="8">
        <f t="shared" si="28"/>
        <v>865.13768530436244</v>
      </c>
      <c r="W70" s="8">
        <f t="shared" si="28"/>
        <v>865.13768530436244</v>
      </c>
      <c r="X70" s="8">
        <f t="shared" si="28"/>
        <v>865.13768530436244</v>
      </c>
      <c r="Y70" s="8">
        <f t="shared" si="28"/>
        <v>865.13768530436244</v>
      </c>
      <c r="Z70" s="8">
        <f t="shared" si="28"/>
        <v>865.13768530436244</v>
      </c>
      <c r="AA70" s="8">
        <f t="shared" si="28"/>
        <v>865.13768530436244</v>
      </c>
      <c r="AB70" s="8">
        <f t="shared" si="28"/>
        <v>865.13768530436244</v>
      </c>
      <c r="AC70" s="8">
        <f t="shared" si="28"/>
        <v>865.13768530436244</v>
      </c>
      <c r="AD70" s="8">
        <f t="shared" si="28"/>
        <v>865.13768530436244</v>
      </c>
      <c r="AE70" s="8">
        <f t="shared" si="28"/>
        <v>865.13768530436244</v>
      </c>
      <c r="AF70" s="8">
        <f t="shared" si="28"/>
        <v>865.13768530436244</v>
      </c>
      <c r="AG70" s="8">
        <f t="shared" si="28"/>
        <v>865.13768530436244</v>
      </c>
      <c r="AH70" s="8">
        <f t="shared" si="28"/>
        <v>865.13768530436244</v>
      </c>
      <c r="AI70" s="8">
        <f t="shared" si="28"/>
        <v>865.13768530436244</v>
      </c>
      <c r="AJ70" s="8">
        <f t="shared" si="28"/>
        <v>865.13768530436244</v>
      </c>
      <c r="AK70" s="8">
        <f t="shared" si="28"/>
        <v>865.13768530436244</v>
      </c>
      <c r="AL70" s="8">
        <f t="shared" si="28"/>
        <v>865.13768530436244</v>
      </c>
      <c r="AM70" s="8">
        <f t="shared" si="28"/>
        <v>865.13768530436244</v>
      </c>
      <c r="AN70" s="8">
        <f t="shared" si="28"/>
        <v>865.13768530436244</v>
      </c>
      <c r="AO70" s="8">
        <f t="shared" si="28"/>
        <v>865.13768530436244</v>
      </c>
      <c r="AP70" s="8">
        <f t="shared" si="28"/>
        <v>865.13768530436244</v>
      </c>
      <c r="AQ70" s="8">
        <f t="shared" si="28"/>
        <v>865.13768530436244</v>
      </c>
      <c r="AR70" s="8">
        <f t="shared" si="28"/>
        <v>865.13768530436244</v>
      </c>
      <c r="AS70" s="8">
        <f t="shared" si="28"/>
        <v>865.13768530436244</v>
      </c>
      <c r="AT70" s="8">
        <f t="shared" si="28"/>
        <v>865.13768530436244</v>
      </c>
      <c r="AU70" s="8">
        <f t="shared" si="28"/>
        <v>865.13768530436244</v>
      </c>
      <c r="AV70" s="8">
        <f t="shared" si="28"/>
        <v>865.13768530436244</v>
      </c>
    </row>
    <row r="71" spans="1:48">
      <c r="A71" s="185" t="s">
        <v>16</v>
      </c>
      <c r="B71" s="264" t="s">
        <v>240</v>
      </c>
      <c r="C71" s="87" t="str">
        <f t="shared" si="26"/>
        <v>Commercial - Space Heating</v>
      </c>
      <c r="D71" s="87" t="s">
        <v>75</v>
      </c>
      <c r="E71" s="96">
        <f t="shared" ref="E71:E75" si="29">$D57/J$23</f>
        <v>59.117764859369188</v>
      </c>
      <c r="F71" s="104">
        <f t="shared" ref="F71:F78" si="30">E57/$O$23</f>
        <v>82.505013073385527</v>
      </c>
      <c r="G71" s="104">
        <f t="shared" si="27"/>
        <v>82.505013073385527</v>
      </c>
      <c r="H71" s="104">
        <f t="shared" ref="H71:H78" si="31">G71*(1+$H$69)</f>
        <v>82.505013073385527</v>
      </c>
      <c r="I71" s="150">
        <f t="shared" si="27"/>
        <v>82.505013073385527</v>
      </c>
      <c r="J71" s="8">
        <f t="shared" ref="J71:Y78" si="32">IF(J$8=-1,K71,IF(J$8=99,I71,IF(J$8=0,INDEX($E71:$I71,0,J$6),(INDEX($E71:$I71,0,J$8+1)-INDEX($E71:$I71,0,J$8))/(INDEX($D$5:$H$5,0,J$8+1)-INDEX($D$5:$H$5,0,J$8))+I71)))</f>
        <v>59.117764859369188</v>
      </c>
      <c r="K71" s="8">
        <f t="shared" si="32"/>
        <v>63.795214502172456</v>
      </c>
      <c r="L71" s="8">
        <f t="shared" si="32"/>
        <v>68.472664144975724</v>
      </c>
      <c r="M71" s="8">
        <f t="shared" si="32"/>
        <v>73.150113787778992</v>
      </c>
      <c r="N71" s="8">
        <f t="shared" si="32"/>
        <v>77.827563430582259</v>
      </c>
      <c r="O71" s="8">
        <f t="shared" si="32"/>
        <v>82.505013073385527</v>
      </c>
      <c r="P71" s="8">
        <f t="shared" si="32"/>
        <v>82.505013073385527</v>
      </c>
      <c r="Q71" s="8">
        <f t="shared" si="32"/>
        <v>82.505013073385527</v>
      </c>
      <c r="R71" s="8">
        <f t="shared" si="32"/>
        <v>82.505013073385527</v>
      </c>
      <c r="S71" s="8">
        <f t="shared" si="32"/>
        <v>82.505013073385527</v>
      </c>
      <c r="T71" s="8">
        <f t="shared" si="32"/>
        <v>82.505013073385527</v>
      </c>
      <c r="U71" s="8">
        <f t="shared" si="32"/>
        <v>82.505013073385527</v>
      </c>
      <c r="V71" s="8">
        <f t="shared" si="32"/>
        <v>82.505013073385527</v>
      </c>
      <c r="W71" s="8">
        <f t="shared" si="32"/>
        <v>82.505013073385527</v>
      </c>
      <c r="X71" s="8">
        <f t="shared" si="32"/>
        <v>82.505013073385527</v>
      </c>
      <c r="Y71" s="8">
        <f t="shared" si="32"/>
        <v>82.505013073385527</v>
      </c>
      <c r="Z71" s="8">
        <f t="shared" si="28"/>
        <v>82.505013073385527</v>
      </c>
      <c r="AA71" s="8">
        <f t="shared" si="28"/>
        <v>82.505013073385527</v>
      </c>
      <c r="AB71" s="8">
        <f t="shared" si="28"/>
        <v>82.505013073385527</v>
      </c>
      <c r="AC71" s="8">
        <f t="shared" si="28"/>
        <v>82.505013073385527</v>
      </c>
      <c r="AD71" s="8">
        <f t="shared" si="28"/>
        <v>82.505013073385527</v>
      </c>
      <c r="AE71" s="8">
        <f t="shared" si="28"/>
        <v>82.505013073385527</v>
      </c>
      <c r="AF71" s="8">
        <f t="shared" si="28"/>
        <v>82.505013073385527</v>
      </c>
      <c r="AG71" s="8">
        <f t="shared" si="28"/>
        <v>82.505013073385527</v>
      </c>
      <c r="AH71" s="8">
        <f t="shared" si="28"/>
        <v>82.505013073385527</v>
      </c>
      <c r="AI71" s="8">
        <f t="shared" si="28"/>
        <v>82.505013073385527</v>
      </c>
      <c r="AJ71" s="8">
        <f t="shared" si="28"/>
        <v>82.505013073385527</v>
      </c>
      <c r="AK71" s="8">
        <f t="shared" si="28"/>
        <v>82.505013073385527</v>
      </c>
      <c r="AL71" s="8">
        <f t="shared" si="28"/>
        <v>82.505013073385527</v>
      </c>
      <c r="AM71" s="8">
        <f t="shared" si="28"/>
        <v>82.505013073385527</v>
      </c>
      <c r="AN71" s="8">
        <f t="shared" si="28"/>
        <v>82.505013073385527</v>
      </c>
      <c r="AO71" s="8">
        <f t="shared" si="28"/>
        <v>82.505013073385527</v>
      </c>
      <c r="AP71" s="8">
        <f t="shared" si="28"/>
        <v>82.505013073385527</v>
      </c>
      <c r="AQ71" s="8">
        <f t="shared" si="28"/>
        <v>82.505013073385527</v>
      </c>
      <c r="AR71" s="8">
        <f t="shared" si="28"/>
        <v>82.505013073385527</v>
      </c>
      <c r="AS71" s="8">
        <f t="shared" si="28"/>
        <v>82.505013073385527</v>
      </c>
      <c r="AT71" s="8">
        <f t="shared" si="28"/>
        <v>82.505013073385527</v>
      </c>
      <c r="AU71" s="8">
        <f t="shared" si="28"/>
        <v>82.505013073385527</v>
      </c>
      <c r="AV71" s="8">
        <f t="shared" si="28"/>
        <v>82.505013073385527</v>
      </c>
    </row>
    <row r="72" spans="1:48">
      <c r="A72" s="185" t="s">
        <v>16</v>
      </c>
      <c r="B72" s="264" t="s">
        <v>241</v>
      </c>
      <c r="C72" s="87" t="str">
        <f t="shared" si="26"/>
        <v>Commercial - Cooking</v>
      </c>
      <c r="D72" s="87" t="s">
        <v>75</v>
      </c>
      <c r="E72" s="96">
        <f t="shared" si="29"/>
        <v>74.498085701673531</v>
      </c>
      <c r="F72" s="104">
        <f t="shared" si="30"/>
        <v>61.709523824895271</v>
      </c>
      <c r="G72" s="104">
        <f t="shared" si="27"/>
        <v>61.709523824895271</v>
      </c>
      <c r="H72" s="104">
        <f t="shared" si="31"/>
        <v>61.709523824895271</v>
      </c>
      <c r="I72" s="150">
        <f t="shared" si="27"/>
        <v>61.709523824895271</v>
      </c>
      <c r="J72" s="8">
        <f t="shared" si="32"/>
        <v>74.498085701673531</v>
      </c>
      <c r="K72" s="8">
        <f t="shared" si="32"/>
        <v>71.940373326317882</v>
      </c>
      <c r="L72" s="8">
        <f t="shared" si="32"/>
        <v>69.382660950962233</v>
      </c>
      <c r="M72" s="8">
        <f t="shared" si="32"/>
        <v>66.824948575606584</v>
      </c>
      <c r="N72" s="8">
        <f t="shared" si="32"/>
        <v>64.267236200250935</v>
      </c>
      <c r="O72" s="8">
        <f t="shared" si="32"/>
        <v>61.709523824895271</v>
      </c>
      <c r="P72" s="8">
        <f t="shared" si="32"/>
        <v>61.709523824895271</v>
      </c>
      <c r="Q72" s="8">
        <f t="shared" si="32"/>
        <v>61.709523824895271</v>
      </c>
      <c r="R72" s="8">
        <f t="shared" si="32"/>
        <v>61.709523824895271</v>
      </c>
      <c r="S72" s="8">
        <f t="shared" si="32"/>
        <v>61.709523824895271</v>
      </c>
      <c r="T72" s="8">
        <f t="shared" si="32"/>
        <v>61.709523824895271</v>
      </c>
      <c r="U72" s="8">
        <f t="shared" si="32"/>
        <v>61.709523824895271</v>
      </c>
      <c r="V72" s="8">
        <f t="shared" si="32"/>
        <v>61.709523824895271</v>
      </c>
      <c r="W72" s="8">
        <f t="shared" si="32"/>
        <v>61.709523824895271</v>
      </c>
      <c r="X72" s="8">
        <f t="shared" si="32"/>
        <v>61.709523824895271</v>
      </c>
      <c r="Y72" s="8">
        <f t="shared" si="32"/>
        <v>61.709523824895271</v>
      </c>
      <c r="Z72" s="8">
        <f t="shared" si="28"/>
        <v>61.709523824895271</v>
      </c>
      <c r="AA72" s="8">
        <f t="shared" si="28"/>
        <v>61.709523824895271</v>
      </c>
      <c r="AB72" s="8">
        <f t="shared" si="28"/>
        <v>61.709523824895271</v>
      </c>
      <c r="AC72" s="8">
        <f t="shared" si="28"/>
        <v>61.709523824895271</v>
      </c>
      <c r="AD72" s="8">
        <f t="shared" si="28"/>
        <v>61.709523824895271</v>
      </c>
      <c r="AE72" s="8">
        <f t="shared" si="28"/>
        <v>61.709523824895271</v>
      </c>
      <c r="AF72" s="8">
        <f t="shared" si="28"/>
        <v>61.709523824895271</v>
      </c>
      <c r="AG72" s="8">
        <f t="shared" si="28"/>
        <v>61.709523824895271</v>
      </c>
      <c r="AH72" s="8">
        <f t="shared" si="28"/>
        <v>61.709523824895271</v>
      </c>
      <c r="AI72" s="8">
        <f t="shared" si="28"/>
        <v>61.709523824895271</v>
      </c>
      <c r="AJ72" s="8">
        <f t="shared" si="28"/>
        <v>61.709523824895271</v>
      </c>
      <c r="AK72" s="8">
        <f t="shared" si="28"/>
        <v>61.709523824895271</v>
      </c>
      <c r="AL72" s="8">
        <f t="shared" si="28"/>
        <v>61.709523824895271</v>
      </c>
      <c r="AM72" s="8">
        <f t="shared" si="28"/>
        <v>61.709523824895271</v>
      </c>
      <c r="AN72" s="8">
        <f t="shared" si="28"/>
        <v>61.709523824895271</v>
      </c>
      <c r="AO72" s="8">
        <f t="shared" si="28"/>
        <v>61.709523824895271</v>
      </c>
      <c r="AP72" s="8">
        <f t="shared" si="28"/>
        <v>61.709523824895271</v>
      </c>
      <c r="AQ72" s="8">
        <f t="shared" si="28"/>
        <v>61.709523824895271</v>
      </c>
      <c r="AR72" s="8">
        <f t="shared" si="28"/>
        <v>61.709523824895271</v>
      </c>
      <c r="AS72" s="8">
        <f t="shared" si="28"/>
        <v>61.709523824895271</v>
      </c>
      <c r="AT72" s="8">
        <f t="shared" si="28"/>
        <v>61.709523824895271</v>
      </c>
      <c r="AU72" s="8">
        <f t="shared" si="28"/>
        <v>61.709523824895271</v>
      </c>
      <c r="AV72" s="8">
        <f t="shared" si="28"/>
        <v>61.709523824895271</v>
      </c>
    </row>
    <row r="73" spans="1:48">
      <c r="A73" s="185" t="s">
        <v>16</v>
      </c>
      <c r="B73" s="264" t="s">
        <v>242</v>
      </c>
      <c r="C73" s="87" t="str">
        <f t="shared" si="26"/>
        <v>Commercial - Lighting</v>
      </c>
      <c r="D73" s="87" t="s">
        <v>75</v>
      </c>
      <c r="E73" s="96">
        <f t="shared" si="29"/>
        <v>915.10615144128838</v>
      </c>
      <c r="F73" s="104">
        <f t="shared" si="30"/>
        <v>752.86954842135196</v>
      </c>
      <c r="G73" s="104">
        <f t="shared" si="27"/>
        <v>752.86954842135196</v>
      </c>
      <c r="H73" s="104">
        <f t="shared" si="31"/>
        <v>752.86954842135196</v>
      </c>
      <c r="I73" s="150">
        <f t="shared" si="27"/>
        <v>752.86954842135196</v>
      </c>
      <c r="J73" s="8">
        <f t="shared" si="32"/>
        <v>915.10615144128838</v>
      </c>
      <c r="K73" s="8">
        <f t="shared" si="32"/>
        <v>882.65883083730114</v>
      </c>
      <c r="L73" s="8">
        <f t="shared" si="32"/>
        <v>850.2115102333139</v>
      </c>
      <c r="M73" s="8">
        <f t="shared" si="32"/>
        <v>817.76418962932667</v>
      </c>
      <c r="N73" s="8">
        <f t="shared" si="32"/>
        <v>785.31686902533943</v>
      </c>
      <c r="O73" s="8">
        <f t="shared" si="32"/>
        <v>752.86954842135196</v>
      </c>
      <c r="P73" s="8">
        <f t="shared" si="32"/>
        <v>752.86954842135196</v>
      </c>
      <c r="Q73" s="8">
        <f t="shared" si="32"/>
        <v>752.86954842135196</v>
      </c>
      <c r="R73" s="8">
        <f t="shared" si="32"/>
        <v>752.86954842135196</v>
      </c>
      <c r="S73" s="8">
        <f t="shared" si="32"/>
        <v>752.86954842135196</v>
      </c>
      <c r="T73" s="8">
        <f t="shared" si="32"/>
        <v>752.86954842135196</v>
      </c>
      <c r="U73" s="8">
        <f t="shared" si="32"/>
        <v>752.86954842135196</v>
      </c>
      <c r="V73" s="8">
        <f t="shared" si="32"/>
        <v>752.86954842135196</v>
      </c>
      <c r="W73" s="8">
        <f t="shared" si="32"/>
        <v>752.86954842135196</v>
      </c>
      <c r="X73" s="8">
        <f t="shared" si="32"/>
        <v>752.86954842135196</v>
      </c>
      <c r="Y73" s="8">
        <f t="shared" si="32"/>
        <v>752.86954842135196</v>
      </c>
      <c r="Z73" s="8">
        <f t="shared" si="28"/>
        <v>752.86954842135196</v>
      </c>
      <c r="AA73" s="8">
        <f t="shared" si="28"/>
        <v>752.86954842135196</v>
      </c>
      <c r="AB73" s="8">
        <f t="shared" si="28"/>
        <v>752.86954842135196</v>
      </c>
      <c r="AC73" s="8">
        <f t="shared" si="28"/>
        <v>752.86954842135196</v>
      </c>
      <c r="AD73" s="8">
        <f t="shared" si="28"/>
        <v>752.86954842135196</v>
      </c>
      <c r="AE73" s="8">
        <f t="shared" si="28"/>
        <v>752.86954842135196</v>
      </c>
      <c r="AF73" s="8">
        <f t="shared" si="28"/>
        <v>752.86954842135196</v>
      </c>
      <c r="AG73" s="8">
        <f t="shared" si="28"/>
        <v>752.86954842135196</v>
      </c>
      <c r="AH73" s="8">
        <f t="shared" si="28"/>
        <v>752.86954842135196</v>
      </c>
      <c r="AI73" s="8">
        <f t="shared" si="28"/>
        <v>752.86954842135196</v>
      </c>
      <c r="AJ73" s="8">
        <f t="shared" si="28"/>
        <v>752.86954842135196</v>
      </c>
      <c r="AK73" s="8">
        <f t="shared" si="28"/>
        <v>752.86954842135196</v>
      </c>
      <c r="AL73" s="8">
        <f t="shared" si="28"/>
        <v>752.86954842135196</v>
      </c>
      <c r="AM73" s="8">
        <f t="shared" si="28"/>
        <v>752.86954842135196</v>
      </c>
      <c r="AN73" s="8">
        <f t="shared" si="28"/>
        <v>752.86954842135196</v>
      </c>
      <c r="AO73" s="8">
        <f t="shared" si="28"/>
        <v>752.86954842135196</v>
      </c>
      <c r="AP73" s="8">
        <f t="shared" si="28"/>
        <v>752.86954842135196</v>
      </c>
      <c r="AQ73" s="8">
        <f t="shared" si="28"/>
        <v>752.86954842135196</v>
      </c>
      <c r="AR73" s="8">
        <f t="shared" si="28"/>
        <v>752.86954842135196</v>
      </c>
      <c r="AS73" s="8">
        <f t="shared" si="28"/>
        <v>752.86954842135196</v>
      </c>
      <c r="AT73" s="8">
        <f t="shared" si="28"/>
        <v>752.86954842135196</v>
      </c>
      <c r="AU73" s="8">
        <f t="shared" si="28"/>
        <v>752.86954842135196</v>
      </c>
      <c r="AV73" s="8">
        <f t="shared" si="28"/>
        <v>752.86954842135196</v>
      </c>
    </row>
    <row r="74" spans="1:48">
      <c r="A74" s="185" t="s">
        <v>16</v>
      </c>
      <c r="B74" s="264" t="s">
        <v>243</v>
      </c>
      <c r="C74" s="87" t="str">
        <f t="shared" si="26"/>
        <v>Commercial - Refrigeration</v>
      </c>
      <c r="D74" s="87" t="s">
        <v>75</v>
      </c>
      <c r="E74" s="96">
        <f t="shared" si="29"/>
        <v>222.61251585750318</v>
      </c>
      <c r="F74" s="104">
        <f t="shared" si="30"/>
        <v>183.14616727536259</v>
      </c>
      <c r="G74" s="104">
        <f t="shared" si="27"/>
        <v>183.14616727536259</v>
      </c>
      <c r="H74" s="104">
        <f t="shared" si="31"/>
        <v>183.14616727536259</v>
      </c>
      <c r="I74" s="150">
        <f t="shared" si="27"/>
        <v>183.14616727536259</v>
      </c>
      <c r="J74" s="8">
        <f t="shared" si="32"/>
        <v>222.61251585750318</v>
      </c>
      <c r="K74" s="8">
        <f t="shared" si="32"/>
        <v>214.71924614107508</v>
      </c>
      <c r="L74" s="8">
        <f t="shared" si="32"/>
        <v>206.82597642464697</v>
      </c>
      <c r="M74" s="8">
        <f t="shared" si="32"/>
        <v>198.93270670821886</v>
      </c>
      <c r="N74" s="8">
        <f t="shared" si="32"/>
        <v>191.03943699179075</v>
      </c>
      <c r="O74" s="8">
        <f t="shared" si="32"/>
        <v>183.14616727536259</v>
      </c>
      <c r="P74" s="8">
        <f t="shared" si="32"/>
        <v>183.14616727536259</v>
      </c>
      <c r="Q74" s="8">
        <f t="shared" si="32"/>
        <v>183.14616727536259</v>
      </c>
      <c r="R74" s="8">
        <f t="shared" si="32"/>
        <v>183.14616727536259</v>
      </c>
      <c r="S74" s="8">
        <f t="shared" si="32"/>
        <v>183.14616727536259</v>
      </c>
      <c r="T74" s="8">
        <f t="shared" si="32"/>
        <v>183.14616727536259</v>
      </c>
      <c r="U74" s="8">
        <f t="shared" si="32"/>
        <v>183.14616727536259</v>
      </c>
      <c r="V74" s="8">
        <f t="shared" si="32"/>
        <v>183.14616727536259</v>
      </c>
      <c r="W74" s="8">
        <f t="shared" si="32"/>
        <v>183.14616727536259</v>
      </c>
      <c r="X74" s="8">
        <f t="shared" si="32"/>
        <v>183.14616727536259</v>
      </c>
      <c r="Y74" s="8">
        <f t="shared" si="32"/>
        <v>183.14616727536259</v>
      </c>
      <c r="Z74" s="8">
        <f t="shared" si="28"/>
        <v>183.14616727536259</v>
      </c>
      <c r="AA74" s="8">
        <f t="shared" si="28"/>
        <v>183.14616727536259</v>
      </c>
      <c r="AB74" s="8">
        <f t="shared" si="28"/>
        <v>183.14616727536259</v>
      </c>
      <c r="AC74" s="8">
        <f t="shared" si="28"/>
        <v>183.14616727536259</v>
      </c>
      <c r="AD74" s="8">
        <f t="shared" si="28"/>
        <v>183.14616727536259</v>
      </c>
      <c r="AE74" s="8">
        <f t="shared" si="28"/>
        <v>183.14616727536259</v>
      </c>
      <c r="AF74" s="8">
        <f t="shared" si="28"/>
        <v>183.14616727536259</v>
      </c>
      <c r="AG74" s="8">
        <f t="shared" si="28"/>
        <v>183.14616727536259</v>
      </c>
      <c r="AH74" s="8">
        <f t="shared" si="28"/>
        <v>183.14616727536259</v>
      </c>
      <c r="AI74" s="8">
        <f t="shared" si="28"/>
        <v>183.14616727536259</v>
      </c>
      <c r="AJ74" s="8">
        <f t="shared" si="28"/>
        <v>183.14616727536259</v>
      </c>
      <c r="AK74" s="8">
        <f t="shared" si="28"/>
        <v>183.14616727536259</v>
      </c>
      <c r="AL74" s="8">
        <f t="shared" si="28"/>
        <v>183.14616727536259</v>
      </c>
      <c r="AM74" s="8">
        <f t="shared" si="28"/>
        <v>183.14616727536259</v>
      </c>
      <c r="AN74" s="8">
        <f t="shared" si="28"/>
        <v>183.14616727536259</v>
      </c>
      <c r="AO74" s="8">
        <f t="shared" si="28"/>
        <v>183.14616727536259</v>
      </c>
      <c r="AP74" s="8">
        <f t="shared" si="28"/>
        <v>183.14616727536259</v>
      </c>
      <c r="AQ74" s="8">
        <f t="shared" si="28"/>
        <v>183.14616727536259</v>
      </c>
      <c r="AR74" s="8">
        <f t="shared" si="28"/>
        <v>183.14616727536259</v>
      </c>
      <c r="AS74" s="8">
        <f t="shared" si="28"/>
        <v>183.14616727536259</v>
      </c>
      <c r="AT74" s="8">
        <f t="shared" si="28"/>
        <v>183.14616727536259</v>
      </c>
      <c r="AU74" s="8">
        <f t="shared" si="28"/>
        <v>183.14616727536259</v>
      </c>
      <c r="AV74" s="8">
        <f t="shared" si="28"/>
        <v>183.14616727536259</v>
      </c>
    </row>
    <row r="75" spans="1:48">
      <c r="A75" s="185" t="s">
        <v>16</v>
      </c>
      <c r="B75" s="264" t="s">
        <v>244</v>
      </c>
      <c r="C75" s="87" t="str">
        <f t="shared" si="26"/>
        <v>Commercial - Water Heating</v>
      </c>
      <c r="D75" s="87" t="s">
        <v>75</v>
      </c>
      <c r="E75" s="96">
        <f t="shared" si="29"/>
        <v>72.906473658117989</v>
      </c>
      <c r="F75" s="104">
        <f t="shared" si="30"/>
        <v>95.472223938341514</v>
      </c>
      <c r="G75" s="104">
        <f t="shared" si="27"/>
        <v>95.472223938341514</v>
      </c>
      <c r="H75" s="104">
        <f t="shared" si="31"/>
        <v>95.472223938341514</v>
      </c>
      <c r="I75" s="150">
        <f t="shared" si="27"/>
        <v>95.472223938341514</v>
      </c>
      <c r="J75" s="8">
        <f t="shared" si="32"/>
        <v>72.906473658117989</v>
      </c>
      <c r="K75" s="8">
        <f t="shared" si="32"/>
        <v>77.419623714162697</v>
      </c>
      <c r="L75" s="8">
        <f t="shared" si="32"/>
        <v>81.932773770207405</v>
      </c>
      <c r="M75" s="8">
        <f t="shared" si="32"/>
        <v>86.445923826252113</v>
      </c>
      <c r="N75" s="8">
        <f t="shared" si="32"/>
        <v>90.959073882296821</v>
      </c>
      <c r="O75" s="8">
        <f t="shared" si="32"/>
        <v>95.472223938341514</v>
      </c>
      <c r="P75" s="8">
        <f t="shared" si="32"/>
        <v>95.472223938341514</v>
      </c>
      <c r="Q75" s="8">
        <f t="shared" si="32"/>
        <v>95.472223938341514</v>
      </c>
      <c r="R75" s="8">
        <f t="shared" si="32"/>
        <v>95.472223938341514</v>
      </c>
      <c r="S75" s="8">
        <f t="shared" si="32"/>
        <v>95.472223938341514</v>
      </c>
      <c r="T75" s="8">
        <f t="shared" si="32"/>
        <v>95.472223938341514</v>
      </c>
      <c r="U75" s="8">
        <f t="shared" si="32"/>
        <v>95.472223938341514</v>
      </c>
      <c r="V75" s="8">
        <f t="shared" si="32"/>
        <v>95.472223938341514</v>
      </c>
      <c r="W75" s="8">
        <f t="shared" si="32"/>
        <v>95.472223938341514</v>
      </c>
      <c r="X75" s="8">
        <f t="shared" si="32"/>
        <v>95.472223938341514</v>
      </c>
      <c r="Y75" s="8">
        <f t="shared" si="32"/>
        <v>95.472223938341514</v>
      </c>
      <c r="Z75" s="8">
        <f t="shared" si="28"/>
        <v>95.472223938341514</v>
      </c>
      <c r="AA75" s="8">
        <f t="shared" si="28"/>
        <v>95.472223938341514</v>
      </c>
      <c r="AB75" s="8">
        <f t="shared" si="28"/>
        <v>95.472223938341514</v>
      </c>
      <c r="AC75" s="8">
        <f t="shared" si="28"/>
        <v>95.472223938341514</v>
      </c>
      <c r="AD75" s="8">
        <f t="shared" si="28"/>
        <v>95.472223938341514</v>
      </c>
      <c r="AE75" s="8">
        <f t="shared" si="28"/>
        <v>95.472223938341514</v>
      </c>
      <c r="AF75" s="8">
        <f t="shared" si="28"/>
        <v>95.472223938341514</v>
      </c>
      <c r="AG75" s="8">
        <f t="shared" si="28"/>
        <v>95.472223938341514</v>
      </c>
      <c r="AH75" s="8">
        <f t="shared" si="28"/>
        <v>95.472223938341514</v>
      </c>
      <c r="AI75" s="8">
        <f t="shared" si="28"/>
        <v>95.472223938341514</v>
      </c>
      <c r="AJ75" s="8">
        <f t="shared" si="28"/>
        <v>95.472223938341514</v>
      </c>
      <c r="AK75" s="8">
        <f t="shared" si="28"/>
        <v>95.472223938341514</v>
      </c>
      <c r="AL75" s="8">
        <f t="shared" si="28"/>
        <v>95.472223938341514</v>
      </c>
      <c r="AM75" s="8">
        <f t="shared" si="28"/>
        <v>95.472223938341514</v>
      </c>
      <c r="AN75" s="8">
        <f t="shared" si="28"/>
        <v>95.472223938341514</v>
      </c>
      <c r="AO75" s="8">
        <f t="shared" si="28"/>
        <v>95.472223938341514</v>
      </c>
      <c r="AP75" s="8">
        <f t="shared" si="28"/>
        <v>95.472223938341514</v>
      </c>
      <c r="AQ75" s="8">
        <f t="shared" si="28"/>
        <v>95.472223938341514</v>
      </c>
      <c r="AR75" s="8">
        <f t="shared" si="28"/>
        <v>95.472223938341514</v>
      </c>
      <c r="AS75" s="8">
        <f t="shared" si="28"/>
        <v>95.472223938341514</v>
      </c>
      <c r="AT75" s="8">
        <f t="shared" si="28"/>
        <v>95.472223938341514</v>
      </c>
      <c r="AU75" s="8">
        <f t="shared" si="28"/>
        <v>95.472223938341514</v>
      </c>
      <c r="AV75" s="8">
        <f t="shared" si="28"/>
        <v>95.472223938341514</v>
      </c>
    </row>
    <row r="76" spans="1:48">
      <c r="A76" s="185" t="s">
        <v>16</v>
      </c>
      <c r="B76" s="264" t="s">
        <v>245</v>
      </c>
      <c r="C76" s="107" t="str">
        <f t="shared" si="26"/>
        <v>Commercial - Public lights</v>
      </c>
      <c r="D76" s="107" t="s">
        <v>75</v>
      </c>
      <c r="E76" s="167">
        <v>0</v>
      </c>
      <c r="F76" s="104">
        <v>0</v>
      </c>
      <c r="G76" s="168">
        <f t="shared" si="27"/>
        <v>0</v>
      </c>
      <c r="H76" s="104">
        <f t="shared" si="31"/>
        <v>0</v>
      </c>
      <c r="I76" s="169">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85" t="s">
        <v>16</v>
      </c>
      <c r="B77" s="264" t="s">
        <v>246</v>
      </c>
      <c r="C77" s="107" t="str">
        <f t="shared" si="26"/>
        <v>Commercial - Public Water</v>
      </c>
      <c r="D77" s="107" t="s">
        <v>75</v>
      </c>
      <c r="E77" s="167">
        <v>0</v>
      </c>
      <c r="F77" s="104">
        <v>0</v>
      </c>
      <c r="G77" s="168">
        <f t="shared" si="27"/>
        <v>0</v>
      </c>
      <c r="H77" s="104">
        <f t="shared" si="31"/>
        <v>0</v>
      </c>
      <c r="I77" s="169">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85" t="s">
        <v>16</v>
      </c>
      <c r="B78" s="264" t="s">
        <v>247</v>
      </c>
      <c r="C78" s="87" t="str">
        <f t="shared" si="26"/>
        <v>Commercial - Other</v>
      </c>
      <c r="D78" s="87" t="s">
        <v>75</v>
      </c>
      <c r="E78" s="96">
        <f>$D64/J$23</f>
        <v>141.24997285391134</v>
      </c>
      <c r="F78" s="104">
        <f t="shared" si="30"/>
        <v>122.26701234162027</v>
      </c>
      <c r="G78" s="104">
        <f t="shared" si="27"/>
        <v>122.26701234162027</v>
      </c>
      <c r="H78" s="104">
        <f t="shared" si="31"/>
        <v>122.26701234162027</v>
      </c>
      <c r="I78" s="150">
        <f t="shared" si="27"/>
        <v>122.26701234162027</v>
      </c>
      <c r="J78" s="8">
        <f t="shared" si="32"/>
        <v>141.24997285391134</v>
      </c>
      <c r="K78" s="8">
        <f t="shared" si="32"/>
        <v>137.45338075145312</v>
      </c>
      <c r="L78" s="8">
        <f t="shared" si="32"/>
        <v>133.6567886489949</v>
      </c>
      <c r="M78" s="8">
        <f t="shared" si="32"/>
        <v>129.86019654653668</v>
      </c>
      <c r="N78" s="8">
        <f t="shared" si="32"/>
        <v>126.06360444407846</v>
      </c>
      <c r="O78" s="8">
        <f t="shared" si="32"/>
        <v>122.26701234162027</v>
      </c>
      <c r="P78" s="8">
        <f t="shared" si="32"/>
        <v>122.26701234162027</v>
      </c>
      <c r="Q78" s="8">
        <f t="shared" si="32"/>
        <v>122.26701234162027</v>
      </c>
      <c r="R78" s="8">
        <f t="shared" si="32"/>
        <v>122.26701234162027</v>
      </c>
      <c r="S78" s="8">
        <f t="shared" si="32"/>
        <v>122.26701234162027</v>
      </c>
      <c r="T78" s="8">
        <f t="shared" si="32"/>
        <v>122.26701234162027</v>
      </c>
      <c r="U78" s="8">
        <f t="shared" si="32"/>
        <v>122.26701234162027</v>
      </c>
      <c r="V78" s="8">
        <f t="shared" si="32"/>
        <v>122.26701234162027</v>
      </c>
      <c r="W78" s="8">
        <f t="shared" si="32"/>
        <v>122.26701234162027</v>
      </c>
      <c r="X78" s="8">
        <f t="shared" si="32"/>
        <v>122.26701234162027</v>
      </c>
      <c r="Y78" s="8">
        <f t="shared" si="32"/>
        <v>122.26701234162027</v>
      </c>
      <c r="Z78" s="8">
        <f t="shared" si="28"/>
        <v>122.26701234162027</v>
      </c>
      <c r="AA78" s="8">
        <f t="shared" si="28"/>
        <v>122.26701234162027</v>
      </c>
      <c r="AB78" s="8">
        <f t="shared" si="28"/>
        <v>122.26701234162027</v>
      </c>
      <c r="AC78" s="8">
        <f t="shared" si="28"/>
        <v>122.26701234162027</v>
      </c>
      <c r="AD78" s="8">
        <f t="shared" si="28"/>
        <v>122.26701234162027</v>
      </c>
      <c r="AE78" s="8">
        <f t="shared" si="28"/>
        <v>122.26701234162027</v>
      </c>
      <c r="AF78" s="8">
        <f t="shared" si="28"/>
        <v>122.26701234162027</v>
      </c>
      <c r="AG78" s="8">
        <f t="shared" si="28"/>
        <v>122.26701234162027</v>
      </c>
      <c r="AH78" s="8">
        <f t="shared" si="28"/>
        <v>122.26701234162027</v>
      </c>
      <c r="AI78" s="8">
        <f t="shared" si="28"/>
        <v>122.26701234162027</v>
      </c>
      <c r="AJ78" s="8">
        <f t="shared" si="28"/>
        <v>122.26701234162027</v>
      </c>
      <c r="AK78" s="8">
        <f t="shared" si="28"/>
        <v>122.26701234162027</v>
      </c>
      <c r="AL78" s="8">
        <f t="shared" si="28"/>
        <v>122.26701234162027</v>
      </c>
      <c r="AM78" s="8">
        <f t="shared" si="28"/>
        <v>122.26701234162027</v>
      </c>
      <c r="AN78" s="8">
        <f t="shared" si="28"/>
        <v>122.26701234162027</v>
      </c>
      <c r="AO78" s="8">
        <f t="shared" si="28"/>
        <v>122.26701234162027</v>
      </c>
      <c r="AP78" s="8">
        <f t="shared" si="28"/>
        <v>122.26701234162027</v>
      </c>
      <c r="AQ78" s="8">
        <f t="shared" si="28"/>
        <v>122.26701234162027</v>
      </c>
      <c r="AR78" s="8">
        <f t="shared" si="28"/>
        <v>122.26701234162027</v>
      </c>
      <c r="AS78" s="8">
        <f t="shared" si="28"/>
        <v>122.26701234162027</v>
      </c>
      <c r="AT78" s="8">
        <f t="shared" si="28"/>
        <v>122.26701234162027</v>
      </c>
      <c r="AU78" s="8">
        <f t="shared" si="28"/>
        <v>122.26701234162027</v>
      </c>
      <c r="AV78" s="8">
        <f t="shared" si="28"/>
        <v>122.26701234162027</v>
      </c>
    </row>
    <row r="79" spans="1:48">
      <c r="A79" s="185" t="s">
        <v>16</v>
      </c>
      <c r="B79" s="264"/>
      <c r="I79" s="170"/>
      <c r="K79" s="185"/>
      <c r="L79" s="185"/>
      <c r="M79" s="185"/>
      <c r="N79" s="185"/>
      <c r="O79" s="185"/>
      <c r="P79" s="185"/>
      <c r="Q79" s="185"/>
      <c r="R79" s="185"/>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4" t="s">
        <v>248</v>
      </c>
      <c r="C81" s="87" t="str">
        <f t="shared" ref="C81:C89" si="33">C70</f>
        <v>Commercial - Cooling</v>
      </c>
      <c r="D81" s="87" t="s">
        <v>75</v>
      </c>
      <c r="E81" s="96">
        <f>E70</f>
        <v>1051.567060091292</v>
      </c>
      <c r="F81" s="104">
        <f>F70</f>
        <v>865.13768530436244</v>
      </c>
      <c r="G81" s="104">
        <f t="shared" ref="G81:G89" si="34">F81</f>
        <v>865.13768530436244</v>
      </c>
      <c r="H81" s="104">
        <f>G81*(1+$H$69)</f>
        <v>865.13768530436244</v>
      </c>
      <c r="I81" s="150">
        <f t="shared" ref="I81:I89" si="35">H81</f>
        <v>865.13768530436244</v>
      </c>
      <c r="J81" s="8">
        <f>IF(J$8=-1,K81,IF(J$8=99,I81,IF(J$8=0,INDEX($E81:$I81,0,J$6),(INDEX($E81:$I81,0,J$8+1)-INDEX($E81:$I81,0,J$8))/(INDEX($D$5:$H$5,0,J$8+1)-INDEX($D$5:$H$5,0,J$8))+I81)))</f>
        <v>1051.567060091292</v>
      </c>
      <c r="K81" s="8">
        <f>IF(K$8=-1,L81,IF(K$8=99,J81,IF(K$8=0,INDEX($E81:$I81,0,K$6),(INDEX($E81:$I81,0,K$8+1)-INDEX($E81:$I81,0,K$8))/(INDEX($D$5:$H$5,0,K$8+1)-INDEX($D$5:$H$5,0,K$8))+J81)))</f>
        <v>1014.2811851339061</v>
      </c>
      <c r="L81" s="8">
        <f t="shared" ref="L81:AA89" si="36">IF(L$8=-1,M81,IF(L$8=99,K81,IF(L$8=0,INDEX($E81:$I81,0,L$6),(INDEX($E81:$I81,0,L$8+1)-INDEX($E81:$I81,0,L$8))/(INDEX($D$5:$H$5,0,L$8+1)-INDEX($D$5:$H$5,0,L$8))+K81)))</f>
        <v>976.99531017652021</v>
      </c>
      <c r="M81" s="8">
        <f t="shared" si="36"/>
        <v>939.70943521913432</v>
      </c>
      <c r="N81" s="8">
        <f t="shared" si="36"/>
        <v>902.42356026174843</v>
      </c>
      <c r="O81" s="8">
        <f t="shared" si="36"/>
        <v>865.13768530436244</v>
      </c>
      <c r="P81" s="8">
        <f t="shared" si="36"/>
        <v>865.13768530436244</v>
      </c>
      <c r="Q81" s="8">
        <f t="shared" si="36"/>
        <v>865.13768530436244</v>
      </c>
      <c r="R81" s="8">
        <f t="shared" si="36"/>
        <v>865.13768530436244</v>
      </c>
      <c r="S81" s="8">
        <f t="shared" si="36"/>
        <v>865.13768530436244</v>
      </c>
      <c r="T81" s="8">
        <f t="shared" si="36"/>
        <v>865.13768530436244</v>
      </c>
      <c r="U81" s="8">
        <f t="shared" si="36"/>
        <v>865.13768530436244</v>
      </c>
      <c r="V81" s="8">
        <f t="shared" si="36"/>
        <v>865.13768530436244</v>
      </c>
      <c r="W81" s="8">
        <f t="shared" si="36"/>
        <v>865.13768530436244</v>
      </c>
      <c r="X81" s="8">
        <f t="shared" si="36"/>
        <v>865.13768530436244</v>
      </c>
      <c r="Y81" s="8">
        <f t="shared" si="36"/>
        <v>865.13768530436244</v>
      </c>
      <c r="Z81" s="8">
        <f t="shared" si="36"/>
        <v>865.13768530436244</v>
      </c>
      <c r="AA81" s="8">
        <f t="shared" si="36"/>
        <v>865.13768530436244</v>
      </c>
      <c r="AB81" s="8">
        <f t="shared" ref="AB81:AQ89" si="37">IF(AB$8=-1,AC81,IF(AB$8=99,AA81,IF(AB$8=0,INDEX($E81:$I81,0,AB$6),(INDEX($E81:$I81,0,AB$8+1)-INDEX($E81:$I81,0,AB$8))/(INDEX($D$5:$H$5,0,AB$8+1)-INDEX($D$5:$H$5,0,AB$8))+AA81)))</f>
        <v>865.13768530436244</v>
      </c>
      <c r="AC81" s="8">
        <f t="shared" si="37"/>
        <v>865.13768530436244</v>
      </c>
      <c r="AD81" s="8">
        <f t="shared" si="37"/>
        <v>865.13768530436244</v>
      </c>
      <c r="AE81" s="8">
        <f t="shared" si="37"/>
        <v>865.13768530436244</v>
      </c>
      <c r="AF81" s="8">
        <f t="shared" si="37"/>
        <v>865.13768530436244</v>
      </c>
      <c r="AG81" s="8">
        <f t="shared" si="37"/>
        <v>865.13768530436244</v>
      </c>
      <c r="AH81" s="8">
        <f t="shared" si="37"/>
        <v>865.13768530436244</v>
      </c>
      <c r="AI81" s="8">
        <f t="shared" si="37"/>
        <v>865.13768530436244</v>
      </c>
      <c r="AJ81" s="8">
        <f t="shared" si="37"/>
        <v>865.13768530436244</v>
      </c>
      <c r="AK81" s="8">
        <f t="shared" si="37"/>
        <v>865.13768530436244</v>
      </c>
      <c r="AL81" s="8">
        <f t="shared" si="37"/>
        <v>865.13768530436244</v>
      </c>
      <c r="AM81" s="8">
        <f t="shared" si="37"/>
        <v>865.13768530436244</v>
      </c>
      <c r="AN81" s="8">
        <f t="shared" si="37"/>
        <v>865.13768530436244</v>
      </c>
      <c r="AO81" s="8">
        <f t="shared" si="37"/>
        <v>865.13768530436244</v>
      </c>
      <c r="AP81" s="8">
        <f t="shared" si="37"/>
        <v>865.13768530436244</v>
      </c>
      <c r="AQ81" s="8">
        <f t="shared" si="37"/>
        <v>865.13768530436244</v>
      </c>
      <c r="AR81" s="8">
        <f t="shared" ref="AR81:AV89" si="38">IF(AR$8=-1,AS81,IF(AR$8=99,AQ81,IF(AR$8=0,INDEX($E81:$I81,0,AR$6),(INDEX($E81:$I81,0,AR$8+1)-INDEX($E81:$I81,0,AR$8))/(INDEX($D$5:$H$5,0,AR$8+1)-INDEX($D$5:$H$5,0,AR$8))+AQ81)))</f>
        <v>865.13768530436244</v>
      </c>
      <c r="AS81" s="8">
        <f t="shared" si="38"/>
        <v>865.13768530436244</v>
      </c>
      <c r="AT81" s="8">
        <f t="shared" si="38"/>
        <v>865.13768530436244</v>
      </c>
      <c r="AU81" s="8">
        <f t="shared" si="38"/>
        <v>865.13768530436244</v>
      </c>
      <c r="AV81" s="8">
        <f t="shared" si="38"/>
        <v>865.13768530436244</v>
      </c>
    </row>
    <row r="82" spans="1:48">
      <c r="A82" s="185" t="s">
        <v>16</v>
      </c>
      <c r="B82" s="264" t="s">
        <v>249</v>
      </c>
      <c r="C82" s="87" t="str">
        <f t="shared" si="33"/>
        <v>Commercial - Space Heating</v>
      </c>
      <c r="D82" s="87" t="s">
        <v>75</v>
      </c>
      <c r="E82" s="96">
        <f t="shared" ref="E82:F89" si="39">E71</f>
        <v>59.117764859369188</v>
      </c>
      <c r="F82" s="104">
        <f t="shared" si="39"/>
        <v>82.505013073385527</v>
      </c>
      <c r="G82" s="104">
        <f t="shared" si="34"/>
        <v>82.505013073385527</v>
      </c>
      <c r="H82" s="104">
        <f t="shared" ref="H82:H89" si="40">G82*(1+$H$69)</f>
        <v>82.505013073385527</v>
      </c>
      <c r="I82" s="150">
        <f t="shared" si="35"/>
        <v>82.505013073385527</v>
      </c>
      <c r="J82" s="8">
        <f t="shared" ref="J82:K89" si="41">IF(J$8=-1,K82,IF(J$8=99,I82,IF(J$8=0,INDEX($E82:$I82,0,J$6),(INDEX($E82:$I82,0,J$8+1)-INDEX($E82:$I82,0,J$8))/(INDEX($D$5:$H$5,0,J$8+1)-INDEX($D$5:$H$5,0,J$8))+I82)))</f>
        <v>59.117764859369188</v>
      </c>
      <c r="K82" s="8">
        <f t="shared" si="41"/>
        <v>63.795214502172456</v>
      </c>
      <c r="L82" s="8">
        <f t="shared" si="36"/>
        <v>68.472664144975724</v>
      </c>
      <c r="M82" s="8">
        <f t="shared" si="36"/>
        <v>73.150113787778992</v>
      </c>
      <c r="N82" s="8">
        <f t="shared" si="36"/>
        <v>77.827563430582259</v>
      </c>
      <c r="O82" s="8">
        <f t="shared" si="36"/>
        <v>82.505013073385527</v>
      </c>
      <c r="P82" s="8">
        <f t="shared" si="36"/>
        <v>82.505013073385527</v>
      </c>
      <c r="Q82" s="8">
        <f t="shared" si="36"/>
        <v>82.505013073385527</v>
      </c>
      <c r="R82" s="8">
        <f t="shared" si="36"/>
        <v>82.505013073385527</v>
      </c>
      <c r="S82" s="8">
        <f t="shared" si="36"/>
        <v>82.505013073385527</v>
      </c>
      <c r="T82" s="8">
        <f t="shared" si="36"/>
        <v>82.505013073385527</v>
      </c>
      <c r="U82" s="8">
        <f t="shared" si="36"/>
        <v>82.505013073385527</v>
      </c>
      <c r="V82" s="8">
        <f t="shared" si="36"/>
        <v>82.505013073385527</v>
      </c>
      <c r="W82" s="8">
        <f t="shared" si="36"/>
        <v>82.505013073385527</v>
      </c>
      <c r="X82" s="8">
        <f t="shared" si="36"/>
        <v>82.505013073385527</v>
      </c>
      <c r="Y82" s="8">
        <f t="shared" si="36"/>
        <v>82.505013073385527</v>
      </c>
      <c r="Z82" s="8">
        <f t="shared" si="36"/>
        <v>82.505013073385527</v>
      </c>
      <c r="AA82" s="8">
        <f t="shared" si="36"/>
        <v>82.505013073385527</v>
      </c>
      <c r="AB82" s="8">
        <f t="shared" si="37"/>
        <v>82.505013073385527</v>
      </c>
      <c r="AC82" s="8">
        <f t="shared" si="37"/>
        <v>82.505013073385527</v>
      </c>
      <c r="AD82" s="8">
        <f t="shared" si="37"/>
        <v>82.505013073385527</v>
      </c>
      <c r="AE82" s="8">
        <f t="shared" si="37"/>
        <v>82.505013073385527</v>
      </c>
      <c r="AF82" s="8">
        <f t="shared" si="37"/>
        <v>82.505013073385527</v>
      </c>
      <c r="AG82" s="8">
        <f t="shared" si="37"/>
        <v>82.505013073385527</v>
      </c>
      <c r="AH82" s="8">
        <f t="shared" si="37"/>
        <v>82.505013073385527</v>
      </c>
      <c r="AI82" s="8">
        <f t="shared" si="37"/>
        <v>82.505013073385527</v>
      </c>
      <c r="AJ82" s="8">
        <f t="shared" si="37"/>
        <v>82.505013073385527</v>
      </c>
      <c r="AK82" s="8">
        <f t="shared" si="37"/>
        <v>82.505013073385527</v>
      </c>
      <c r="AL82" s="8">
        <f t="shared" si="37"/>
        <v>82.505013073385527</v>
      </c>
      <c r="AM82" s="8">
        <f t="shared" si="37"/>
        <v>82.505013073385527</v>
      </c>
      <c r="AN82" s="8">
        <f t="shared" si="37"/>
        <v>82.505013073385527</v>
      </c>
      <c r="AO82" s="8">
        <f t="shared" si="37"/>
        <v>82.505013073385527</v>
      </c>
      <c r="AP82" s="8">
        <f t="shared" si="37"/>
        <v>82.505013073385527</v>
      </c>
      <c r="AQ82" s="8">
        <f t="shared" si="37"/>
        <v>82.505013073385527</v>
      </c>
      <c r="AR82" s="8">
        <f t="shared" si="38"/>
        <v>82.505013073385527</v>
      </c>
      <c r="AS82" s="8">
        <f t="shared" si="38"/>
        <v>82.505013073385527</v>
      </c>
      <c r="AT82" s="8">
        <f t="shared" si="38"/>
        <v>82.505013073385527</v>
      </c>
      <c r="AU82" s="8">
        <f t="shared" si="38"/>
        <v>82.505013073385527</v>
      </c>
      <c r="AV82" s="8">
        <f t="shared" si="38"/>
        <v>82.505013073385527</v>
      </c>
    </row>
    <row r="83" spans="1:48">
      <c r="A83" s="185" t="s">
        <v>16</v>
      </c>
      <c r="B83" s="264" t="s">
        <v>250</v>
      </c>
      <c r="C83" s="87" t="str">
        <f t="shared" si="33"/>
        <v>Commercial - Cooking</v>
      </c>
      <c r="D83" s="87" t="s">
        <v>75</v>
      </c>
      <c r="E83" s="96">
        <f t="shared" si="39"/>
        <v>74.498085701673531</v>
      </c>
      <c r="F83" s="104">
        <f t="shared" si="39"/>
        <v>61.709523824895271</v>
      </c>
      <c r="G83" s="104">
        <f t="shared" si="34"/>
        <v>61.709523824895271</v>
      </c>
      <c r="H83" s="104">
        <f t="shared" si="40"/>
        <v>61.709523824895271</v>
      </c>
      <c r="I83" s="150">
        <f t="shared" si="35"/>
        <v>61.709523824895271</v>
      </c>
      <c r="J83" s="8">
        <f t="shared" si="41"/>
        <v>74.498085701673531</v>
      </c>
      <c r="K83" s="8">
        <f t="shared" si="41"/>
        <v>71.940373326317882</v>
      </c>
      <c r="L83" s="8">
        <f t="shared" si="36"/>
        <v>69.382660950962233</v>
      </c>
      <c r="M83" s="8">
        <f t="shared" si="36"/>
        <v>66.824948575606584</v>
      </c>
      <c r="N83" s="8">
        <f t="shared" si="36"/>
        <v>64.267236200250935</v>
      </c>
      <c r="O83" s="8">
        <f t="shared" si="36"/>
        <v>61.709523824895271</v>
      </c>
      <c r="P83" s="8">
        <f t="shared" si="36"/>
        <v>61.709523824895271</v>
      </c>
      <c r="Q83" s="8">
        <f t="shared" si="36"/>
        <v>61.709523824895271</v>
      </c>
      <c r="R83" s="8">
        <f t="shared" si="36"/>
        <v>61.709523824895271</v>
      </c>
      <c r="S83" s="8">
        <f t="shared" si="36"/>
        <v>61.709523824895271</v>
      </c>
      <c r="T83" s="8">
        <f t="shared" si="36"/>
        <v>61.709523824895271</v>
      </c>
      <c r="U83" s="8">
        <f t="shared" si="36"/>
        <v>61.709523824895271</v>
      </c>
      <c r="V83" s="8">
        <f t="shared" si="36"/>
        <v>61.709523824895271</v>
      </c>
      <c r="W83" s="8">
        <f t="shared" si="36"/>
        <v>61.709523824895271</v>
      </c>
      <c r="X83" s="8">
        <f t="shared" si="36"/>
        <v>61.709523824895271</v>
      </c>
      <c r="Y83" s="8">
        <f t="shared" si="36"/>
        <v>61.709523824895271</v>
      </c>
      <c r="Z83" s="8">
        <f t="shared" si="36"/>
        <v>61.709523824895271</v>
      </c>
      <c r="AA83" s="8">
        <f t="shared" si="36"/>
        <v>61.709523824895271</v>
      </c>
      <c r="AB83" s="8">
        <f t="shared" si="37"/>
        <v>61.709523824895271</v>
      </c>
      <c r="AC83" s="8">
        <f t="shared" si="37"/>
        <v>61.709523824895271</v>
      </c>
      <c r="AD83" s="8">
        <f t="shared" si="37"/>
        <v>61.709523824895271</v>
      </c>
      <c r="AE83" s="8">
        <f t="shared" si="37"/>
        <v>61.709523824895271</v>
      </c>
      <c r="AF83" s="8">
        <f t="shared" si="37"/>
        <v>61.709523824895271</v>
      </c>
      <c r="AG83" s="8">
        <f t="shared" si="37"/>
        <v>61.709523824895271</v>
      </c>
      <c r="AH83" s="8">
        <f t="shared" si="37"/>
        <v>61.709523824895271</v>
      </c>
      <c r="AI83" s="8">
        <f t="shared" si="37"/>
        <v>61.709523824895271</v>
      </c>
      <c r="AJ83" s="8">
        <f t="shared" si="37"/>
        <v>61.709523824895271</v>
      </c>
      <c r="AK83" s="8">
        <f t="shared" si="37"/>
        <v>61.709523824895271</v>
      </c>
      <c r="AL83" s="8">
        <f t="shared" si="37"/>
        <v>61.709523824895271</v>
      </c>
      <c r="AM83" s="8">
        <f t="shared" si="37"/>
        <v>61.709523824895271</v>
      </c>
      <c r="AN83" s="8">
        <f t="shared" si="37"/>
        <v>61.709523824895271</v>
      </c>
      <c r="AO83" s="8">
        <f t="shared" si="37"/>
        <v>61.709523824895271</v>
      </c>
      <c r="AP83" s="8">
        <f t="shared" si="37"/>
        <v>61.709523824895271</v>
      </c>
      <c r="AQ83" s="8">
        <f t="shared" si="37"/>
        <v>61.709523824895271</v>
      </c>
      <c r="AR83" s="8">
        <f t="shared" si="38"/>
        <v>61.709523824895271</v>
      </c>
      <c r="AS83" s="8">
        <f t="shared" si="38"/>
        <v>61.709523824895271</v>
      </c>
      <c r="AT83" s="8">
        <f t="shared" si="38"/>
        <v>61.709523824895271</v>
      </c>
      <c r="AU83" s="8">
        <f t="shared" si="38"/>
        <v>61.709523824895271</v>
      </c>
      <c r="AV83" s="8">
        <f t="shared" si="38"/>
        <v>61.709523824895271</v>
      </c>
    </row>
    <row r="84" spans="1:48">
      <c r="A84" s="185" t="s">
        <v>16</v>
      </c>
      <c r="B84" s="264" t="s">
        <v>251</v>
      </c>
      <c r="C84" s="87" t="str">
        <f t="shared" si="33"/>
        <v>Commercial - Lighting</v>
      </c>
      <c r="D84" s="87" t="s">
        <v>75</v>
      </c>
      <c r="E84" s="96">
        <f t="shared" si="39"/>
        <v>915.10615144128838</v>
      </c>
      <c r="F84" s="104">
        <f t="shared" si="39"/>
        <v>752.86954842135196</v>
      </c>
      <c r="G84" s="104">
        <f t="shared" si="34"/>
        <v>752.86954842135196</v>
      </c>
      <c r="H84" s="104">
        <f t="shared" si="40"/>
        <v>752.86954842135196</v>
      </c>
      <c r="I84" s="150">
        <f t="shared" si="35"/>
        <v>752.86954842135196</v>
      </c>
      <c r="J84" s="8">
        <f t="shared" si="41"/>
        <v>915.10615144128838</v>
      </c>
      <c r="K84" s="8">
        <f t="shared" si="41"/>
        <v>882.65883083730114</v>
      </c>
      <c r="L84" s="8">
        <f t="shared" si="36"/>
        <v>850.2115102333139</v>
      </c>
      <c r="M84" s="8">
        <f t="shared" si="36"/>
        <v>817.76418962932667</v>
      </c>
      <c r="N84" s="8">
        <f t="shared" si="36"/>
        <v>785.31686902533943</v>
      </c>
      <c r="O84" s="8">
        <f t="shared" si="36"/>
        <v>752.86954842135196</v>
      </c>
      <c r="P84" s="8">
        <f t="shared" si="36"/>
        <v>752.86954842135196</v>
      </c>
      <c r="Q84" s="8">
        <f t="shared" si="36"/>
        <v>752.86954842135196</v>
      </c>
      <c r="R84" s="8">
        <f t="shared" si="36"/>
        <v>752.86954842135196</v>
      </c>
      <c r="S84" s="8">
        <f t="shared" si="36"/>
        <v>752.86954842135196</v>
      </c>
      <c r="T84" s="8">
        <f t="shared" si="36"/>
        <v>752.86954842135196</v>
      </c>
      <c r="U84" s="8">
        <f t="shared" si="36"/>
        <v>752.86954842135196</v>
      </c>
      <c r="V84" s="8">
        <f t="shared" si="36"/>
        <v>752.86954842135196</v>
      </c>
      <c r="W84" s="8">
        <f t="shared" si="36"/>
        <v>752.86954842135196</v>
      </c>
      <c r="X84" s="8">
        <f t="shared" si="36"/>
        <v>752.86954842135196</v>
      </c>
      <c r="Y84" s="8">
        <f t="shared" si="36"/>
        <v>752.86954842135196</v>
      </c>
      <c r="Z84" s="8">
        <f t="shared" si="36"/>
        <v>752.86954842135196</v>
      </c>
      <c r="AA84" s="8">
        <f t="shared" si="36"/>
        <v>752.86954842135196</v>
      </c>
      <c r="AB84" s="8">
        <f t="shared" si="37"/>
        <v>752.86954842135196</v>
      </c>
      <c r="AC84" s="8">
        <f t="shared" si="37"/>
        <v>752.86954842135196</v>
      </c>
      <c r="AD84" s="8">
        <f t="shared" si="37"/>
        <v>752.86954842135196</v>
      </c>
      <c r="AE84" s="8">
        <f t="shared" si="37"/>
        <v>752.86954842135196</v>
      </c>
      <c r="AF84" s="8">
        <f t="shared" si="37"/>
        <v>752.86954842135196</v>
      </c>
      <c r="AG84" s="8">
        <f t="shared" si="37"/>
        <v>752.86954842135196</v>
      </c>
      <c r="AH84" s="8">
        <f t="shared" si="37"/>
        <v>752.86954842135196</v>
      </c>
      <c r="AI84" s="8">
        <f t="shared" si="37"/>
        <v>752.86954842135196</v>
      </c>
      <c r="AJ84" s="8">
        <f t="shared" si="37"/>
        <v>752.86954842135196</v>
      </c>
      <c r="AK84" s="8">
        <f t="shared" si="37"/>
        <v>752.86954842135196</v>
      </c>
      <c r="AL84" s="8">
        <f t="shared" si="37"/>
        <v>752.86954842135196</v>
      </c>
      <c r="AM84" s="8">
        <f t="shared" si="37"/>
        <v>752.86954842135196</v>
      </c>
      <c r="AN84" s="8">
        <f t="shared" si="37"/>
        <v>752.86954842135196</v>
      </c>
      <c r="AO84" s="8">
        <f t="shared" si="37"/>
        <v>752.86954842135196</v>
      </c>
      <c r="AP84" s="8">
        <f t="shared" si="37"/>
        <v>752.86954842135196</v>
      </c>
      <c r="AQ84" s="8">
        <f t="shared" si="37"/>
        <v>752.86954842135196</v>
      </c>
      <c r="AR84" s="8">
        <f t="shared" si="38"/>
        <v>752.86954842135196</v>
      </c>
      <c r="AS84" s="8">
        <f t="shared" si="38"/>
        <v>752.86954842135196</v>
      </c>
      <c r="AT84" s="8">
        <f t="shared" si="38"/>
        <v>752.86954842135196</v>
      </c>
      <c r="AU84" s="8">
        <f t="shared" si="38"/>
        <v>752.86954842135196</v>
      </c>
      <c r="AV84" s="8">
        <f t="shared" si="38"/>
        <v>752.86954842135196</v>
      </c>
    </row>
    <row r="85" spans="1:48">
      <c r="A85" s="185" t="s">
        <v>16</v>
      </c>
      <c r="B85" s="264" t="s">
        <v>252</v>
      </c>
      <c r="C85" s="87" t="str">
        <f t="shared" si="33"/>
        <v>Commercial - Refrigeration</v>
      </c>
      <c r="D85" s="87" t="s">
        <v>75</v>
      </c>
      <c r="E85" s="96">
        <f t="shared" si="39"/>
        <v>222.61251585750318</v>
      </c>
      <c r="F85" s="104">
        <f t="shared" si="39"/>
        <v>183.14616727536259</v>
      </c>
      <c r="G85" s="104">
        <f t="shared" si="34"/>
        <v>183.14616727536259</v>
      </c>
      <c r="H85" s="104">
        <f t="shared" si="40"/>
        <v>183.14616727536259</v>
      </c>
      <c r="I85" s="150">
        <f t="shared" si="35"/>
        <v>183.14616727536259</v>
      </c>
      <c r="J85" s="8">
        <f t="shared" si="41"/>
        <v>222.61251585750318</v>
      </c>
      <c r="K85" s="8">
        <f t="shared" si="41"/>
        <v>214.71924614107508</v>
      </c>
      <c r="L85" s="8">
        <f t="shared" si="36"/>
        <v>206.82597642464697</v>
      </c>
      <c r="M85" s="8">
        <f t="shared" si="36"/>
        <v>198.93270670821886</v>
      </c>
      <c r="N85" s="8">
        <f t="shared" si="36"/>
        <v>191.03943699179075</v>
      </c>
      <c r="O85" s="8">
        <f t="shared" si="36"/>
        <v>183.14616727536259</v>
      </c>
      <c r="P85" s="8">
        <f t="shared" si="36"/>
        <v>183.14616727536259</v>
      </c>
      <c r="Q85" s="8">
        <f t="shared" si="36"/>
        <v>183.14616727536259</v>
      </c>
      <c r="R85" s="8">
        <f t="shared" si="36"/>
        <v>183.14616727536259</v>
      </c>
      <c r="S85" s="8">
        <f t="shared" si="36"/>
        <v>183.14616727536259</v>
      </c>
      <c r="T85" s="8">
        <f t="shared" si="36"/>
        <v>183.14616727536259</v>
      </c>
      <c r="U85" s="8">
        <f t="shared" si="36"/>
        <v>183.14616727536259</v>
      </c>
      <c r="V85" s="8">
        <f t="shared" si="36"/>
        <v>183.14616727536259</v>
      </c>
      <c r="W85" s="8">
        <f t="shared" si="36"/>
        <v>183.14616727536259</v>
      </c>
      <c r="X85" s="8">
        <f t="shared" si="36"/>
        <v>183.14616727536259</v>
      </c>
      <c r="Y85" s="8">
        <f t="shared" si="36"/>
        <v>183.14616727536259</v>
      </c>
      <c r="Z85" s="8">
        <f t="shared" si="36"/>
        <v>183.14616727536259</v>
      </c>
      <c r="AA85" s="8">
        <f t="shared" si="36"/>
        <v>183.14616727536259</v>
      </c>
      <c r="AB85" s="8">
        <f t="shared" si="37"/>
        <v>183.14616727536259</v>
      </c>
      <c r="AC85" s="8">
        <f t="shared" si="37"/>
        <v>183.14616727536259</v>
      </c>
      <c r="AD85" s="8">
        <f t="shared" si="37"/>
        <v>183.14616727536259</v>
      </c>
      <c r="AE85" s="8">
        <f t="shared" si="37"/>
        <v>183.14616727536259</v>
      </c>
      <c r="AF85" s="8">
        <f t="shared" si="37"/>
        <v>183.14616727536259</v>
      </c>
      <c r="AG85" s="8">
        <f t="shared" si="37"/>
        <v>183.14616727536259</v>
      </c>
      <c r="AH85" s="8">
        <f t="shared" si="37"/>
        <v>183.14616727536259</v>
      </c>
      <c r="AI85" s="8">
        <f t="shared" si="37"/>
        <v>183.14616727536259</v>
      </c>
      <c r="AJ85" s="8">
        <f t="shared" si="37"/>
        <v>183.14616727536259</v>
      </c>
      <c r="AK85" s="8">
        <f t="shared" si="37"/>
        <v>183.14616727536259</v>
      </c>
      <c r="AL85" s="8">
        <f t="shared" si="37"/>
        <v>183.14616727536259</v>
      </c>
      <c r="AM85" s="8">
        <f t="shared" si="37"/>
        <v>183.14616727536259</v>
      </c>
      <c r="AN85" s="8">
        <f t="shared" si="37"/>
        <v>183.14616727536259</v>
      </c>
      <c r="AO85" s="8">
        <f t="shared" si="37"/>
        <v>183.14616727536259</v>
      </c>
      <c r="AP85" s="8">
        <f t="shared" si="37"/>
        <v>183.14616727536259</v>
      </c>
      <c r="AQ85" s="8">
        <f t="shared" si="37"/>
        <v>183.14616727536259</v>
      </c>
      <c r="AR85" s="8">
        <f t="shared" si="38"/>
        <v>183.14616727536259</v>
      </c>
      <c r="AS85" s="8">
        <f t="shared" si="38"/>
        <v>183.14616727536259</v>
      </c>
      <c r="AT85" s="8">
        <f t="shared" si="38"/>
        <v>183.14616727536259</v>
      </c>
      <c r="AU85" s="8">
        <f t="shared" si="38"/>
        <v>183.14616727536259</v>
      </c>
      <c r="AV85" s="8">
        <f t="shared" si="38"/>
        <v>183.14616727536259</v>
      </c>
    </row>
    <row r="86" spans="1:48">
      <c r="A86" s="185" t="s">
        <v>16</v>
      </c>
      <c r="B86" s="264" t="s">
        <v>253</v>
      </c>
      <c r="C86" s="87" t="str">
        <f t="shared" si="33"/>
        <v>Commercial - Water Heating</v>
      </c>
      <c r="D86" s="87" t="s">
        <v>75</v>
      </c>
      <c r="E86" s="96">
        <f t="shared" si="39"/>
        <v>72.906473658117989</v>
      </c>
      <c r="F86" s="104">
        <f t="shared" si="39"/>
        <v>95.472223938341514</v>
      </c>
      <c r="G86" s="104">
        <f t="shared" si="34"/>
        <v>95.472223938341514</v>
      </c>
      <c r="H86" s="104">
        <f t="shared" si="40"/>
        <v>95.472223938341514</v>
      </c>
      <c r="I86" s="150">
        <f t="shared" si="35"/>
        <v>95.472223938341514</v>
      </c>
      <c r="J86" s="8">
        <f t="shared" si="41"/>
        <v>72.906473658117989</v>
      </c>
      <c r="K86" s="8">
        <f t="shared" si="41"/>
        <v>77.419623714162697</v>
      </c>
      <c r="L86" s="8">
        <f t="shared" si="36"/>
        <v>81.932773770207405</v>
      </c>
      <c r="M86" s="8">
        <f t="shared" si="36"/>
        <v>86.445923826252113</v>
      </c>
      <c r="N86" s="8">
        <f t="shared" si="36"/>
        <v>90.959073882296821</v>
      </c>
      <c r="O86" s="8">
        <f t="shared" si="36"/>
        <v>95.472223938341514</v>
      </c>
      <c r="P86" s="8">
        <f t="shared" si="36"/>
        <v>95.472223938341514</v>
      </c>
      <c r="Q86" s="8">
        <f t="shared" si="36"/>
        <v>95.472223938341514</v>
      </c>
      <c r="R86" s="8">
        <f t="shared" si="36"/>
        <v>95.472223938341514</v>
      </c>
      <c r="S86" s="8">
        <f t="shared" si="36"/>
        <v>95.472223938341514</v>
      </c>
      <c r="T86" s="8">
        <f t="shared" si="36"/>
        <v>95.472223938341514</v>
      </c>
      <c r="U86" s="8">
        <f t="shared" si="36"/>
        <v>95.472223938341514</v>
      </c>
      <c r="V86" s="8">
        <f t="shared" si="36"/>
        <v>95.472223938341514</v>
      </c>
      <c r="W86" s="8">
        <f t="shared" si="36"/>
        <v>95.472223938341514</v>
      </c>
      <c r="X86" s="8">
        <f t="shared" si="36"/>
        <v>95.472223938341514</v>
      </c>
      <c r="Y86" s="8">
        <f t="shared" si="36"/>
        <v>95.472223938341514</v>
      </c>
      <c r="Z86" s="8">
        <f t="shared" si="36"/>
        <v>95.472223938341514</v>
      </c>
      <c r="AA86" s="8">
        <f t="shared" si="36"/>
        <v>95.472223938341514</v>
      </c>
      <c r="AB86" s="8">
        <f t="shared" si="37"/>
        <v>95.472223938341514</v>
      </c>
      <c r="AC86" s="8">
        <f t="shared" si="37"/>
        <v>95.472223938341514</v>
      </c>
      <c r="AD86" s="8">
        <f t="shared" si="37"/>
        <v>95.472223938341514</v>
      </c>
      <c r="AE86" s="8">
        <f t="shared" si="37"/>
        <v>95.472223938341514</v>
      </c>
      <c r="AF86" s="8">
        <f t="shared" si="37"/>
        <v>95.472223938341514</v>
      </c>
      <c r="AG86" s="8">
        <f t="shared" si="37"/>
        <v>95.472223938341514</v>
      </c>
      <c r="AH86" s="8">
        <f t="shared" si="37"/>
        <v>95.472223938341514</v>
      </c>
      <c r="AI86" s="8">
        <f t="shared" si="37"/>
        <v>95.472223938341514</v>
      </c>
      <c r="AJ86" s="8">
        <f t="shared" si="37"/>
        <v>95.472223938341514</v>
      </c>
      <c r="AK86" s="8">
        <f t="shared" si="37"/>
        <v>95.472223938341514</v>
      </c>
      <c r="AL86" s="8">
        <f t="shared" si="37"/>
        <v>95.472223938341514</v>
      </c>
      <c r="AM86" s="8">
        <f t="shared" si="37"/>
        <v>95.472223938341514</v>
      </c>
      <c r="AN86" s="8">
        <f t="shared" si="37"/>
        <v>95.472223938341514</v>
      </c>
      <c r="AO86" s="8">
        <f t="shared" si="37"/>
        <v>95.472223938341514</v>
      </c>
      <c r="AP86" s="8">
        <f t="shared" si="37"/>
        <v>95.472223938341514</v>
      </c>
      <c r="AQ86" s="8">
        <f t="shared" si="37"/>
        <v>95.472223938341514</v>
      </c>
      <c r="AR86" s="8">
        <f t="shared" si="38"/>
        <v>95.472223938341514</v>
      </c>
      <c r="AS86" s="8">
        <f t="shared" si="38"/>
        <v>95.472223938341514</v>
      </c>
      <c r="AT86" s="8">
        <f t="shared" si="38"/>
        <v>95.472223938341514</v>
      </c>
      <c r="AU86" s="8">
        <f t="shared" si="38"/>
        <v>95.472223938341514</v>
      </c>
      <c r="AV86" s="8">
        <f t="shared" si="38"/>
        <v>95.472223938341514</v>
      </c>
    </row>
    <row r="87" spans="1:48">
      <c r="A87" s="185" t="s">
        <v>16</v>
      </c>
      <c r="B87" s="264" t="s">
        <v>254</v>
      </c>
      <c r="C87" s="107" t="str">
        <f t="shared" si="33"/>
        <v>Commercial - Public lights</v>
      </c>
      <c r="D87" s="107" t="s">
        <v>75</v>
      </c>
      <c r="E87" s="167">
        <f t="shared" si="39"/>
        <v>0</v>
      </c>
      <c r="F87" s="104">
        <f t="shared" si="39"/>
        <v>0</v>
      </c>
      <c r="G87" s="168">
        <f t="shared" si="34"/>
        <v>0</v>
      </c>
      <c r="H87" s="104">
        <f t="shared" si="40"/>
        <v>0</v>
      </c>
      <c r="I87" s="169">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85" t="s">
        <v>16</v>
      </c>
      <c r="B88" s="264" t="s">
        <v>255</v>
      </c>
      <c r="C88" s="107" t="str">
        <f t="shared" si="33"/>
        <v>Commercial - Public Water</v>
      </c>
      <c r="D88" s="107" t="s">
        <v>75</v>
      </c>
      <c r="E88" s="167">
        <f t="shared" si="39"/>
        <v>0</v>
      </c>
      <c r="F88" s="104">
        <f t="shared" si="39"/>
        <v>0</v>
      </c>
      <c r="G88" s="168">
        <f t="shared" si="34"/>
        <v>0</v>
      </c>
      <c r="H88" s="104">
        <f t="shared" si="40"/>
        <v>0</v>
      </c>
      <c r="I88" s="169">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85" t="s">
        <v>16</v>
      </c>
      <c r="B89" s="264" t="s">
        <v>256</v>
      </c>
      <c r="C89" s="87" t="str">
        <f t="shared" si="33"/>
        <v>Commercial - Other</v>
      </c>
      <c r="D89" s="87" t="s">
        <v>75</v>
      </c>
      <c r="E89" s="96">
        <f t="shared" si="39"/>
        <v>141.24997285391134</v>
      </c>
      <c r="F89" s="104">
        <f t="shared" si="39"/>
        <v>122.26701234162027</v>
      </c>
      <c r="G89" s="104">
        <f t="shared" si="34"/>
        <v>122.26701234162027</v>
      </c>
      <c r="H89" s="104">
        <f t="shared" si="40"/>
        <v>122.26701234162027</v>
      </c>
      <c r="I89" s="150">
        <f t="shared" si="35"/>
        <v>122.26701234162027</v>
      </c>
      <c r="J89" s="8">
        <f t="shared" si="41"/>
        <v>141.24997285391134</v>
      </c>
      <c r="K89" s="8">
        <f t="shared" si="41"/>
        <v>137.45338075145312</v>
      </c>
      <c r="L89" s="8">
        <f t="shared" si="36"/>
        <v>133.6567886489949</v>
      </c>
      <c r="M89" s="8">
        <f>IF(M$8=-1,N89,IF(M$8=99,L89,IF(M$8=0,INDEX($E89:$I89,0,M$6),(INDEX($E89:$I89,0,M$8+1)-INDEX($E89:$I89,0,M$8))/(INDEX($D$5:$H$5,0,M$8+1)-INDEX($D$5:$H$5,0,M$8))+L89)))</f>
        <v>129.86019654653668</v>
      </c>
      <c r="N89" s="8">
        <f t="shared" si="36"/>
        <v>126.06360444407846</v>
      </c>
      <c r="O89" s="8">
        <f t="shared" si="36"/>
        <v>122.26701234162027</v>
      </c>
      <c r="P89" s="8">
        <f t="shared" si="36"/>
        <v>122.26701234162027</v>
      </c>
      <c r="Q89" s="8">
        <f t="shared" si="36"/>
        <v>122.26701234162027</v>
      </c>
      <c r="R89" s="8">
        <f t="shared" si="36"/>
        <v>122.26701234162027</v>
      </c>
      <c r="S89" s="8">
        <f t="shared" si="36"/>
        <v>122.26701234162027</v>
      </c>
      <c r="T89" s="8">
        <f t="shared" si="36"/>
        <v>122.26701234162027</v>
      </c>
      <c r="U89" s="8">
        <f t="shared" si="36"/>
        <v>122.26701234162027</v>
      </c>
      <c r="V89" s="8">
        <f t="shared" si="36"/>
        <v>122.26701234162027</v>
      </c>
      <c r="W89" s="8">
        <f t="shared" si="36"/>
        <v>122.26701234162027</v>
      </c>
      <c r="X89" s="8">
        <f t="shared" si="36"/>
        <v>122.26701234162027</v>
      </c>
      <c r="Y89" s="8">
        <f t="shared" si="36"/>
        <v>122.26701234162027</v>
      </c>
      <c r="Z89" s="8">
        <f t="shared" si="36"/>
        <v>122.26701234162027</v>
      </c>
      <c r="AA89" s="8">
        <f t="shared" si="36"/>
        <v>122.26701234162027</v>
      </c>
      <c r="AB89" s="8">
        <f t="shared" si="37"/>
        <v>122.26701234162027</v>
      </c>
      <c r="AC89" s="8">
        <f t="shared" si="37"/>
        <v>122.26701234162027</v>
      </c>
      <c r="AD89" s="8">
        <f t="shared" si="37"/>
        <v>122.26701234162027</v>
      </c>
      <c r="AE89" s="8">
        <f t="shared" si="37"/>
        <v>122.26701234162027</v>
      </c>
      <c r="AF89" s="8">
        <f t="shared" si="37"/>
        <v>122.26701234162027</v>
      </c>
      <c r="AG89" s="8">
        <f t="shared" si="37"/>
        <v>122.26701234162027</v>
      </c>
      <c r="AH89" s="8">
        <f t="shared" si="37"/>
        <v>122.26701234162027</v>
      </c>
      <c r="AI89" s="8">
        <f t="shared" si="37"/>
        <v>122.26701234162027</v>
      </c>
      <c r="AJ89" s="8">
        <f t="shared" si="37"/>
        <v>122.26701234162027</v>
      </c>
      <c r="AK89" s="8">
        <f t="shared" si="37"/>
        <v>122.26701234162027</v>
      </c>
      <c r="AL89" s="8">
        <f t="shared" si="37"/>
        <v>122.26701234162027</v>
      </c>
      <c r="AM89" s="8">
        <f t="shared" si="37"/>
        <v>122.26701234162027</v>
      </c>
      <c r="AN89" s="8">
        <f t="shared" si="37"/>
        <v>122.26701234162027</v>
      </c>
      <c r="AO89" s="8">
        <f t="shared" si="37"/>
        <v>122.26701234162027</v>
      </c>
      <c r="AP89" s="8">
        <f t="shared" si="37"/>
        <v>122.26701234162027</v>
      </c>
      <c r="AQ89" s="8">
        <f t="shared" si="37"/>
        <v>122.26701234162027</v>
      </c>
      <c r="AR89" s="8">
        <f t="shared" si="38"/>
        <v>122.26701234162027</v>
      </c>
      <c r="AS89" s="8">
        <f t="shared" si="38"/>
        <v>122.26701234162027</v>
      </c>
      <c r="AT89" s="8">
        <f t="shared" si="38"/>
        <v>122.26701234162027</v>
      </c>
      <c r="AU89" s="8">
        <f t="shared" si="38"/>
        <v>122.26701234162027</v>
      </c>
      <c r="AV89" s="8">
        <f t="shared" si="38"/>
        <v>122.26701234162027</v>
      </c>
    </row>
    <row r="90" spans="1:48">
      <c r="A90" s="185" t="s">
        <v>16</v>
      </c>
      <c r="B90" s="264"/>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4" t="str">
        <f>B70</f>
        <v>CEC</v>
      </c>
      <c r="C92" s="87" t="str">
        <f t="shared" ref="C92:C100" si="42">C81</f>
        <v>Commercial - Cooling</v>
      </c>
      <c r="D92" s="87" t="s">
        <v>75</v>
      </c>
      <c r="E92" s="96">
        <f>E81</f>
        <v>1051.567060091292</v>
      </c>
      <c r="F92" s="104">
        <f>F81</f>
        <v>865.13768530436244</v>
      </c>
      <c r="G92" s="104">
        <f t="shared" ref="G92:G100" si="43">F92</f>
        <v>865.13768530436244</v>
      </c>
      <c r="H92" s="104">
        <f t="shared" ref="H92:H97" si="44">G92*(1+$H$91)</f>
        <v>865.13768530436244</v>
      </c>
      <c r="I92" s="150">
        <f>H92</f>
        <v>865.13768530436244</v>
      </c>
      <c r="J92" s="8">
        <f>IF(J$8=-1,K92,IF(J$8=99,I92,IF(J$8=0,INDEX($E92:$I92,0,J$6),(INDEX($E92:$I92,0,J$8+1)-INDEX($E92:$I92,0,J$8))/(INDEX($D$5:$H$5,0,J$8+1)-INDEX($D$5:$H$5,0,J$8))+I92)))</f>
        <v>1051.567060091292</v>
      </c>
      <c r="K92" s="8">
        <f>IF(K$8=-1,L92,IF(K$8=99,J92,IF(K$8=0,INDEX($E92:$I92,0,K$6),(INDEX($E92:$I92,0,K$8+1)-INDEX($E92:$I92,0,K$8))/(INDEX($D$5:$H$5,0,K$8+1)-INDEX($D$5:$H$5,0,K$8))+J92)))</f>
        <v>1014.2811851339061</v>
      </c>
      <c r="L92" s="8">
        <f t="shared" ref="L92:AA100" si="45">IF(L$8=-1,M92,IF(L$8=99,K92,IF(L$8=0,INDEX($E92:$I92,0,L$6),(INDEX($E92:$I92,0,L$8+1)-INDEX($E92:$I92,0,L$8))/(INDEX($D$5:$H$5,0,L$8+1)-INDEX($D$5:$H$5,0,L$8))+K92)))</f>
        <v>976.99531017652021</v>
      </c>
      <c r="M92" s="8">
        <f t="shared" si="45"/>
        <v>939.70943521913432</v>
      </c>
      <c r="N92" s="8">
        <f t="shared" si="45"/>
        <v>902.42356026174843</v>
      </c>
      <c r="O92" s="8">
        <f t="shared" si="45"/>
        <v>865.13768530436244</v>
      </c>
      <c r="P92" s="8">
        <f t="shared" si="45"/>
        <v>865.13768530436244</v>
      </c>
      <c r="Q92" s="8">
        <f t="shared" si="45"/>
        <v>865.13768530436244</v>
      </c>
      <c r="R92" s="8">
        <f t="shared" si="45"/>
        <v>865.13768530436244</v>
      </c>
      <c r="S92" s="8">
        <f t="shared" si="45"/>
        <v>865.13768530436244</v>
      </c>
      <c r="T92" s="8">
        <f t="shared" si="45"/>
        <v>865.13768530436244</v>
      </c>
      <c r="U92" s="8">
        <f t="shared" si="45"/>
        <v>865.13768530436244</v>
      </c>
      <c r="V92" s="8">
        <f t="shared" si="45"/>
        <v>865.13768530436244</v>
      </c>
      <c r="W92" s="8">
        <f t="shared" si="45"/>
        <v>865.13768530436244</v>
      </c>
      <c r="X92" s="8">
        <f t="shared" si="45"/>
        <v>865.13768530436244</v>
      </c>
      <c r="Y92" s="8">
        <f t="shared" si="45"/>
        <v>865.13768530436244</v>
      </c>
      <c r="Z92" s="8">
        <f t="shared" si="45"/>
        <v>865.13768530436244</v>
      </c>
      <c r="AA92" s="8">
        <f t="shared" si="45"/>
        <v>865.13768530436244</v>
      </c>
      <c r="AB92" s="8">
        <f t="shared" ref="AB92:AQ100" si="46">IF(AB$8=-1,AC92,IF(AB$8=99,AA92,IF(AB$8=0,INDEX($E92:$I92,0,AB$6),(INDEX($E92:$I92,0,AB$8+1)-INDEX($E92:$I92,0,AB$8))/(INDEX($D$5:$H$5,0,AB$8+1)-INDEX($D$5:$H$5,0,AB$8))+AA92)))</f>
        <v>865.13768530436244</v>
      </c>
      <c r="AC92" s="8">
        <f t="shared" si="46"/>
        <v>865.13768530436244</v>
      </c>
      <c r="AD92" s="8">
        <f t="shared" si="46"/>
        <v>865.13768530436244</v>
      </c>
      <c r="AE92" s="8">
        <f t="shared" si="46"/>
        <v>865.13768530436244</v>
      </c>
      <c r="AF92" s="8">
        <f t="shared" si="46"/>
        <v>865.13768530436244</v>
      </c>
      <c r="AG92" s="8">
        <f t="shared" si="46"/>
        <v>865.13768530436244</v>
      </c>
      <c r="AH92" s="8">
        <f t="shared" si="46"/>
        <v>865.13768530436244</v>
      </c>
      <c r="AI92" s="8">
        <f t="shared" si="46"/>
        <v>865.13768530436244</v>
      </c>
      <c r="AJ92" s="8">
        <f t="shared" si="46"/>
        <v>865.13768530436244</v>
      </c>
      <c r="AK92" s="8">
        <f t="shared" si="46"/>
        <v>865.13768530436244</v>
      </c>
      <c r="AL92" s="8">
        <f t="shared" si="46"/>
        <v>865.13768530436244</v>
      </c>
      <c r="AM92" s="8">
        <f t="shared" si="46"/>
        <v>865.13768530436244</v>
      </c>
      <c r="AN92" s="8">
        <f t="shared" si="46"/>
        <v>865.13768530436244</v>
      </c>
      <c r="AO92" s="8">
        <f t="shared" si="46"/>
        <v>865.13768530436244</v>
      </c>
      <c r="AP92" s="8">
        <f t="shared" si="46"/>
        <v>865.13768530436244</v>
      </c>
      <c r="AQ92" s="8">
        <f t="shared" si="46"/>
        <v>865.13768530436244</v>
      </c>
      <c r="AR92" s="8">
        <f t="shared" ref="AR92:AV100" si="47">IF(AR$8=-1,AS92,IF(AR$8=99,AQ92,IF(AR$8=0,INDEX($E92:$I92,0,AR$6),(INDEX($E92:$I92,0,AR$8+1)-INDEX($E92:$I92,0,AR$8))/(INDEX($D$5:$H$5,0,AR$8+1)-INDEX($D$5:$H$5,0,AR$8))+AQ92)))</f>
        <v>865.13768530436244</v>
      </c>
      <c r="AS92" s="8">
        <f t="shared" si="47"/>
        <v>865.13768530436244</v>
      </c>
      <c r="AT92" s="8">
        <f t="shared" si="47"/>
        <v>865.13768530436244</v>
      </c>
      <c r="AU92" s="8">
        <f t="shared" si="47"/>
        <v>865.13768530436244</v>
      </c>
      <c r="AV92" s="8">
        <f t="shared" si="47"/>
        <v>865.13768530436244</v>
      </c>
    </row>
    <row r="93" spans="1:48">
      <c r="A93" s="185" t="s">
        <v>16</v>
      </c>
      <c r="B93" s="264" t="str">
        <f t="shared" ref="B93:B100" si="48">B71</f>
        <v>CEH</v>
      </c>
      <c r="C93" s="87" t="str">
        <f t="shared" si="42"/>
        <v>Commercial - Space Heating</v>
      </c>
      <c r="D93" s="87" t="s">
        <v>75</v>
      </c>
      <c r="E93" s="96">
        <f t="shared" ref="E93:F100" si="49">E82</f>
        <v>59.117764859369188</v>
      </c>
      <c r="F93" s="104">
        <f t="shared" si="49"/>
        <v>82.505013073385527</v>
      </c>
      <c r="G93" s="104">
        <f t="shared" si="43"/>
        <v>82.505013073385527</v>
      </c>
      <c r="H93" s="104">
        <f t="shared" si="44"/>
        <v>82.505013073385527</v>
      </c>
      <c r="I93" s="150">
        <f t="shared" ref="I93:I100" si="50">H93</f>
        <v>82.505013073385527</v>
      </c>
      <c r="J93" s="8">
        <f t="shared" ref="J93:K100" si="51">IF(J$8=-1,K93,IF(J$8=99,I93,IF(J$8=0,INDEX($E93:$I93,0,J$6),(INDEX($E93:$I93,0,J$8+1)-INDEX($E93:$I93,0,J$8))/(INDEX($D$5:$H$5,0,J$8+1)-INDEX($D$5:$H$5,0,J$8))+I93)))</f>
        <v>59.117764859369188</v>
      </c>
      <c r="K93" s="8">
        <f t="shared" si="51"/>
        <v>63.795214502172456</v>
      </c>
      <c r="L93" s="8">
        <f t="shared" si="45"/>
        <v>68.472664144975724</v>
      </c>
      <c r="M93" s="8">
        <f t="shared" si="45"/>
        <v>73.150113787778992</v>
      </c>
      <c r="N93" s="8">
        <f t="shared" si="45"/>
        <v>77.827563430582259</v>
      </c>
      <c r="O93" s="8">
        <f t="shared" si="45"/>
        <v>82.505013073385527</v>
      </c>
      <c r="P93" s="8">
        <f t="shared" si="45"/>
        <v>82.505013073385527</v>
      </c>
      <c r="Q93" s="8">
        <f t="shared" si="45"/>
        <v>82.505013073385527</v>
      </c>
      <c r="R93" s="8">
        <f t="shared" si="45"/>
        <v>82.505013073385527</v>
      </c>
      <c r="S93" s="8">
        <f t="shared" si="45"/>
        <v>82.505013073385527</v>
      </c>
      <c r="T93" s="8">
        <f t="shared" si="45"/>
        <v>82.505013073385527</v>
      </c>
      <c r="U93" s="8">
        <f t="shared" si="45"/>
        <v>82.505013073385527</v>
      </c>
      <c r="V93" s="8">
        <f t="shared" si="45"/>
        <v>82.505013073385527</v>
      </c>
      <c r="W93" s="8">
        <f t="shared" si="45"/>
        <v>82.505013073385527</v>
      </c>
      <c r="X93" s="8">
        <f t="shared" si="45"/>
        <v>82.505013073385527</v>
      </c>
      <c r="Y93" s="8">
        <f t="shared" si="45"/>
        <v>82.505013073385527</v>
      </c>
      <c r="Z93" s="8">
        <f t="shared" si="45"/>
        <v>82.505013073385527</v>
      </c>
      <c r="AA93" s="8">
        <f t="shared" si="45"/>
        <v>82.505013073385527</v>
      </c>
      <c r="AB93" s="8">
        <f t="shared" si="46"/>
        <v>82.505013073385527</v>
      </c>
      <c r="AC93" s="8">
        <f t="shared" si="46"/>
        <v>82.505013073385527</v>
      </c>
      <c r="AD93" s="8">
        <f t="shared" si="46"/>
        <v>82.505013073385527</v>
      </c>
      <c r="AE93" s="8">
        <f t="shared" si="46"/>
        <v>82.505013073385527</v>
      </c>
      <c r="AF93" s="8">
        <f t="shared" si="46"/>
        <v>82.505013073385527</v>
      </c>
      <c r="AG93" s="8">
        <f t="shared" si="46"/>
        <v>82.505013073385527</v>
      </c>
      <c r="AH93" s="8">
        <f t="shared" si="46"/>
        <v>82.505013073385527</v>
      </c>
      <c r="AI93" s="8">
        <f t="shared" si="46"/>
        <v>82.505013073385527</v>
      </c>
      <c r="AJ93" s="8">
        <f t="shared" si="46"/>
        <v>82.505013073385527</v>
      </c>
      <c r="AK93" s="8">
        <f t="shared" si="46"/>
        <v>82.505013073385527</v>
      </c>
      <c r="AL93" s="8">
        <f t="shared" si="46"/>
        <v>82.505013073385527</v>
      </c>
      <c r="AM93" s="8">
        <f t="shared" si="46"/>
        <v>82.505013073385527</v>
      </c>
      <c r="AN93" s="8">
        <f t="shared" si="46"/>
        <v>82.505013073385527</v>
      </c>
      <c r="AO93" s="8">
        <f t="shared" si="46"/>
        <v>82.505013073385527</v>
      </c>
      <c r="AP93" s="8">
        <f t="shared" si="46"/>
        <v>82.505013073385527</v>
      </c>
      <c r="AQ93" s="8">
        <f t="shared" si="46"/>
        <v>82.505013073385527</v>
      </c>
      <c r="AR93" s="8">
        <f t="shared" si="47"/>
        <v>82.505013073385527</v>
      </c>
      <c r="AS93" s="8">
        <f t="shared" si="47"/>
        <v>82.505013073385527</v>
      </c>
      <c r="AT93" s="8">
        <f t="shared" si="47"/>
        <v>82.505013073385527</v>
      </c>
      <c r="AU93" s="8">
        <f t="shared" si="47"/>
        <v>82.505013073385527</v>
      </c>
      <c r="AV93" s="8">
        <f t="shared" si="47"/>
        <v>82.505013073385527</v>
      </c>
    </row>
    <row r="94" spans="1:48">
      <c r="A94" s="185" t="s">
        <v>16</v>
      </c>
      <c r="B94" s="264" t="str">
        <f t="shared" si="48"/>
        <v>CEK</v>
      </c>
      <c r="C94" s="87" t="str">
        <f t="shared" si="42"/>
        <v>Commercial - Cooking</v>
      </c>
      <c r="D94" s="87" t="s">
        <v>75</v>
      </c>
      <c r="E94" s="96">
        <f t="shared" si="49"/>
        <v>74.498085701673531</v>
      </c>
      <c r="F94" s="104">
        <f t="shared" si="49"/>
        <v>61.709523824895271</v>
      </c>
      <c r="G94" s="104">
        <f t="shared" si="43"/>
        <v>61.709523824895271</v>
      </c>
      <c r="H94" s="104">
        <f t="shared" si="44"/>
        <v>61.709523824895271</v>
      </c>
      <c r="I94" s="150">
        <f t="shared" si="50"/>
        <v>61.709523824895271</v>
      </c>
      <c r="J94" s="8">
        <f t="shared" si="51"/>
        <v>74.498085701673531</v>
      </c>
      <c r="K94" s="8">
        <f t="shared" si="51"/>
        <v>71.940373326317882</v>
      </c>
      <c r="L94" s="8">
        <f t="shared" si="45"/>
        <v>69.382660950962233</v>
      </c>
      <c r="M94" s="8">
        <f t="shared" si="45"/>
        <v>66.824948575606584</v>
      </c>
      <c r="N94" s="8">
        <f t="shared" si="45"/>
        <v>64.267236200250935</v>
      </c>
      <c r="O94" s="8">
        <f t="shared" si="45"/>
        <v>61.709523824895271</v>
      </c>
      <c r="P94" s="8">
        <f t="shared" si="45"/>
        <v>61.709523824895271</v>
      </c>
      <c r="Q94" s="8">
        <f t="shared" si="45"/>
        <v>61.709523824895271</v>
      </c>
      <c r="R94" s="8">
        <f t="shared" si="45"/>
        <v>61.709523824895271</v>
      </c>
      <c r="S94" s="8">
        <f t="shared" si="45"/>
        <v>61.709523824895271</v>
      </c>
      <c r="T94" s="8">
        <f t="shared" si="45"/>
        <v>61.709523824895271</v>
      </c>
      <c r="U94" s="8">
        <f t="shared" si="45"/>
        <v>61.709523824895271</v>
      </c>
      <c r="V94" s="8">
        <f t="shared" si="45"/>
        <v>61.709523824895271</v>
      </c>
      <c r="W94" s="8">
        <f t="shared" si="45"/>
        <v>61.709523824895271</v>
      </c>
      <c r="X94" s="8">
        <f t="shared" si="45"/>
        <v>61.709523824895271</v>
      </c>
      <c r="Y94" s="8">
        <f t="shared" si="45"/>
        <v>61.709523824895271</v>
      </c>
      <c r="Z94" s="8">
        <f t="shared" si="45"/>
        <v>61.709523824895271</v>
      </c>
      <c r="AA94" s="8">
        <f t="shared" si="45"/>
        <v>61.709523824895271</v>
      </c>
      <c r="AB94" s="8">
        <f t="shared" si="46"/>
        <v>61.709523824895271</v>
      </c>
      <c r="AC94" s="8">
        <f t="shared" si="46"/>
        <v>61.709523824895271</v>
      </c>
      <c r="AD94" s="8">
        <f t="shared" si="46"/>
        <v>61.709523824895271</v>
      </c>
      <c r="AE94" s="8">
        <f t="shared" si="46"/>
        <v>61.709523824895271</v>
      </c>
      <c r="AF94" s="8">
        <f t="shared" si="46"/>
        <v>61.709523824895271</v>
      </c>
      <c r="AG94" s="8">
        <f t="shared" si="46"/>
        <v>61.709523824895271</v>
      </c>
      <c r="AH94" s="8">
        <f t="shared" si="46"/>
        <v>61.709523824895271</v>
      </c>
      <c r="AI94" s="8">
        <f t="shared" si="46"/>
        <v>61.709523824895271</v>
      </c>
      <c r="AJ94" s="8">
        <f t="shared" si="46"/>
        <v>61.709523824895271</v>
      </c>
      <c r="AK94" s="8">
        <f t="shared" si="46"/>
        <v>61.709523824895271</v>
      </c>
      <c r="AL94" s="8">
        <f t="shared" si="46"/>
        <v>61.709523824895271</v>
      </c>
      <c r="AM94" s="8">
        <f t="shared" si="46"/>
        <v>61.709523824895271</v>
      </c>
      <c r="AN94" s="8">
        <f t="shared" si="46"/>
        <v>61.709523824895271</v>
      </c>
      <c r="AO94" s="8">
        <f t="shared" si="46"/>
        <v>61.709523824895271</v>
      </c>
      <c r="AP94" s="8">
        <f t="shared" si="46"/>
        <v>61.709523824895271</v>
      </c>
      <c r="AQ94" s="8">
        <f t="shared" si="46"/>
        <v>61.709523824895271</v>
      </c>
      <c r="AR94" s="8">
        <f t="shared" si="47"/>
        <v>61.709523824895271</v>
      </c>
      <c r="AS94" s="8">
        <f t="shared" si="47"/>
        <v>61.709523824895271</v>
      </c>
      <c r="AT94" s="8">
        <f t="shared" si="47"/>
        <v>61.709523824895271</v>
      </c>
      <c r="AU94" s="8">
        <f t="shared" si="47"/>
        <v>61.709523824895271</v>
      </c>
      <c r="AV94" s="8">
        <f t="shared" si="47"/>
        <v>61.709523824895271</v>
      </c>
    </row>
    <row r="95" spans="1:48">
      <c r="A95" s="185" t="s">
        <v>16</v>
      </c>
      <c r="B95" s="264" t="str">
        <f t="shared" si="48"/>
        <v>CEL</v>
      </c>
      <c r="C95" s="87" t="str">
        <f t="shared" si="42"/>
        <v>Commercial - Lighting</v>
      </c>
      <c r="D95" s="87" t="s">
        <v>75</v>
      </c>
      <c r="E95" s="96">
        <f t="shared" si="49"/>
        <v>915.10615144128838</v>
      </c>
      <c r="F95" s="104">
        <f t="shared" si="49"/>
        <v>752.86954842135196</v>
      </c>
      <c r="G95" s="104">
        <f t="shared" si="43"/>
        <v>752.86954842135196</v>
      </c>
      <c r="H95" s="104">
        <f t="shared" si="44"/>
        <v>752.86954842135196</v>
      </c>
      <c r="I95" s="150">
        <f t="shared" si="50"/>
        <v>752.86954842135196</v>
      </c>
      <c r="J95" s="8">
        <f t="shared" si="51"/>
        <v>915.10615144128838</v>
      </c>
      <c r="K95" s="8">
        <f t="shared" si="51"/>
        <v>882.65883083730114</v>
      </c>
      <c r="L95" s="8">
        <f t="shared" si="45"/>
        <v>850.2115102333139</v>
      </c>
      <c r="M95" s="8">
        <f t="shared" si="45"/>
        <v>817.76418962932667</v>
      </c>
      <c r="N95" s="8">
        <f t="shared" si="45"/>
        <v>785.31686902533943</v>
      </c>
      <c r="O95" s="8">
        <f t="shared" si="45"/>
        <v>752.86954842135196</v>
      </c>
      <c r="P95" s="8">
        <f t="shared" si="45"/>
        <v>752.86954842135196</v>
      </c>
      <c r="Q95" s="8">
        <f t="shared" si="45"/>
        <v>752.86954842135196</v>
      </c>
      <c r="R95" s="8">
        <f t="shared" si="45"/>
        <v>752.86954842135196</v>
      </c>
      <c r="S95" s="8">
        <f t="shared" si="45"/>
        <v>752.86954842135196</v>
      </c>
      <c r="T95" s="8">
        <f t="shared" si="45"/>
        <v>752.86954842135196</v>
      </c>
      <c r="U95" s="8">
        <f t="shared" si="45"/>
        <v>752.86954842135196</v>
      </c>
      <c r="V95" s="8">
        <f t="shared" si="45"/>
        <v>752.86954842135196</v>
      </c>
      <c r="W95" s="8">
        <f t="shared" si="45"/>
        <v>752.86954842135196</v>
      </c>
      <c r="X95" s="8">
        <f t="shared" si="45"/>
        <v>752.86954842135196</v>
      </c>
      <c r="Y95" s="8">
        <f t="shared" si="45"/>
        <v>752.86954842135196</v>
      </c>
      <c r="Z95" s="8">
        <f t="shared" si="45"/>
        <v>752.86954842135196</v>
      </c>
      <c r="AA95" s="8">
        <f t="shared" si="45"/>
        <v>752.86954842135196</v>
      </c>
      <c r="AB95" s="8">
        <f t="shared" si="46"/>
        <v>752.86954842135196</v>
      </c>
      <c r="AC95" s="8">
        <f t="shared" si="46"/>
        <v>752.86954842135196</v>
      </c>
      <c r="AD95" s="8">
        <f t="shared" si="46"/>
        <v>752.86954842135196</v>
      </c>
      <c r="AE95" s="8">
        <f t="shared" si="46"/>
        <v>752.86954842135196</v>
      </c>
      <c r="AF95" s="8">
        <f t="shared" si="46"/>
        <v>752.86954842135196</v>
      </c>
      <c r="AG95" s="8">
        <f t="shared" si="46"/>
        <v>752.86954842135196</v>
      </c>
      <c r="AH95" s="8">
        <f t="shared" si="46"/>
        <v>752.86954842135196</v>
      </c>
      <c r="AI95" s="8">
        <f t="shared" si="46"/>
        <v>752.86954842135196</v>
      </c>
      <c r="AJ95" s="8">
        <f t="shared" si="46"/>
        <v>752.86954842135196</v>
      </c>
      <c r="AK95" s="8">
        <f t="shared" si="46"/>
        <v>752.86954842135196</v>
      </c>
      <c r="AL95" s="8">
        <f t="shared" si="46"/>
        <v>752.86954842135196</v>
      </c>
      <c r="AM95" s="8">
        <f t="shared" si="46"/>
        <v>752.86954842135196</v>
      </c>
      <c r="AN95" s="8">
        <f t="shared" si="46"/>
        <v>752.86954842135196</v>
      </c>
      <c r="AO95" s="8">
        <f t="shared" si="46"/>
        <v>752.86954842135196</v>
      </c>
      <c r="AP95" s="8">
        <f t="shared" si="46"/>
        <v>752.86954842135196</v>
      </c>
      <c r="AQ95" s="8">
        <f t="shared" si="46"/>
        <v>752.86954842135196</v>
      </c>
      <c r="AR95" s="8">
        <f t="shared" si="47"/>
        <v>752.86954842135196</v>
      </c>
      <c r="AS95" s="8">
        <f t="shared" si="47"/>
        <v>752.86954842135196</v>
      </c>
      <c r="AT95" s="8">
        <f t="shared" si="47"/>
        <v>752.86954842135196</v>
      </c>
      <c r="AU95" s="8">
        <f t="shared" si="47"/>
        <v>752.86954842135196</v>
      </c>
      <c r="AV95" s="8">
        <f t="shared" si="47"/>
        <v>752.86954842135196</v>
      </c>
    </row>
    <row r="96" spans="1:48">
      <c r="A96" s="185" t="s">
        <v>16</v>
      </c>
      <c r="B96" s="264" t="str">
        <f t="shared" si="48"/>
        <v>CER</v>
      </c>
      <c r="C96" s="87" t="str">
        <f t="shared" si="42"/>
        <v>Commercial - Refrigeration</v>
      </c>
      <c r="D96" s="87" t="s">
        <v>75</v>
      </c>
      <c r="E96" s="96">
        <f t="shared" si="49"/>
        <v>222.61251585750318</v>
      </c>
      <c r="F96" s="104">
        <f t="shared" si="49"/>
        <v>183.14616727536259</v>
      </c>
      <c r="G96" s="104">
        <f t="shared" si="43"/>
        <v>183.14616727536259</v>
      </c>
      <c r="H96" s="104">
        <f t="shared" si="44"/>
        <v>183.14616727536259</v>
      </c>
      <c r="I96" s="150">
        <f t="shared" si="50"/>
        <v>183.14616727536259</v>
      </c>
      <c r="J96" s="8">
        <f t="shared" si="51"/>
        <v>222.61251585750318</v>
      </c>
      <c r="K96" s="8">
        <f t="shared" si="51"/>
        <v>214.71924614107508</v>
      </c>
      <c r="L96" s="8">
        <f t="shared" si="45"/>
        <v>206.82597642464697</v>
      </c>
      <c r="M96" s="8">
        <f t="shared" si="45"/>
        <v>198.93270670821886</v>
      </c>
      <c r="N96" s="8">
        <f t="shared" si="45"/>
        <v>191.03943699179075</v>
      </c>
      <c r="O96" s="8">
        <f t="shared" si="45"/>
        <v>183.14616727536259</v>
      </c>
      <c r="P96" s="8">
        <f t="shared" si="45"/>
        <v>183.14616727536259</v>
      </c>
      <c r="Q96" s="8">
        <f t="shared" si="45"/>
        <v>183.14616727536259</v>
      </c>
      <c r="R96" s="8">
        <f t="shared" si="45"/>
        <v>183.14616727536259</v>
      </c>
      <c r="S96" s="8">
        <f t="shared" si="45"/>
        <v>183.14616727536259</v>
      </c>
      <c r="T96" s="8">
        <f t="shared" si="45"/>
        <v>183.14616727536259</v>
      </c>
      <c r="U96" s="8">
        <f t="shared" si="45"/>
        <v>183.14616727536259</v>
      </c>
      <c r="V96" s="8">
        <f t="shared" si="45"/>
        <v>183.14616727536259</v>
      </c>
      <c r="W96" s="8">
        <f t="shared" si="45"/>
        <v>183.14616727536259</v>
      </c>
      <c r="X96" s="8">
        <f t="shared" si="45"/>
        <v>183.14616727536259</v>
      </c>
      <c r="Y96" s="8">
        <f t="shared" si="45"/>
        <v>183.14616727536259</v>
      </c>
      <c r="Z96" s="8">
        <f t="shared" si="45"/>
        <v>183.14616727536259</v>
      </c>
      <c r="AA96" s="8">
        <f t="shared" si="45"/>
        <v>183.14616727536259</v>
      </c>
      <c r="AB96" s="8">
        <f t="shared" si="46"/>
        <v>183.14616727536259</v>
      </c>
      <c r="AC96" s="8">
        <f t="shared" si="46"/>
        <v>183.14616727536259</v>
      </c>
      <c r="AD96" s="8">
        <f t="shared" si="46"/>
        <v>183.14616727536259</v>
      </c>
      <c r="AE96" s="8">
        <f t="shared" si="46"/>
        <v>183.14616727536259</v>
      </c>
      <c r="AF96" s="8">
        <f t="shared" si="46"/>
        <v>183.14616727536259</v>
      </c>
      <c r="AG96" s="8">
        <f t="shared" si="46"/>
        <v>183.14616727536259</v>
      </c>
      <c r="AH96" s="8">
        <f t="shared" si="46"/>
        <v>183.14616727536259</v>
      </c>
      <c r="AI96" s="8">
        <f t="shared" si="46"/>
        <v>183.14616727536259</v>
      </c>
      <c r="AJ96" s="8">
        <f t="shared" si="46"/>
        <v>183.14616727536259</v>
      </c>
      <c r="AK96" s="8">
        <f t="shared" si="46"/>
        <v>183.14616727536259</v>
      </c>
      <c r="AL96" s="8">
        <f t="shared" si="46"/>
        <v>183.14616727536259</v>
      </c>
      <c r="AM96" s="8">
        <f t="shared" si="46"/>
        <v>183.14616727536259</v>
      </c>
      <c r="AN96" s="8">
        <f t="shared" si="46"/>
        <v>183.14616727536259</v>
      </c>
      <c r="AO96" s="8">
        <f t="shared" si="46"/>
        <v>183.14616727536259</v>
      </c>
      <c r="AP96" s="8">
        <f t="shared" si="46"/>
        <v>183.14616727536259</v>
      </c>
      <c r="AQ96" s="8">
        <f t="shared" si="46"/>
        <v>183.14616727536259</v>
      </c>
      <c r="AR96" s="8">
        <f t="shared" si="47"/>
        <v>183.14616727536259</v>
      </c>
      <c r="AS96" s="8">
        <f t="shared" si="47"/>
        <v>183.14616727536259</v>
      </c>
      <c r="AT96" s="8">
        <f t="shared" si="47"/>
        <v>183.14616727536259</v>
      </c>
      <c r="AU96" s="8">
        <f t="shared" si="47"/>
        <v>183.14616727536259</v>
      </c>
      <c r="AV96" s="8">
        <f t="shared" si="47"/>
        <v>183.14616727536259</v>
      </c>
    </row>
    <row r="97" spans="1:50">
      <c r="A97" s="185" t="s">
        <v>16</v>
      </c>
      <c r="B97" s="264" t="str">
        <f t="shared" si="48"/>
        <v>CEW</v>
      </c>
      <c r="C97" s="87" t="str">
        <f t="shared" si="42"/>
        <v>Commercial - Water Heating</v>
      </c>
      <c r="D97" s="87" t="s">
        <v>75</v>
      </c>
      <c r="E97" s="96">
        <f t="shared" si="49"/>
        <v>72.906473658117989</v>
      </c>
      <c r="F97" s="104">
        <f t="shared" si="49"/>
        <v>95.472223938341514</v>
      </c>
      <c r="G97" s="104">
        <f t="shared" si="43"/>
        <v>95.472223938341514</v>
      </c>
      <c r="H97" s="104">
        <f t="shared" si="44"/>
        <v>95.472223938341514</v>
      </c>
      <c r="I97" s="150">
        <f t="shared" si="50"/>
        <v>95.472223938341514</v>
      </c>
      <c r="J97" s="8">
        <f t="shared" si="51"/>
        <v>72.906473658117989</v>
      </c>
      <c r="K97" s="8">
        <f t="shared" si="51"/>
        <v>77.419623714162697</v>
      </c>
      <c r="L97" s="8">
        <f t="shared" si="45"/>
        <v>81.932773770207405</v>
      </c>
      <c r="M97" s="8">
        <f t="shared" si="45"/>
        <v>86.445923826252113</v>
      </c>
      <c r="N97" s="8">
        <f t="shared" si="45"/>
        <v>90.959073882296821</v>
      </c>
      <c r="O97" s="8">
        <f t="shared" si="45"/>
        <v>95.472223938341514</v>
      </c>
      <c r="P97" s="8">
        <f t="shared" si="45"/>
        <v>95.472223938341514</v>
      </c>
      <c r="Q97" s="8">
        <f t="shared" si="45"/>
        <v>95.472223938341514</v>
      </c>
      <c r="R97" s="8">
        <f t="shared" si="45"/>
        <v>95.472223938341514</v>
      </c>
      <c r="S97" s="8">
        <f t="shared" si="45"/>
        <v>95.472223938341514</v>
      </c>
      <c r="T97" s="8">
        <f t="shared" si="45"/>
        <v>95.472223938341514</v>
      </c>
      <c r="U97" s="8">
        <f t="shared" si="45"/>
        <v>95.472223938341514</v>
      </c>
      <c r="V97" s="8">
        <f t="shared" si="45"/>
        <v>95.472223938341514</v>
      </c>
      <c r="W97" s="8">
        <f t="shared" si="45"/>
        <v>95.472223938341514</v>
      </c>
      <c r="X97" s="8">
        <f t="shared" si="45"/>
        <v>95.472223938341514</v>
      </c>
      <c r="Y97" s="8">
        <f t="shared" si="45"/>
        <v>95.472223938341514</v>
      </c>
      <c r="Z97" s="8">
        <f t="shared" si="45"/>
        <v>95.472223938341514</v>
      </c>
      <c r="AA97" s="8">
        <f t="shared" si="45"/>
        <v>95.472223938341514</v>
      </c>
      <c r="AB97" s="8">
        <f t="shared" si="46"/>
        <v>95.472223938341514</v>
      </c>
      <c r="AC97" s="8">
        <f t="shared" si="46"/>
        <v>95.472223938341514</v>
      </c>
      <c r="AD97" s="8">
        <f t="shared" si="46"/>
        <v>95.472223938341514</v>
      </c>
      <c r="AE97" s="8">
        <f t="shared" si="46"/>
        <v>95.472223938341514</v>
      </c>
      <c r="AF97" s="8">
        <f t="shared" si="46"/>
        <v>95.472223938341514</v>
      </c>
      <c r="AG97" s="8">
        <f t="shared" si="46"/>
        <v>95.472223938341514</v>
      </c>
      <c r="AH97" s="8">
        <f t="shared" si="46"/>
        <v>95.472223938341514</v>
      </c>
      <c r="AI97" s="8">
        <f t="shared" si="46"/>
        <v>95.472223938341514</v>
      </c>
      <c r="AJ97" s="8">
        <f t="shared" si="46"/>
        <v>95.472223938341514</v>
      </c>
      <c r="AK97" s="8">
        <f t="shared" si="46"/>
        <v>95.472223938341514</v>
      </c>
      <c r="AL97" s="8">
        <f t="shared" si="46"/>
        <v>95.472223938341514</v>
      </c>
      <c r="AM97" s="8">
        <f t="shared" si="46"/>
        <v>95.472223938341514</v>
      </c>
      <c r="AN97" s="8">
        <f t="shared" si="46"/>
        <v>95.472223938341514</v>
      </c>
      <c r="AO97" s="8">
        <f t="shared" si="46"/>
        <v>95.472223938341514</v>
      </c>
      <c r="AP97" s="8">
        <f t="shared" si="46"/>
        <v>95.472223938341514</v>
      </c>
      <c r="AQ97" s="8">
        <f t="shared" si="46"/>
        <v>95.472223938341514</v>
      </c>
      <c r="AR97" s="8">
        <f t="shared" si="47"/>
        <v>95.472223938341514</v>
      </c>
      <c r="AS97" s="8">
        <f t="shared" si="47"/>
        <v>95.472223938341514</v>
      </c>
      <c r="AT97" s="8">
        <f t="shared" si="47"/>
        <v>95.472223938341514</v>
      </c>
      <c r="AU97" s="8">
        <f t="shared" si="47"/>
        <v>95.472223938341514</v>
      </c>
      <c r="AV97" s="8">
        <f t="shared" si="47"/>
        <v>95.472223938341514</v>
      </c>
    </row>
    <row r="98" spans="1:50">
      <c r="A98" s="185" t="s">
        <v>16</v>
      </c>
      <c r="B98" s="264" t="str">
        <f t="shared" si="48"/>
        <v>CEG</v>
      </c>
      <c r="C98" s="107" t="str">
        <f t="shared" si="42"/>
        <v>Commercial - Public lights</v>
      </c>
      <c r="D98" s="107" t="s">
        <v>75</v>
      </c>
      <c r="E98" s="173">
        <f>D62/$J$34</f>
        <v>387.77678995775307</v>
      </c>
      <c r="F98" s="173">
        <f>E62/$O$34</f>
        <v>319.02893045136051</v>
      </c>
      <c r="G98" s="168">
        <f t="shared" si="43"/>
        <v>319.02893045136051</v>
      </c>
      <c r="H98" s="168">
        <f>G98*(1+$I$91)</f>
        <v>319.02893045136051</v>
      </c>
      <c r="I98" s="169">
        <f t="shared" si="50"/>
        <v>319.02893045136051</v>
      </c>
      <c r="J98" s="8">
        <f t="shared" si="51"/>
        <v>387.77678995775307</v>
      </c>
      <c r="K98" s="8">
        <f t="shared" si="51"/>
        <v>374.02721805647457</v>
      </c>
      <c r="L98" s="8">
        <f t="shared" si="45"/>
        <v>360.27764615519607</v>
      </c>
      <c r="M98" s="8">
        <f>IF(M$8=-1,N98,IF(M$8=99,L98,IF(M$8=0,INDEX($E98:$I98,0,M$6),(INDEX($E98:$I98,0,M$8+1)-INDEX($E98:$I98,0,M$8))/(INDEX($D$5:$H$5,0,M$8+1)-INDEX($D$5:$H$5,0,M$8))+L98)))</f>
        <v>346.52807425391757</v>
      </c>
      <c r="N98" s="8">
        <f t="shared" si="45"/>
        <v>332.77850235263907</v>
      </c>
      <c r="O98" s="8">
        <f t="shared" si="45"/>
        <v>319.02893045136051</v>
      </c>
      <c r="P98" s="8">
        <f t="shared" si="45"/>
        <v>319.02893045136051</v>
      </c>
      <c r="Q98" s="8">
        <f t="shared" si="45"/>
        <v>319.02893045136051</v>
      </c>
      <c r="R98" s="8">
        <f t="shared" si="45"/>
        <v>319.02893045136051</v>
      </c>
      <c r="S98" s="8">
        <f t="shared" si="45"/>
        <v>319.02893045136051</v>
      </c>
      <c r="T98" s="8">
        <f t="shared" si="45"/>
        <v>319.02893045136051</v>
      </c>
      <c r="U98" s="8">
        <f t="shared" si="45"/>
        <v>319.02893045136051</v>
      </c>
      <c r="V98" s="8">
        <f t="shared" si="45"/>
        <v>319.02893045136051</v>
      </c>
      <c r="W98" s="8">
        <f t="shared" si="45"/>
        <v>319.02893045136051</v>
      </c>
      <c r="X98" s="8">
        <f t="shared" si="45"/>
        <v>319.02893045136051</v>
      </c>
      <c r="Y98" s="8">
        <f t="shared" si="45"/>
        <v>319.02893045136051</v>
      </c>
      <c r="Z98" s="8">
        <f t="shared" si="45"/>
        <v>319.02893045136051</v>
      </c>
      <c r="AA98" s="8">
        <f t="shared" si="45"/>
        <v>319.02893045136051</v>
      </c>
      <c r="AB98" s="8">
        <f t="shared" si="46"/>
        <v>319.02893045136051</v>
      </c>
      <c r="AC98" s="8">
        <f t="shared" si="46"/>
        <v>319.02893045136051</v>
      </c>
      <c r="AD98" s="8">
        <f t="shared" si="46"/>
        <v>319.02893045136051</v>
      </c>
      <c r="AE98" s="8">
        <f t="shared" si="46"/>
        <v>319.02893045136051</v>
      </c>
      <c r="AF98" s="8">
        <f t="shared" si="46"/>
        <v>319.02893045136051</v>
      </c>
      <c r="AG98" s="8">
        <f t="shared" si="46"/>
        <v>319.02893045136051</v>
      </c>
      <c r="AH98" s="8">
        <f t="shared" si="46"/>
        <v>319.02893045136051</v>
      </c>
      <c r="AI98" s="8">
        <f t="shared" si="46"/>
        <v>319.02893045136051</v>
      </c>
      <c r="AJ98" s="8">
        <f t="shared" si="46"/>
        <v>319.02893045136051</v>
      </c>
      <c r="AK98" s="8">
        <f t="shared" si="46"/>
        <v>319.02893045136051</v>
      </c>
      <c r="AL98" s="8">
        <f t="shared" si="46"/>
        <v>319.02893045136051</v>
      </c>
      <c r="AM98" s="8">
        <f t="shared" si="46"/>
        <v>319.02893045136051</v>
      </c>
      <c r="AN98" s="8">
        <f t="shared" si="46"/>
        <v>319.02893045136051</v>
      </c>
      <c r="AO98" s="8">
        <f t="shared" si="46"/>
        <v>319.02893045136051</v>
      </c>
      <c r="AP98" s="8">
        <f t="shared" si="46"/>
        <v>319.02893045136051</v>
      </c>
      <c r="AQ98" s="8">
        <f t="shared" si="46"/>
        <v>319.02893045136051</v>
      </c>
      <c r="AR98" s="8">
        <f t="shared" si="47"/>
        <v>319.02893045136051</v>
      </c>
      <c r="AS98" s="8">
        <f t="shared" si="47"/>
        <v>319.02893045136051</v>
      </c>
      <c r="AT98" s="8">
        <f t="shared" si="47"/>
        <v>319.02893045136051</v>
      </c>
      <c r="AU98" s="8">
        <f t="shared" si="47"/>
        <v>319.02893045136051</v>
      </c>
      <c r="AV98" s="8">
        <f t="shared" si="47"/>
        <v>319.02893045136051</v>
      </c>
    </row>
    <row r="99" spans="1:50">
      <c r="A99" s="185" t="s">
        <v>16</v>
      </c>
      <c r="B99" s="264" t="str">
        <f t="shared" si="48"/>
        <v>CET</v>
      </c>
      <c r="C99" s="107" t="str">
        <f t="shared" si="42"/>
        <v>Commercial - Public Water</v>
      </c>
      <c r="D99" s="107" t="s">
        <v>75</v>
      </c>
      <c r="E99" s="173">
        <f>D63/$J$34</f>
        <v>133.99608918927126</v>
      </c>
      <c r="F99" s="173">
        <f>E63/$O$34</f>
        <v>110.24029835147081</v>
      </c>
      <c r="G99" s="168">
        <f t="shared" si="43"/>
        <v>110.24029835147081</v>
      </c>
      <c r="H99" s="168">
        <f>G99*(1+$I$91)</f>
        <v>110.24029835147081</v>
      </c>
      <c r="I99" s="169">
        <f t="shared" si="50"/>
        <v>110.24029835147081</v>
      </c>
      <c r="J99" s="8">
        <f t="shared" si="51"/>
        <v>133.99608918927126</v>
      </c>
      <c r="K99" s="8">
        <f t="shared" si="51"/>
        <v>129.24493102171118</v>
      </c>
      <c r="L99" s="8">
        <f t="shared" si="45"/>
        <v>124.49377285415109</v>
      </c>
      <c r="M99" s="8">
        <f>IF(M$8=-1,N99,IF(M$8=99,L99,IF(M$8=0,INDEX($E99:$I99,0,M$6),(INDEX($E99:$I99,0,M$8+1)-INDEX($E99:$I99,0,M$8))/(INDEX($D$5:$H$5,0,M$8+1)-INDEX($D$5:$H$5,0,M$8))+L99)))</f>
        <v>119.742614686591</v>
      </c>
      <c r="N99" s="8">
        <f t="shared" si="45"/>
        <v>114.9914565190309</v>
      </c>
      <c r="O99" s="8">
        <f t="shared" si="45"/>
        <v>110.24029835147081</v>
      </c>
      <c r="P99" s="8">
        <f t="shared" si="45"/>
        <v>110.24029835147081</v>
      </c>
      <c r="Q99" s="8">
        <f t="shared" si="45"/>
        <v>110.24029835147081</v>
      </c>
      <c r="R99" s="8">
        <f t="shared" si="45"/>
        <v>110.24029835147081</v>
      </c>
      <c r="S99" s="8">
        <f t="shared" si="45"/>
        <v>110.24029835147081</v>
      </c>
      <c r="T99" s="8">
        <f t="shared" si="45"/>
        <v>110.24029835147081</v>
      </c>
      <c r="U99" s="8">
        <f t="shared" si="45"/>
        <v>110.24029835147081</v>
      </c>
      <c r="V99" s="8">
        <f t="shared" si="45"/>
        <v>110.24029835147081</v>
      </c>
      <c r="W99" s="8">
        <f t="shared" si="45"/>
        <v>110.24029835147081</v>
      </c>
      <c r="X99" s="8">
        <f t="shared" si="45"/>
        <v>110.24029835147081</v>
      </c>
      <c r="Y99" s="8">
        <f t="shared" si="45"/>
        <v>110.24029835147081</v>
      </c>
      <c r="Z99" s="8">
        <f t="shared" si="45"/>
        <v>110.24029835147081</v>
      </c>
      <c r="AA99" s="8">
        <f t="shared" si="45"/>
        <v>110.24029835147081</v>
      </c>
      <c r="AB99" s="8">
        <f t="shared" si="46"/>
        <v>110.24029835147081</v>
      </c>
      <c r="AC99" s="8">
        <f t="shared" si="46"/>
        <v>110.24029835147081</v>
      </c>
      <c r="AD99" s="8">
        <f t="shared" si="46"/>
        <v>110.24029835147081</v>
      </c>
      <c r="AE99" s="8">
        <f t="shared" si="46"/>
        <v>110.24029835147081</v>
      </c>
      <c r="AF99" s="8">
        <f t="shared" si="46"/>
        <v>110.24029835147081</v>
      </c>
      <c r="AG99" s="8">
        <f t="shared" si="46"/>
        <v>110.24029835147081</v>
      </c>
      <c r="AH99" s="8">
        <f t="shared" si="46"/>
        <v>110.24029835147081</v>
      </c>
      <c r="AI99" s="8">
        <f t="shared" si="46"/>
        <v>110.24029835147081</v>
      </c>
      <c r="AJ99" s="8">
        <f t="shared" si="46"/>
        <v>110.24029835147081</v>
      </c>
      <c r="AK99" s="8">
        <f t="shared" si="46"/>
        <v>110.24029835147081</v>
      </c>
      <c r="AL99" s="8">
        <f t="shared" si="46"/>
        <v>110.24029835147081</v>
      </c>
      <c r="AM99" s="8">
        <f t="shared" si="46"/>
        <v>110.24029835147081</v>
      </c>
      <c r="AN99" s="8">
        <f t="shared" si="46"/>
        <v>110.24029835147081</v>
      </c>
      <c r="AO99" s="8">
        <f t="shared" si="46"/>
        <v>110.24029835147081</v>
      </c>
      <c r="AP99" s="8">
        <f t="shared" si="46"/>
        <v>110.24029835147081</v>
      </c>
      <c r="AQ99" s="8">
        <f t="shared" si="46"/>
        <v>110.24029835147081</v>
      </c>
      <c r="AR99" s="8">
        <f t="shared" si="47"/>
        <v>110.24029835147081</v>
      </c>
      <c r="AS99" s="8">
        <f t="shared" si="47"/>
        <v>110.24029835147081</v>
      </c>
      <c r="AT99" s="8">
        <f t="shared" si="47"/>
        <v>110.24029835147081</v>
      </c>
      <c r="AU99" s="8">
        <f t="shared" si="47"/>
        <v>110.24029835147081</v>
      </c>
      <c r="AV99" s="8">
        <f t="shared" si="47"/>
        <v>110.24029835147081</v>
      </c>
    </row>
    <row r="100" spans="1:50">
      <c r="A100" s="185" t="s">
        <v>16</v>
      </c>
      <c r="B100" s="264" t="str">
        <f t="shared" si="48"/>
        <v>CEO</v>
      </c>
      <c r="C100" s="87" t="str">
        <f t="shared" si="42"/>
        <v>Commercial - Other</v>
      </c>
      <c r="D100" s="87" t="s">
        <v>75</v>
      </c>
      <c r="E100" s="96">
        <f t="shared" si="49"/>
        <v>141.24997285391134</v>
      </c>
      <c r="F100" s="104">
        <f t="shared" si="49"/>
        <v>122.26701234162027</v>
      </c>
      <c r="G100" s="104">
        <f t="shared" si="43"/>
        <v>122.26701234162027</v>
      </c>
      <c r="H100" s="104">
        <f>G100*(1+$H$91)</f>
        <v>122.26701234162027</v>
      </c>
      <c r="I100" s="150">
        <f t="shared" si="50"/>
        <v>122.26701234162027</v>
      </c>
      <c r="J100" s="8">
        <f t="shared" si="51"/>
        <v>141.24997285391134</v>
      </c>
      <c r="K100" s="8">
        <f t="shared" si="51"/>
        <v>137.45338075145312</v>
      </c>
      <c r="L100" s="8">
        <f t="shared" si="45"/>
        <v>133.6567886489949</v>
      </c>
      <c r="M100" s="8">
        <f>IF(M$8=-1,N100,IF(M$8=99,L100,IF(M$8=0,INDEX($E100:$I100,0,M$6),(INDEX($E100:$I100,0,M$8+1)-INDEX($E100:$I100,0,M$8))/(INDEX($D$5:$H$5,0,M$8+1)-INDEX($D$5:$H$5,0,M$8))+L100)))</f>
        <v>129.86019654653668</v>
      </c>
      <c r="N100" s="8">
        <f t="shared" si="45"/>
        <v>126.06360444407846</v>
      </c>
      <c r="O100" s="8">
        <f t="shared" si="45"/>
        <v>122.26701234162027</v>
      </c>
      <c r="P100" s="8">
        <f t="shared" si="45"/>
        <v>122.26701234162027</v>
      </c>
      <c r="Q100" s="8">
        <f t="shared" si="45"/>
        <v>122.26701234162027</v>
      </c>
      <c r="R100" s="8">
        <f t="shared" si="45"/>
        <v>122.26701234162027</v>
      </c>
      <c r="S100" s="8">
        <f t="shared" si="45"/>
        <v>122.26701234162027</v>
      </c>
      <c r="T100" s="8">
        <f t="shared" si="45"/>
        <v>122.26701234162027</v>
      </c>
      <c r="U100" s="8">
        <f t="shared" si="45"/>
        <v>122.26701234162027</v>
      </c>
      <c r="V100" s="8">
        <f t="shared" si="45"/>
        <v>122.26701234162027</v>
      </c>
      <c r="W100" s="8">
        <f t="shared" si="45"/>
        <v>122.26701234162027</v>
      </c>
      <c r="X100" s="8">
        <f t="shared" si="45"/>
        <v>122.26701234162027</v>
      </c>
      <c r="Y100" s="8">
        <f t="shared" si="45"/>
        <v>122.26701234162027</v>
      </c>
      <c r="Z100" s="8">
        <f t="shared" si="45"/>
        <v>122.26701234162027</v>
      </c>
      <c r="AA100" s="8">
        <f t="shared" si="45"/>
        <v>122.26701234162027</v>
      </c>
      <c r="AB100" s="8">
        <f t="shared" si="46"/>
        <v>122.26701234162027</v>
      </c>
      <c r="AC100" s="8">
        <f t="shared" si="46"/>
        <v>122.26701234162027</v>
      </c>
      <c r="AD100" s="8">
        <f t="shared" si="46"/>
        <v>122.26701234162027</v>
      </c>
      <c r="AE100" s="8">
        <f t="shared" si="46"/>
        <v>122.26701234162027</v>
      </c>
      <c r="AF100" s="8">
        <f t="shared" si="46"/>
        <v>122.26701234162027</v>
      </c>
      <c r="AG100" s="8">
        <f t="shared" si="46"/>
        <v>122.26701234162027</v>
      </c>
      <c r="AH100" s="8">
        <f t="shared" si="46"/>
        <v>122.26701234162027</v>
      </c>
      <c r="AI100" s="8">
        <f t="shared" si="46"/>
        <v>122.26701234162027</v>
      </c>
      <c r="AJ100" s="8">
        <f t="shared" si="46"/>
        <v>122.26701234162027</v>
      </c>
      <c r="AK100" s="8">
        <f t="shared" si="46"/>
        <v>122.26701234162027</v>
      </c>
      <c r="AL100" s="8">
        <f t="shared" si="46"/>
        <v>122.26701234162027</v>
      </c>
      <c r="AM100" s="8">
        <f t="shared" si="46"/>
        <v>122.26701234162027</v>
      </c>
      <c r="AN100" s="8">
        <f t="shared" si="46"/>
        <v>122.26701234162027</v>
      </c>
      <c r="AO100" s="8">
        <f t="shared" si="46"/>
        <v>122.26701234162027</v>
      </c>
      <c r="AP100" s="8">
        <f t="shared" si="46"/>
        <v>122.26701234162027</v>
      </c>
      <c r="AQ100" s="8">
        <f t="shared" si="46"/>
        <v>122.26701234162027</v>
      </c>
      <c r="AR100" s="8">
        <f t="shared" si="47"/>
        <v>122.26701234162027</v>
      </c>
      <c r="AS100" s="8">
        <f t="shared" si="47"/>
        <v>122.26701234162027</v>
      </c>
      <c r="AT100" s="8">
        <f t="shared" si="47"/>
        <v>122.26701234162027</v>
      </c>
      <c r="AU100" s="8">
        <f t="shared" si="47"/>
        <v>122.26701234162027</v>
      </c>
      <c r="AV100" s="8">
        <f t="shared" si="47"/>
        <v>122.26701234162027</v>
      </c>
    </row>
    <row r="101" spans="1:50">
      <c r="A101" s="185" t="s">
        <v>16</v>
      </c>
      <c r="B101" s="264"/>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52">J67</f>
        <v>2012</v>
      </c>
      <c r="K104" s="97">
        <f t="shared" si="52"/>
        <v>2013</v>
      </c>
      <c r="L104" s="97">
        <f t="shared" si="52"/>
        <v>2014</v>
      </c>
      <c r="M104" s="97">
        <f t="shared" si="52"/>
        <v>2015</v>
      </c>
      <c r="N104" s="97">
        <f t="shared" si="52"/>
        <v>2016</v>
      </c>
      <c r="O104" s="97">
        <f t="shared" si="52"/>
        <v>2017</v>
      </c>
      <c r="P104" s="97">
        <f t="shared" si="52"/>
        <v>2018</v>
      </c>
      <c r="Q104" s="97">
        <f t="shared" si="52"/>
        <v>2019</v>
      </c>
      <c r="R104" s="97">
        <f t="shared" si="52"/>
        <v>2020</v>
      </c>
      <c r="S104" s="97">
        <f t="shared" si="52"/>
        <v>2021</v>
      </c>
      <c r="T104" s="97">
        <f t="shared" si="52"/>
        <v>2022</v>
      </c>
      <c r="U104" s="97">
        <f t="shared" si="52"/>
        <v>2023</v>
      </c>
      <c r="V104" s="97">
        <f t="shared" si="52"/>
        <v>2024</v>
      </c>
      <c r="W104" s="97">
        <f t="shared" si="52"/>
        <v>2025</v>
      </c>
      <c r="X104" s="97">
        <f t="shared" si="52"/>
        <v>2026</v>
      </c>
      <c r="Y104" s="97">
        <f t="shared" si="52"/>
        <v>2027</v>
      </c>
      <c r="Z104" s="97">
        <f t="shared" si="52"/>
        <v>2028</v>
      </c>
      <c r="AA104" s="97">
        <f t="shared" si="52"/>
        <v>2029</v>
      </c>
      <c r="AB104" s="97">
        <f t="shared" si="52"/>
        <v>2030</v>
      </c>
      <c r="AC104" s="97">
        <f t="shared" si="52"/>
        <v>2031</v>
      </c>
      <c r="AD104" s="97">
        <f t="shared" si="52"/>
        <v>2032</v>
      </c>
      <c r="AE104" s="97">
        <f t="shared" si="52"/>
        <v>2033</v>
      </c>
      <c r="AF104" s="97">
        <f t="shared" si="52"/>
        <v>2034</v>
      </c>
      <c r="AG104" s="97">
        <f t="shared" si="52"/>
        <v>2035</v>
      </c>
      <c r="AH104" s="97">
        <f t="shared" si="52"/>
        <v>2036</v>
      </c>
      <c r="AI104" s="97">
        <f t="shared" si="52"/>
        <v>2037</v>
      </c>
      <c r="AJ104" s="97">
        <f t="shared" si="52"/>
        <v>2038</v>
      </c>
      <c r="AK104" s="97">
        <f t="shared" si="52"/>
        <v>2039</v>
      </c>
      <c r="AL104" s="97">
        <f t="shared" si="52"/>
        <v>2040</v>
      </c>
      <c r="AM104" s="97">
        <f t="shared" si="52"/>
        <v>2041</v>
      </c>
      <c r="AN104" s="97">
        <f t="shared" si="52"/>
        <v>2042</v>
      </c>
      <c r="AO104" s="97">
        <f t="shared" si="52"/>
        <v>2043</v>
      </c>
      <c r="AP104" s="97">
        <f t="shared" si="52"/>
        <v>2044</v>
      </c>
      <c r="AQ104" s="97">
        <f t="shared" si="52"/>
        <v>2045</v>
      </c>
      <c r="AR104" s="97">
        <f t="shared" si="52"/>
        <v>2046</v>
      </c>
      <c r="AS104" s="97">
        <f t="shared" si="52"/>
        <v>2047</v>
      </c>
      <c r="AT104" s="97">
        <f t="shared" si="52"/>
        <v>2048</v>
      </c>
      <c r="AU104" s="97">
        <f t="shared" si="52"/>
        <v>2049</v>
      </c>
      <c r="AV104" s="97">
        <f t="shared" si="52"/>
        <v>2050</v>
      </c>
    </row>
    <row r="105" spans="1:50">
      <c r="A105" s="185" t="s">
        <v>16</v>
      </c>
      <c r="B105" s="264" t="s">
        <v>248</v>
      </c>
      <c r="C105" s="87" t="str">
        <f t="shared" ref="C105:C113" si="53">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4" t="s">
        <v>249</v>
      </c>
      <c r="C106" s="87" t="str">
        <f t="shared" si="53"/>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4" t="s">
        <v>250</v>
      </c>
      <c r="C107" s="87" t="str">
        <f t="shared" si="53"/>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4" t="s">
        <v>251</v>
      </c>
      <c r="C108" s="87" t="str">
        <f t="shared" si="53"/>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4" t="s">
        <v>252</v>
      </c>
      <c r="C109" s="87" t="str">
        <f t="shared" si="53"/>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4" t="s">
        <v>253</v>
      </c>
      <c r="C110" s="87" t="str">
        <f t="shared" si="53"/>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4" t="s">
        <v>254</v>
      </c>
      <c r="C111" s="87" t="str">
        <f t="shared" si="53"/>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4" t="s">
        <v>255</v>
      </c>
      <c r="C112" s="87" t="str">
        <f t="shared" si="53"/>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4" t="s">
        <v>256</v>
      </c>
      <c r="C113" s="87" t="str">
        <f t="shared" si="53"/>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4"/>
      <c r="I114" s="151"/>
      <c r="K114" s="87"/>
    </row>
    <row r="115" spans="1:48" ht="15.75" thickBot="1">
      <c r="A115" s="185" t="s">
        <v>16</v>
      </c>
      <c r="B115" s="264"/>
      <c r="C115" s="84" t="s">
        <v>258</v>
      </c>
      <c r="I115" s="151"/>
      <c r="K115" s="87"/>
    </row>
    <row r="116" spans="1:48">
      <c r="A116" s="185" t="s">
        <v>16</v>
      </c>
      <c r="B116" s="264" t="str">
        <f>B105</f>
        <v>CNC</v>
      </c>
      <c r="C116" s="264" t="str">
        <f>C105</f>
        <v>Commercial - Cooling</v>
      </c>
      <c r="E116" s="93">
        <v>0</v>
      </c>
      <c r="I116" s="151"/>
      <c r="J116" s="153">
        <f t="shared" ref="J116:Y124" si="54">(1-$E116)</f>
        <v>1</v>
      </c>
      <c r="K116" s="108">
        <f t="shared" si="54"/>
        <v>1</v>
      </c>
      <c r="L116" s="108">
        <f t="shared" si="54"/>
        <v>1</v>
      </c>
      <c r="M116" s="108">
        <f t="shared" si="54"/>
        <v>1</v>
      </c>
      <c r="N116" s="108">
        <f t="shared" si="54"/>
        <v>1</v>
      </c>
      <c r="O116" s="108">
        <f t="shared" si="54"/>
        <v>1</v>
      </c>
      <c r="P116" s="108">
        <f t="shared" si="54"/>
        <v>1</v>
      </c>
      <c r="Q116" s="108">
        <f t="shared" si="54"/>
        <v>1</v>
      </c>
      <c r="R116" s="108">
        <f t="shared" si="54"/>
        <v>1</v>
      </c>
      <c r="S116" s="108">
        <f t="shared" si="54"/>
        <v>1</v>
      </c>
      <c r="T116" s="108">
        <f t="shared" si="54"/>
        <v>1</v>
      </c>
      <c r="U116" s="108">
        <f t="shared" si="54"/>
        <v>1</v>
      </c>
      <c r="V116" s="108">
        <f t="shared" si="54"/>
        <v>1</v>
      </c>
      <c r="W116" s="108">
        <f t="shared" si="54"/>
        <v>1</v>
      </c>
      <c r="X116" s="108">
        <f t="shared" si="54"/>
        <v>1</v>
      </c>
      <c r="Y116" s="108">
        <f t="shared" si="54"/>
        <v>1</v>
      </c>
      <c r="Z116" s="108">
        <f t="shared" ref="Z116:AV124" si="55">(1-$E116)</f>
        <v>1</v>
      </c>
      <c r="AA116" s="108">
        <f t="shared" si="55"/>
        <v>1</v>
      </c>
      <c r="AB116" s="108">
        <f t="shared" si="55"/>
        <v>1</v>
      </c>
      <c r="AC116" s="108">
        <f t="shared" si="55"/>
        <v>1</v>
      </c>
      <c r="AD116" s="108">
        <f t="shared" si="55"/>
        <v>1</v>
      </c>
      <c r="AE116" s="108">
        <f t="shared" si="55"/>
        <v>1</v>
      </c>
      <c r="AF116" s="108">
        <f t="shared" si="55"/>
        <v>1</v>
      </c>
      <c r="AG116" s="108">
        <f t="shared" si="55"/>
        <v>1</v>
      </c>
      <c r="AH116" s="108">
        <f t="shared" si="55"/>
        <v>1</v>
      </c>
      <c r="AI116" s="108">
        <f t="shared" si="55"/>
        <v>1</v>
      </c>
      <c r="AJ116" s="108">
        <f t="shared" si="55"/>
        <v>1</v>
      </c>
      <c r="AK116" s="108">
        <f t="shared" si="55"/>
        <v>1</v>
      </c>
      <c r="AL116" s="108">
        <f t="shared" si="55"/>
        <v>1</v>
      </c>
      <c r="AM116" s="108">
        <f t="shared" si="55"/>
        <v>1</v>
      </c>
      <c r="AN116" s="108">
        <f t="shared" si="55"/>
        <v>1</v>
      </c>
      <c r="AO116" s="108">
        <f t="shared" si="55"/>
        <v>1</v>
      </c>
      <c r="AP116" s="108">
        <f t="shared" si="55"/>
        <v>1</v>
      </c>
      <c r="AQ116" s="108">
        <f t="shared" si="55"/>
        <v>1</v>
      </c>
      <c r="AR116" s="108">
        <f t="shared" si="55"/>
        <v>1</v>
      </c>
      <c r="AS116" s="108">
        <f t="shared" si="55"/>
        <v>1</v>
      </c>
      <c r="AT116" s="108">
        <f t="shared" si="55"/>
        <v>1</v>
      </c>
      <c r="AU116" s="108">
        <f t="shared" si="55"/>
        <v>1</v>
      </c>
      <c r="AV116" s="108">
        <f t="shared" si="55"/>
        <v>1</v>
      </c>
    </row>
    <row r="117" spans="1:48">
      <c r="A117" s="185" t="s">
        <v>16</v>
      </c>
      <c r="B117" s="264" t="str">
        <f t="shared" ref="B117:C124" si="56">B106</f>
        <v>CNH</v>
      </c>
      <c r="C117" s="264" t="str">
        <f t="shared" si="56"/>
        <v>Commercial - Space Heating</v>
      </c>
      <c r="E117" s="93">
        <v>0</v>
      </c>
      <c r="I117" s="151"/>
      <c r="J117" s="153">
        <f t="shared" si="54"/>
        <v>1</v>
      </c>
      <c r="K117" s="108">
        <f t="shared" si="54"/>
        <v>1</v>
      </c>
      <c r="L117" s="108">
        <f t="shared" si="54"/>
        <v>1</v>
      </c>
      <c r="M117" s="108">
        <f t="shared" si="54"/>
        <v>1</v>
      </c>
      <c r="N117" s="108">
        <f t="shared" si="54"/>
        <v>1</v>
      </c>
      <c r="O117" s="108">
        <f t="shared" si="54"/>
        <v>1</v>
      </c>
      <c r="P117" s="108">
        <f t="shared" si="54"/>
        <v>1</v>
      </c>
      <c r="Q117" s="108">
        <f t="shared" si="54"/>
        <v>1</v>
      </c>
      <c r="R117" s="108">
        <f t="shared" si="54"/>
        <v>1</v>
      </c>
      <c r="S117" s="108">
        <f t="shared" si="54"/>
        <v>1</v>
      </c>
      <c r="T117" s="108">
        <f t="shared" si="54"/>
        <v>1</v>
      </c>
      <c r="U117" s="108">
        <f t="shared" si="54"/>
        <v>1</v>
      </c>
      <c r="V117" s="108">
        <f t="shared" si="54"/>
        <v>1</v>
      </c>
      <c r="W117" s="108">
        <f t="shared" si="54"/>
        <v>1</v>
      </c>
      <c r="X117" s="108">
        <f t="shared" si="54"/>
        <v>1</v>
      </c>
      <c r="Y117" s="108">
        <f t="shared" si="54"/>
        <v>1</v>
      </c>
      <c r="Z117" s="108">
        <f t="shared" si="55"/>
        <v>1</v>
      </c>
      <c r="AA117" s="108">
        <f t="shared" si="55"/>
        <v>1</v>
      </c>
      <c r="AB117" s="108">
        <f t="shared" si="55"/>
        <v>1</v>
      </c>
      <c r="AC117" s="108">
        <f t="shared" si="55"/>
        <v>1</v>
      </c>
      <c r="AD117" s="108">
        <f t="shared" si="55"/>
        <v>1</v>
      </c>
      <c r="AE117" s="108">
        <f t="shared" si="55"/>
        <v>1</v>
      </c>
      <c r="AF117" s="108">
        <f t="shared" si="55"/>
        <v>1</v>
      </c>
      <c r="AG117" s="108">
        <f t="shared" si="55"/>
        <v>1</v>
      </c>
      <c r="AH117" s="108">
        <f t="shared" si="55"/>
        <v>1</v>
      </c>
      <c r="AI117" s="108">
        <f t="shared" si="55"/>
        <v>1</v>
      </c>
      <c r="AJ117" s="108">
        <f t="shared" si="55"/>
        <v>1</v>
      </c>
      <c r="AK117" s="108">
        <f t="shared" si="55"/>
        <v>1</v>
      </c>
      <c r="AL117" s="108">
        <f t="shared" si="55"/>
        <v>1</v>
      </c>
      <c r="AM117" s="108">
        <f t="shared" si="55"/>
        <v>1</v>
      </c>
      <c r="AN117" s="108">
        <f t="shared" si="55"/>
        <v>1</v>
      </c>
      <c r="AO117" s="108">
        <f t="shared" si="55"/>
        <v>1</v>
      </c>
      <c r="AP117" s="108">
        <f t="shared" si="55"/>
        <v>1</v>
      </c>
      <c r="AQ117" s="108">
        <f t="shared" si="55"/>
        <v>1</v>
      </c>
      <c r="AR117" s="108">
        <f t="shared" si="55"/>
        <v>1</v>
      </c>
      <c r="AS117" s="108">
        <f t="shared" si="55"/>
        <v>1</v>
      </c>
      <c r="AT117" s="108">
        <f t="shared" si="55"/>
        <v>1</v>
      </c>
      <c r="AU117" s="108">
        <f t="shared" si="55"/>
        <v>1</v>
      </c>
      <c r="AV117" s="108">
        <f t="shared" si="55"/>
        <v>1</v>
      </c>
    </row>
    <row r="118" spans="1:48">
      <c r="A118" s="185" t="s">
        <v>16</v>
      </c>
      <c r="B118" s="264" t="str">
        <f t="shared" si="56"/>
        <v>CNK</v>
      </c>
      <c r="C118" s="264" t="str">
        <f t="shared" si="56"/>
        <v>Commercial - Cooking</v>
      </c>
      <c r="E118" s="93">
        <v>0</v>
      </c>
      <c r="I118" s="151"/>
      <c r="J118" s="153">
        <f t="shared" si="54"/>
        <v>1</v>
      </c>
      <c r="K118" s="108">
        <f t="shared" si="54"/>
        <v>1</v>
      </c>
      <c r="L118" s="108">
        <f t="shared" si="54"/>
        <v>1</v>
      </c>
      <c r="M118" s="108">
        <f>(1-$E118)</f>
        <v>1</v>
      </c>
      <c r="N118" s="108">
        <f t="shared" si="54"/>
        <v>1</v>
      </c>
      <c r="O118" s="108">
        <f t="shared" si="54"/>
        <v>1</v>
      </c>
      <c r="P118" s="108">
        <f t="shared" si="54"/>
        <v>1</v>
      </c>
      <c r="Q118" s="108">
        <f t="shared" si="54"/>
        <v>1</v>
      </c>
      <c r="R118" s="108">
        <f t="shared" si="54"/>
        <v>1</v>
      </c>
      <c r="S118" s="108">
        <f t="shared" si="54"/>
        <v>1</v>
      </c>
      <c r="T118" s="108">
        <f t="shared" si="54"/>
        <v>1</v>
      </c>
      <c r="U118" s="108">
        <f t="shared" si="54"/>
        <v>1</v>
      </c>
      <c r="V118" s="108">
        <f t="shared" si="54"/>
        <v>1</v>
      </c>
      <c r="W118" s="108">
        <f t="shared" si="54"/>
        <v>1</v>
      </c>
      <c r="X118" s="108">
        <f t="shared" si="54"/>
        <v>1</v>
      </c>
      <c r="Y118" s="108">
        <f t="shared" si="54"/>
        <v>1</v>
      </c>
      <c r="Z118" s="108">
        <f t="shared" si="55"/>
        <v>1</v>
      </c>
      <c r="AA118" s="108">
        <f t="shared" si="55"/>
        <v>1</v>
      </c>
      <c r="AB118" s="108">
        <f t="shared" si="55"/>
        <v>1</v>
      </c>
      <c r="AC118" s="108">
        <f t="shared" si="55"/>
        <v>1</v>
      </c>
      <c r="AD118" s="108">
        <f t="shared" si="55"/>
        <v>1</v>
      </c>
      <c r="AE118" s="108">
        <f t="shared" si="55"/>
        <v>1</v>
      </c>
      <c r="AF118" s="108">
        <f t="shared" si="55"/>
        <v>1</v>
      </c>
      <c r="AG118" s="108">
        <f t="shared" si="55"/>
        <v>1</v>
      </c>
      <c r="AH118" s="108">
        <f t="shared" si="55"/>
        <v>1</v>
      </c>
      <c r="AI118" s="108">
        <f t="shared" si="55"/>
        <v>1</v>
      </c>
      <c r="AJ118" s="108">
        <f t="shared" si="55"/>
        <v>1</v>
      </c>
      <c r="AK118" s="108">
        <f t="shared" si="55"/>
        <v>1</v>
      </c>
      <c r="AL118" s="108">
        <f t="shared" si="55"/>
        <v>1</v>
      </c>
      <c r="AM118" s="108">
        <f t="shared" si="55"/>
        <v>1</v>
      </c>
      <c r="AN118" s="108">
        <f t="shared" si="55"/>
        <v>1</v>
      </c>
      <c r="AO118" s="108">
        <f t="shared" si="55"/>
        <v>1</v>
      </c>
      <c r="AP118" s="108">
        <f t="shared" si="55"/>
        <v>1</v>
      </c>
      <c r="AQ118" s="108">
        <f t="shared" si="55"/>
        <v>1</v>
      </c>
      <c r="AR118" s="108">
        <f t="shared" si="55"/>
        <v>1</v>
      </c>
      <c r="AS118" s="108">
        <f t="shared" si="55"/>
        <v>1</v>
      </c>
      <c r="AT118" s="108">
        <f t="shared" si="55"/>
        <v>1</v>
      </c>
      <c r="AU118" s="108">
        <f t="shared" si="55"/>
        <v>1</v>
      </c>
      <c r="AV118" s="108">
        <f t="shared" si="55"/>
        <v>1</v>
      </c>
    </row>
    <row r="119" spans="1:48">
      <c r="A119" s="185" t="s">
        <v>16</v>
      </c>
      <c r="B119" s="264" t="str">
        <f t="shared" si="56"/>
        <v>CNL</v>
      </c>
      <c r="C119" s="264" t="str">
        <f t="shared" si="56"/>
        <v>Commercial - Lighting</v>
      </c>
      <c r="E119" s="93">
        <v>0</v>
      </c>
      <c r="I119" s="151"/>
      <c r="J119" s="153">
        <f t="shared" si="54"/>
        <v>1</v>
      </c>
      <c r="K119" s="108">
        <f t="shared" si="54"/>
        <v>1</v>
      </c>
      <c r="L119" s="108">
        <f t="shared" si="54"/>
        <v>1</v>
      </c>
      <c r="M119" s="108">
        <f t="shared" si="54"/>
        <v>1</v>
      </c>
      <c r="N119" s="108">
        <f t="shared" si="54"/>
        <v>1</v>
      </c>
      <c r="O119" s="108">
        <f t="shared" si="54"/>
        <v>1</v>
      </c>
      <c r="P119" s="108">
        <f t="shared" si="54"/>
        <v>1</v>
      </c>
      <c r="Q119" s="108">
        <f t="shared" si="54"/>
        <v>1</v>
      </c>
      <c r="R119" s="108">
        <f t="shared" si="54"/>
        <v>1</v>
      </c>
      <c r="S119" s="108">
        <f t="shared" si="54"/>
        <v>1</v>
      </c>
      <c r="T119" s="108">
        <f t="shared" si="54"/>
        <v>1</v>
      </c>
      <c r="U119" s="108">
        <f t="shared" si="54"/>
        <v>1</v>
      </c>
      <c r="V119" s="108">
        <f t="shared" si="54"/>
        <v>1</v>
      </c>
      <c r="W119" s="108">
        <f t="shared" si="54"/>
        <v>1</v>
      </c>
      <c r="X119" s="108">
        <f t="shared" si="54"/>
        <v>1</v>
      </c>
      <c r="Y119" s="108">
        <f t="shared" si="54"/>
        <v>1</v>
      </c>
      <c r="Z119" s="108">
        <f t="shared" si="55"/>
        <v>1</v>
      </c>
      <c r="AA119" s="108">
        <f t="shared" si="55"/>
        <v>1</v>
      </c>
      <c r="AB119" s="108">
        <f t="shared" si="55"/>
        <v>1</v>
      </c>
      <c r="AC119" s="108">
        <f t="shared" si="55"/>
        <v>1</v>
      </c>
      <c r="AD119" s="108">
        <f t="shared" si="55"/>
        <v>1</v>
      </c>
      <c r="AE119" s="108">
        <f t="shared" si="55"/>
        <v>1</v>
      </c>
      <c r="AF119" s="108">
        <f t="shared" si="55"/>
        <v>1</v>
      </c>
      <c r="AG119" s="108">
        <f t="shared" si="55"/>
        <v>1</v>
      </c>
      <c r="AH119" s="108">
        <f t="shared" si="55"/>
        <v>1</v>
      </c>
      <c r="AI119" s="108">
        <f t="shared" si="55"/>
        <v>1</v>
      </c>
      <c r="AJ119" s="108">
        <f t="shared" si="55"/>
        <v>1</v>
      </c>
      <c r="AK119" s="108">
        <f t="shared" si="55"/>
        <v>1</v>
      </c>
      <c r="AL119" s="108">
        <f t="shared" si="55"/>
        <v>1</v>
      </c>
      <c r="AM119" s="108">
        <f t="shared" si="55"/>
        <v>1</v>
      </c>
      <c r="AN119" s="108">
        <f t="shared" si="55"/>
        <v>1</v>
      </c>
      <c r="AO119" s="108">
        <f t="shared" si="55"/>
        <v>1</v>
      </c>
      <c r="AP119" s="108">
        <f t="shared" si="55"/>
        <v>1</v>
      </c>
      <c r="AQ119" s="108">
        <f t="shared" si="55"/>
        <v>1</v>
      </c>
      <c r="AR119" s="108">
        <f t="shared" si="55"/>
        <v>1</v>
      </c>
      <c r="AS119" s="108">
        <f t="shared" si="55"/>
        <v>1</v>
      </c>
      <c r="AT119" s="108">
        <f t="shared" si="55"/>
        <v>1</v>
      </c>
      <c r="AU119" s="108">
        <f t="shared" si="55"/>
        <v>1</v>
      </c>
      <c r="AV119" s="108">
        <f t="shared" si="55"/>
        <v>1</v>
      </c>
    </row>
    <row r="120" spans="1:48">
      <c r="A120" s="185" t="s">
        <v>16</v>
      </c>
      <c r="B120" s="264" t="str">
        <f t="shared" si="56"/>
        <v>CNR</v>
      </c>
      <c r="C120" s="264" t="str">
        <f t="shared" si="56"/>
        <v>Commercial - Refrigeration</v>
      </c>
      <c r="E120" s="93">
        <v>0</v>
      </c>
      <c r="I120" s="151"/>
      <c r="J120" s="153">
        <f t="shared" si="54"/>
        <v>1</v>
      </c>
      <c r="K120" s="108">
        <f t="shared" si="54"/>
        <v>1</v>
      </c>
      <c r="L120" s="108">
        <f t="shared" si="54"/>
        <v>1</v>
      </c>
      <c r="M120" s="108">
        <f t="shared" si="54"/>
        <v>1</v>
      </c>
      <c r="N120" s="108">
        <f t="shared" si="54"/>
        <v>1</v>
      </c>
      <c r="O120" s="108">
        <f t="shared" si="54"/>
        <v>1</v>
      </c>
      <c r="P120" s="108">
        <f t="shared" si="54"/>
        <v>1</v>
      </c>
      <c r="Q120" s="108">
        <f t="shared" si="54"/>
        <v>1</v>
      </c>
      <c r="R120" s="108">
        <f t="shared" si="54"/>
        <v>1</v>
      </c>
      <c r="S120" s="108">
        <f t="shared" si="54"/>
        <v>1</v>
      </c>
      <c r="T120" s="108">
        <f t="shared" si="54"/>
        <v>1</v>
      </c>
      <c r="U120" s="108">
        <f t="shared" si="54"/>
        <v>1</v>
      </c>
      <c r="V120" s="108">
        <f t="shared" si="54"/>
        <v>1</v>
      </c>
      <c r="W120" s="108">
        <f t="shared" si="54"/>
        <v>1</v>
      </c>
      <c r="X120" s="108">
        <f t="shared" si="54"/>
        <v>1</v>
      </c>
      <c r="Y120" s="108">
        <f t="shared" si="54"/>
        <v>1</v>
      </c>
      <c r="Z120" s="108">
        <f t="shared" si="55"/>
        <v>1</v>
      </c>
      <c r="AA120" s="108">
        <f t="shared" si="55"/>
        <v>1</v>
      </c>
      <c r="AB120" s="108">
        <f t="shared" si="55"/>
        <v>1</v>
      </c>
      <c r="AC120" s="108">
        <f t="shared" si="55"/>
        <v>1</v>
      </c>
      <c r="AD120" s="108">
        <f t="shared" si="55"/>
        <v>1</v>
      </c>
      <c r="AE120" s="108">
        <f t="shared" si="55"/>
        <v>1</v>
      </c>
      <c r="AF120" s="108">
        <f t="shared" si="55"/>
        <v>1</v>
      </c>
      <c r="AG120" s="108">
        <f t="shared" si="55"/>
        <v>1</v>
      </c>
      <c r="AH120" s="108">
        <f t="shared" si="55"/>
        <v>1</v>
      </c>
      <c r="AI120" s="108">
        <f t="shared" si="55"/>
        <v>1</v>
      </c>
      <c r="AJ120" s="108">
        <f t="shared" si="55"/>
        <v>1</v>
      </c>
      <c r="AK120" s="108">
        <f t="shared" si="55"/>
        <v>1</v>
      </c>
      <c r="AL120" s="108">
        <f t="shared" si="55"/>
        <v>1</v>
      </c>
      <c r="AM120" s="108">
        <f t="shared" si="55"/>
        <v>1</v>
      </c>
      <c r="AN120" s="108">
        <f t="shared" si="55"/>
        <v>1</v>
      </c>
      <c r="AO120" s="108">
        <f t="shared" si="55"/>
        <v>1</v>
      </c>
      <c r="AP120" s="108">
        <f t="shared" si="55"/>
        <v>1</v>
      </c>
      <c r="AQ120" s="108">
        <f t="shared" si="55"/>
        <v>1</v>
      </c>
      <c r="AR120" s="108">
        <f t="shared" si="55"/>
        <v>1</v>
      </c>
      <c r="AS120" s="108">
        <f t="shared" si="55"/>
        <v>1</v>
      </c>
      <c r="AT120" s="108">
        <f t="shared" si="55"/>
        <v>1</v>
      </c>
      <c r="AU120" s="108">
        <f t="shared" si="55"/>
        <v>1</v>
      </c>
      <c r="AV120" s="108">
        <f t="shared" si="55"/>
        <v>1</v>
      </c>
    </row>
    <row r="121" spans="1:48">
      <c r="A121" s="185" t="s">
        <v>16</v>
      </c>
      <c r="B121" s="264" t="str">
        <f t="shared" si="56"/>
        <v>CNW</v>
      </c>
      <c r="C121" s="264" t="str">
        <f t="shared" si="56"/>
        <v>Commercial - Water Heating</v>
      </c>
      <c r="E121" s="93">
        <v>0</v>
      </c>
      <c r="I121" s="151"/>
      <c r="J121" s="153">
        <f t="shared" si="54"/>
        <v>1</v>
      </c>
      <c r="K121" s="108">
        <f t="shared" si="54"/>
        <v>1</v>
      </c>
      <c r="L121" s="108">
        <f t="shared" si="54"/>
        <v>1</v>
      </c>
      <c r="M121" s="108">
        <f t="shared" si="54"/>
        <v>1</v>
      </c>
      <c r="N121" s="108">
        <f t="shared" si="54"/>
        <v>1</v>
      </c>
      <c r="O121" s="108">
        <f t="shared" si="54"/>
        <v>1</v>
      </c>
      <c r="P121" s="108">
        <f t="shared" si="54"/>
        <v>1</v>
      </c>
      <c r="Q121" s="108">
        <f t="shared" si="54"/>
        <v>1</v>
      </c>
      <c r="R121" s="108">
        <f t="shared" si="54"/>
        <v>1</v>
      </c>
      <c r="S121" s="108">
        <f t="shared" si="54"/>
        <v>1</v>
      </c>
      <c r="T121" s="108">
        <f t="shared" si="54"/>
        <v>1</v>
      </c>
      <c r="U121" s="108">
        <f t="shared" si="54"/>
        <v>1</v>
      </c>
      <c r="V121" s="108">
        <f t="shared" si="54"/>
        <v>1</v>
      </c>
      <c r="W121" s="108">
        <f t="shared" si="54"/>
        <v>1</v>
      </c>
      <c r="X121" s="108">
        <f t="shared" si="54"/>
        <v>1</v>
      </c>
      <c r="Y121" s="108">
        <f t="shared" si="54"/>
        <v>1</v>
      </c>
      <c r="Z121" s="108">
        <f t="shared" si="55"/>
        <v>1</v>
      </c>
      <c r="AA121" s="108">
        <f t="shared" si="55"/>
        <v>1</v>
      </c>
      <c r="AB121" s="108">
        <f t="shared" si="55"/>
        <v>1</v>
      </c>
      <c r="AC121" s="108">
        <f t="shared" si="55"/>
        <v>1</v>
      </c>
      <c r="AD121" s="108">
        <f t="shared" si="55"/>
        <v>1</v>
      </c>
      <c r="AE121" s="108">
        <f t="shared" si="55"/>
        <v>1</v>
      </c>
      <c r="AF121" s="108">
        <f t="shared" si="55"/>
        <v>1</v>
      </c>
      <c r="AG121" s="108">
        <f t="shared" si="55"/>
        <v>1</v>
      </c>
      <c r="AH121" s="108">
        <f t="shared" si="55"/>
        <v>1</v>
      </c>
      <c r="AI121" s="108">
        <f t="shared" si="55"/>
        <v>1</v>
      </c>
      <c r="AJ121" s="108">
        <f t="shared" si="55"/>
        <v>1</v>
      </c>
      <c r="AK121" s="108">
        <f t="shared" si="55"/>
        <v>1</v>
      </c>
      <c r="AL121" s="108">
        <f t="shared" si="55"/>
        <v>1</v>
      </c>
      <c r="AM121" s="108">
        <f t="shared" si="55"/>
        <v>1</v>
      </c>
      <c r="AN121" s="108">
        <f t="shared" si="55"/>
        <v>1</v>
      </c>
      <c r="AO121" s="108">
        <f t="shared" si="55"/>
        <v>1</v>
      </c>
      <c r="AP121" s="108">
        <f t="shared" si="55"/>
        <v>1</v>
      </c>
      <c r="AQ121" s="108">
        <f t="shared" si="55"/>
        <v>1</v>
      </c>
      <c r="AR121" s="108">
        <f t="shared" si="55"/>
        <v>1</v>
      </c>
      <c r="AS121" s="108">
        <f t="shared" si="55"/>
        <v>1</v>
      </c>
      <c r="AT121" s="108">
        <f t="shared" si="55"/>
        <v>1</v>
      </c>
      <c r="AU121" s="108">
        <f t="shared" si="55"/>
        <v>1</v>
      </c>
      <c r="AV121" s="108">
        <f t="shared" si="55"/>
        <v>1</v>
      </c>
    </row>
    <row r="122" spans="1:48">
      <c r="A122" s="185" t="s">
        <v>16</v>
      </c>
      <c r="B122" s="264" t="str">
        <f t="shared" si="56"/>
        <v>CNG</v>
      </c>
      <c r="C122" s="264" t="str">
        <f t="shared" si="56"/>
        <v>Commercial - Public lights</v>
      </c>
      <c r="E122" s="93">
        <v>0</v>
      </c>
      <c r="I122" s="151"/>
      <c r="J122" s="153">
        <f t="shared" si="54"/>
        <v>1</v>
      </c>
      <c r="K122" s="108">
        <f t="shared" si="54"/>
        <v>1</v>
      </c>
      <c r="L122" s="108">
        <f t="shared" si="54"/>
        <v>1</v>
      </c>
      <c r="M122" s="108">
        <f t="shared" si="54"/>
        <v>1</v>
      </c>
      <c r="N122" s="108">
        <f t="shared" si="54"/>
        <v>1</v>
      </c>
      <c r="O122" s="108">
        <f t="shared" si="54"/>
        <v>1</v>
      </c>
      <c r="P122" s="108">
        <f t="shared" si="54"/>
        <v>1</v>
      </c>
      <c r="Q122" s="108">
        <f t="shared" si="54"/>
        <v>1</v>
      </c>
      <c r="R122" s="108">
        <f t="shared" si="54"/>
        <v>1</v>
      </c>
      <c r="S122" s="108">
        <f t="shared" si="54"/>
        <v>1</v>
      </c>
      <c r="T122" s="108">
        <f t="shared" si="54"/>
        <v>1</v>
      </c>
      <c r="U122" s="108">
        <f t="shared" si="54"/>
        <v>1</v>
      </c>
      <c r="V122" s="108">
        <f t="shared" si="54"/>
        <v>1</v>
      </c>
      <c r="W122" s="108">
        <f t="shared" si="54"/>
        <v>1</v>
      </c>
      <c r="X122" s="108">
        <f t="shared" si="54"/>
        <v>1</v>
      </c>
      <c r="Y122" s="108">
        <f t="shared" si="54"/>
        <v>1</v>
      </c>
      <c r="Z122" s="108">
        <f t="shared" si="55"/>
        <v>1</v>
      </c>
      <c r="AA122" s="108">
        <f t="shared" si="55"/>
        <v>1</v>
      </c>
      <c r="AB122" s="108">
        <f t="shared" si="55"/>
        <v>1</v>
      </c>
      <c r="AC122" s="108">
        <f t="shared" si="55"/>
        <v>1</v>
      </c>
      <c r="AD122" s="108">
        <f t="shared" si="55"/>
        <v>1</v>
      </c>
      <c r="AE122" s="108">
        <f t="shared" si="55"/>
        <v>1</v>
      </c>
      <c r="AF122" s="108">
        <f t="shared" si="55"/>
        <v>1</v>
      </c>
      <c r="AG122" s="108">
        <f t="shared" si="55"/>
        <v>1</v>
      </c>
      <c r="AH122" s="108">
        <f t="shared" si="55"/>
        <v>1</v>
      </c>
      <c r="AI122" s="108">
        <f t="shared" si="55"/>
        <v>1</v>
      </c>
      <c r="AJ122" s="108">
        <f t="shared" si="55"/>
        <v>1</v>
      </c>
      <c r="AK122" s="108">
        <f t="shared" si="55"/>
        <v>1</v>
      </c>
      <c r="AL122" s="108">
        <f t="shared" si="55"/>
        <v>1</v>
      </c>
      <c r="AM122" s="108">
        <f t="shared" si="55"/>
        <v>1</v>
      </c>
      <c r="AN122" s="108">
        <f t="shared" si="55"/>
        <v>1</v>
      </c>
      <c r="AO122" s="108">
        <f t="shared" si="55"/>
        <v>1</v>
      </c>
      <c r="AP122" s="108">
        <f t="shared" si="55"/>
        <v>1</v>
      </c>
      <c r="AQ122" s="108">
        <f t="shared" si="55"/>
        <v>1</v>
      </c>
      <c r="AR122" s="108">
        <f t="shared" si="55"/>
        <v>1</v>
      </c>
      <c r="AS122" s="108">
        <f t="shared" si="55"/>
        <v>1</v>
      </c>
      <c r="AT122" s="108">
        <f t="shared" si="55"/>
        <v>1</v>
      </c>
      <c r="AU122" s="108">
        <f t="shared" si="55"/>
        <v>1</v>
      </c>
      <c r="AV122" s="108">
        <f t="shared" si="55"/>
        <v>1</v>
      </c>
    </row>
    <row r="123" spans="1:48">
      <c r="A123" s="185" t="s">
        <v>16</v>
      </c>
      <c r="B123" s="264" t="str">
        <f t="shared" si="56"/>
        <v>CNT</v>
      </c>
      <c r="C123" s="264" t="str">
        <f t="shared" si="56"/>
        <v>Commercial - Public Water</v>
      </c>
      <c r="E123" s="93">
        <v>0</v>
      </c>
      <c r="I123" s="151"/>
      <c r="J123" s="153">
        <f t="shared" si="54"/>
        <v>1</v>
      </c>
      <c r="K123" s="108">
        <f t="shared" si="54"/>
        <v>1</v>
      </c>
      <c r="L123" s="108">
        <f t="shared" si="54"/>
        <v>1</v>
      </c>
      <c r="M123" s="108">
        <f t="shared" si="54"/>
        <v>1</v>
      </c>
      <c r="N123" s="108">
        <f t="shared" si="54"/>
        <v>1</v>
      </c>
      <c r="O123" s="108">
        <f t="shared" si="54"/>
        <v>1</v>
      </c>
      <c r="P123" s="108">
        <f t="shared" si="54"/>
        <v>1</v>
      </c>
      <c r="Q123" s="108">
        <f t="shared" si="54"/>
        <v>1</v>
      </c>
      <c r="R123" s="108">
        <f t="shared" si="54"/>
        <v>1</v>
      </c>
      <c r="S123" s="108">
        <f t="shared" si="54"/>
        <v>1</v>
      </c>
      <c r="T123" s="108">
        <f t="shared" si="54"/>
        <v>1</v>
      </c>
      <c r="U123" s="108">
        <f t="shared" si="54"/>
        <v>1</v>
      </c>
      <c r="V123" s="108">
        <f t="shared" si="54"/>
        <v>1</v>
      </c>
      <c r="W123" s="108">
        <f t="shared" si="54"/>
        <v>1</v>
      </c>
      <c r="X123" s="108">
        <f t="shared" si="54"/>
        <v>1</v>
      </c>
      <c r="Y123" s="108">
        <f t="shared" si="54"/>
        <v>1</v>
      </c>
      <c r="Z123" s="108">
        <f t="shared" si="55"/>
        <v>1</v>
      </c>
      <c r="AA123" s="108">
        <f t="shared" si="55"/>
        <v>1</v>
      </c>
      <c r="AB123" s="108">
        <f t="shared" si="55"/>
        <v>1</v>
      </c>
      <c r="AC123" s="108">
        <f t="shared" si="55"/>
        <v>1</v>
      </c>
      <c r="AD123" s="108">
        <f t="shared" si="55"/>
        <v>1</v>
      </c>
      <c r="AE123" s="108">
        <f t="shared" si="55"/>
        <v>1</v>
      </c>
      <c r="AF123" s="108">
        <f t="shared" si="55"/>
        <v>1</v>
      </c>
      <c r="AG123" s="108">
        <f t="shared" si="55"/>
        <v>1</v>
      </c>
      <c r="AH123" s="108">
        <f t="shared" si="55"/>
        <v>1</v>
      </c>
      <c r="AI123" s="108">
        <f t="shared" si="55"/>
        <v>1</v>
      </c>
      <c r="AJ123" s="108">
        <f t="shared" si="55"/>
        <v>1</v>
      </c>
      <c r="AK123" s="108">
        <f t="shared" si="55"/>
        <v>1</v>
      </c>
      <c r="AL123" s="108">
        <f t="shared" si="55"/>
        <v>1</v>
      </c>
      <c r="AM123" s="108">
        <f t="shared" si="55"/>
        <v>1</v>
      </c>
      <c r="AN123" s="108">
        <f t="shared" si="55"/>
        <v>1</v>
      </c>
      <c r="AO123" s="108">
        <f t="shared" si="55"/>
        <v>1</v>
      </c>
      <c r="AP123" s="108">
        <f t="shared" si="55"/>
        <v>1</v>
      </c>
      <c r="AQ123" s="108">
        <f t="shared" si="55"/>
        <v>1</v>
      </c>
      <c r="AR123" s="108">
        <f t="shared" si="55"/>
        <v>1</v>
      </c>
      <c r="AS123" s="108">
        <f t="shared" si="55"/>
        <v>1</v>
      </c>
      <c r="AT123" s="108">
        <f t="shared" si="55"/>
        <v>1</v>
      </c>
      <c r="AU123" s="108">
        <f t="shared" si="55"/>
        <v>1</v>
      </c>
      <c r="AV123" s="108">
        <f t="shared" si="55"/>
        <v>1</v>
      </c>
    </row>
    <row r="124" spans="1:48">
      <c r="A124" s="185" t="s">
        <v>16</v>
      </c>
      <c r="B124" s="264" t="str">
        <f t="shared" si="56"/>
        <v>CNO</v>
      </c>
      <c r="C124" s="264" t="str">
        <f t="shared" si="56"/>
        <v>Commercial - Other</v>
      </c>
      <c r="E124" s="93">
        <v>0</v>
      </c>
      <c r="I124" s="151"/>
      <c r="J124" s="153">
        <f t="shared" si="54"/>
        <v>1</v>
      </c>
      <c r="K124" s="108">
        <f t="shared" si="54"/>
        <v>1</v>
      </c>
      <c r="L124" s="108">
        <f t="shared" si="54"/>
        <v>1</v>
      </c>
      <c r="M124" s="108">
        <f t="shared" si="54"/>
        <v>1</v>
      </c>
      <c r="N124" s="108">
        <f t="shared" si="54"/>
        <v>1</v>
      </c>
      <c r="O124" s="108">
        <f t="shared" si="54"/>
        <v>1</v>
      </c>
      <c r="P124" s="108">
        <f t="shared" si="54"/>
        <v>1</v>
      </c>
      <c r="Q124" s="108">
        <f t="shared" si="54"/>
        <v>1</v>
      </c>
      <c r="R124" s="108">
        <f t="shared" si="54"/>
        <v>1</v>
      </c>
      <c r="S124" s="108">
        <f t="shared" si="54"/>
        <v>1</v>
      </c>
      <c r="T124" s="108">
        <f t="shared" si="54"/>
        <v>1</v>
      </c>
      <c r="U124" s="108">
        <f t="shared" si="54"/>
        <v>1</v>
      </c>
      <c r="V124" s="108">
        <f t="shared" si="54"/>
        <v>1</v>
      </c>
      <c r="W124" s="108">
        <f t="shared" si="54"/>
        <v>1</v>
      </c>
      <c r="X124" s="108">
        <f t="shared" si="54"/>
        <v>1</v>
      </c>
      <c r="Y124" s="108">
        <f t="shared" si="54"/>
        <v>1</v>
      </c>
      <c r="Z124" s="108">
        <f t="shared" si="55"/>
        <v>1</v>
      </c>
      <c r="AA124" s="108">
        <f t="shared" si="55"/>
        <v>1</v>
      </c>
      <c r="AB124" s="108">
        <f t="shared" si="55"/>
        <v>1</v>
      </c>
      <c r="AC124" s="108">
        <f t="shared" si="55"/>
        <v>1</v>
      </c>
      <c r="AD124" s="108">
        <f t="shared" si="55"/>
        <v>1</v>
      </c>
      <c r="AE124" s="108">
        <f t="shared" si="55"/>
        <v>1</v>
      </c>
      <c r="AF124" s="108">
        <f t="shared" si="55"/>
        <v>1</v>
      </c>
      <c r="AG124" s="108">
        <f t="shared" si="55"/>
        <v>1</v>
      </c>
      <c r="AH124" s="108">
        <f t="shared" si="55"/>
        <v>1</v>
      </c>
      <c r="AI124" s="108">
        <f t="shared" si="55"/>
        <v>1</v>
      </c>
      <c r="AJ124" s="108">
        <f t="shared" si="55"/>
        <v>1</v>
      </c>
      <c r="AK124" s="108">
        <f t="shared" si="55"/>
        <v>1</v>
      </c>
      <c r="AL124" s="108">
        <f t="shared" si="55"/>
        <v>1</v>
      </c>
      <c r="AM124" s="108">
        <f t="shared" si="55"/>
        <v>1</v>
      </c>
      <c r="AN124" s="108">
        <f t="shared" si="55"/>
        <v>1</v>
      </c>
      <c r="AO124" s="108">
        <f t="shared" si="55"/>
        <v>1</v>
      </c>
      <c r="AP124" s="108">
        <f t="shared" si="55"/>
        <v>1</v>
      </c>
      <c r="AQ124" s="108">
        <f t="shared" si="55"/>
        <v>1</v>
      </c>
      <c r="AR124" s="108">
        <f t="shared" si="55"/>
        <v>1</v>
      </c>
      <c r="AS124" s="108">
        <f t="shared" si="55"/>
        <v>1</v>
      </c>
      <c r="AT124" s="108">
        <f t="shared" si="55"/>
        <v>1</v>
      </c>
      <c r="AU124" s="108">
        <f t="shared" si="55"/>
        <v>1</v>
      </c>
      <c r="AV124" s="108">
        <f t="shared" si="55"/>
        <v>1</v>
      </c>
    </row>
    <row r="125" spans="1:48">
      <c r="A125" s="185" t="s">
        <v>16</v>
      </c>
      <c r="B125" s="264"/>
      <c r="C125" s="264"/>
      <c r="I125" s="151"/>
      <c r="K125" s="87"/>
    </row>
    <row r="126" spans="1:48" ht="15.75" thickBot="1">
      <c r="A126" s="185" t="s">
        <v>16</v>
      </c>
      <c r="B126" s="264"/>
      <c r="C126" s="84" t="s">
        <v>259</v>
      </c>
      <c r="I126" s="151"/>
      <c r="K126" s="87"/>
    </row>
    <row r="127" spans="1:48">
      <c r="A127" s="185" t="s">
        <v>16</v>
      </c>
      <c r="B127" s="264" t="str">
        <f t="shared" ref="B127:C135" si="57">B116</f>
        <v>CNC</v>
      </c>
      <c r="C127" s="264" t="str">
        <f t="shared" si="57"/>
        <v>Commercial - Cooling</v>
      </c>
      <c r="E127" s="144">
        <f t="shared" ref="E127:E135" si="58">E116+$AX$106</f>
        <v>0.01</v>
      </c>
      <c r="I127" s="151"/>
      <c r="J127" s="154">
        <f t="shared" ref="J127:AV133" si="59">J116*(1-$E127)</f>
        <v>0.99</v>
      </c>
      <c r="K127" s="105">
        <f t="shared" si="59"/>
        <v>0.99</v>
      </c>
      <c r="L127" s="105">
        <f t="shared" si="59"/>
        <v>0.99</v>
      </c>
      <c r="M127" s="105">
        <f t="shared" si="59"/>
        <v>0.99</v>
      </c>
      <c r="N127" s="105">
        <f t="shared" si="59"/>
        <v>0.99</v>
      </c>
      <c r="O127" s="105">
        <f t="shared" si="59"/>
        <v>0.99</v>
      </c>
      <c r="P127" s="105">
        <f t="shared" si="59"/>
        <v>0.99</v>
      </c>
      <c r="Q127" s="105">
        <f t="shared" si="59"/>
        <v>0.99</v>
      </c>
      <c r="R127" s="105">
        <f t="shared" si="59"/>
        <v>0.99</v>
      </c>
      <c r="S127" s="105">
        <f t="shared" si="59"/>
        <v>0.99</v>
      </c>
      <c r="T127" s="105">
        <f t="shared" si="59"/>
        <v>0.99</v>
      </c>
      <c r="U127" s="105">
        <f t="shared" si="59"/>
        <v>0.99</v>
      </c>
      <c r="V127" s="105">
        <f t="shared" si="59"/>
        <v>0.99</v>
      </c>
      <c r="W127" s="105">
        <f t="shared" si="59"/>
        <v>0.99</v>
      </c>
      <c r="X127" s="105">
        <f t="shared" si="59"/>
        <v>0.99</v>
      </c>
      <c r="Y127" s="105">
        <f t="shared" si="59"/>
        <v>0.99</v>
      </c>
      <c r="Z127" s="105">
        <f t="shared" si="59"/>
        <v>0.99</v>
      </c>
      <c r="AA127" s="105">
        <f t="shared" si="59"/>
        <v>0.99</v>
      </c>
      <c r="AB127" s="105">
        <f t="shared" si="59"/>
        <v>0.99</v>
      </c>
      <c r="AC127" s="105">
        <f t="shared" si="59"/>
        <v>0.99</v>
      </c>
      <c r="AD127" s="105">
        <f t="shared" si="59"/>
        <v>0.99</v>
      </c>
      <c r="AE127" s="105">
        <f t="shared" si="59"/>
        <v>0.99</v>
      </c>
      <c r="AF127" s="105">
        <f t="shared" si="59"/>
        <v>0.99</v>
      </c>
      <c r="AG127" s="105">
        <f t="shared" si="59"/>
        <v>0.99</v>
      </c>
      <c r="AH127" s="105">
        <f t="shared" si="59"/>
        <v>0.99</v>
      </c>
      <c r="AI127" s="105">
        <f t="shared" si="59"/>
        <v>0.99</v>
      </c>
      <c r="AJ127" s="105">
        <f t="shared" si="59"/>
        <v>0.99</v>
      </c>
      <c r="AK127" s="105">
        <f t="shared" si="59"/>
        <v>0.99</v>
      </c>
      <c r="AL127" s="105">
        <f t="shared" si="59"/>
        <v>0.99</v>
      </c>
      <c r="AM127" s="105">
        <f t="shared" si="59"/>
        <v>0.99</v>
      </c>
      <c r="AN127" s="105">
        <f t="shared" si="59"/>
        <v>0.99</v>
      </c>
      <c r="AO127" s="105">
        <f t="shared" si="59"/>
        <v>0.99</v>
      </c>
      <c r="AP127" s="105">
        <f t="shared" si="59"/>
        <v>0.99</v>
      </c>
      <c r="AQ127" s="105">
        <f t="shared" si="59"/>
        <v>0.99</v>
      </c>
      <c r="AR127" s="105">
        <f t="shared" si="59"/>
        <v>0.99</v>
      </c>
      <c r="AS127" s="105">
        <f t="shared" si="59"/>
        <v>0.99</v>
      </c>
      <c r="AT127" s="105">
        <f t="shared" si="59"/>
        <v>0.99</v>
      </c>
      <c r="AU127" s="105">
        <f t="shared" si="59"/>
        <v>0.99</v>
      </c>
      <c r="AV127" s="105">
        <f t="shared" si="59"/>
        <v>0.99</v>
      </c>
    </row>
    <row r="128" spans="1:48">
      <c r="A128" s="185" t="s">
        <v>16</v>
      </c>
      <c r="B128" s="264" t="str">
        <f t="shared" si="57"/>
        <v>CNH</v>
      </c>
      <c r="C128" s="264" t="str">
        <f t="shared" si="57"/>
        <v>Commercial - Space Heating</v>
      </c>
      <c r="E128" s="144">
        <f t="shared" si="58"/>
        <v>0.01</v>
      </c>
      <c r="I128" s="151"/>
      <c r="J128" s="154">
        <f t="shared" si="59"/>
        <v>0.99</v>
      </c>
      <c r="K128" s="105">
        <f t="shared" si="59"/>
        <v>0.99</v>
      </c>
      <c r="L128" s="105">
        <f t="shared" si="59"/>
        <v>0.99</v>
      </c>
      <c r="M128" s="105">
        <f t="shared" si="59"/>
        <v>0.99</v>
      </c>
      <c r="N128" s="105">
        <f t="shared" si="59"/>
        <v>0.99</v>
      </c>
      <c r="O128" s="105">
        <f t="shared" si="59"/>
        <v>0.99</v>
      </c>
      <c r="P128" s="105">
        <f t="shared" si="59"/>
        <v>0.99</v>
      </c>
      <c r="Q128" s="105">
        <f t="shared" si="59"/>
        <v>0.99</v>
      </c>
      <c r="R128" s="105">
        <f t="shared" si="59"/>
        <v>0.99</v>
      </c>
      <c r="S128" s="105">
        <f t="shared" si="59"/>
        <v>0.99</v>
      </c>
      <c r="T128" s="105">
        <f t="shared" si="59"/>
        <v>0.99</v>
      </c>
      <c r="U128" s="105">
        <f t="shared" si="59"/>
        <v>0.99</v>
      </c>
      <c r="V128" s="105">
        <f t="shared" si="59"/>
        <v>0.99</v>
      </c>
      <c r="W128" s="105">
        <f t="shared" si="59"/>
        <v>0.99</v>
      </c>
      <c r="X128" s="105">
        <f t="shared" si="59"/>
        <v>0.99</v>
      </c>
      <c r="Y128" s="105">
        <f t="shared" si="59"/>
        <v>0.99</v>
      </c>
      <c r="Z128" s="105">
        <f t="shared" si="59"/>
        <v>0.99</v>
      </c>
      <c r="AA128" s="105">
        <f t="shared" si="59"/>
        <v>0.99</v>
      </c>
      <c r="AB128" s="105">
        <f t="shared" si="59"/>
        <v>0.99</v>
      </c>
      <c r="AC128" s="105">
        <f t="shared" si="59"/>
        <v>0.99</v>
      </c>
      <c r="AD128" s="105">
        <f t="shared" si="59"/>
        <v>0.99</v>
      </c>
      <c r="AE128" s="105">
        <f t="shared" si="59"/>
        <v>0.99</v>
      </c>
      <c r="AF128" s="105">
        <f t="shared" si="59"/>
        <v>0.99</v>
      </c>
      <c r="AG128" s="105">
        <f t="shared" si="59"/>
        <v>0.99</v>
      </c>
      <c r="AH128" s="105">
        <f t="shared" si="59"/>
        <v>0.99</v>
      </c>
      <c r="AI128" s="105">
        <f t="shared" si="59"/>
        <v>0.99</v>
      </c>
      <c r="AJ128" s="105">
        <f t="shared" si="59"/>
        <v>0.99</v>
      </c>
      <c r="AK128" s="105">
        <f t="shared" si="59"/>
        <v>0.99</v>
      </c>
      <c r="AL128" s="105">
        <f t="shared" si="59"/>
        <v>0.99</v>
      </c>
      <c r="AM128" s="105">
        <f t="shared" si="59"/>
        <v>0.99</v>
      </c>
      <c r="AN128" s="105">
        <f t="shared" si="59"/>
        <v>0.99</v>
      </c>
      <c r="AO128" s="105">
        <f t="shared" si="59"/>
        <v>0.99</v>
      </c>
      <c r="AP128" s="105">
        <f t="shared" si="59"/>
        <v>0.99</v>
      </c>
      <c r="AQ128" s="105">
        <f t="shared" si="59"/>
        <v>0.99</v>
      </c>
      <c r="AR128" s="105">
        <f t="shared" si="59"/>
        <v>0.99</v>
      </c>
      <c r="AS128" s="105">
        <f t="shared" si="59"/>
        <v>0.99</v>
      </c>
      <c r="AT128" s="105">
        <f t="shared" si="59"/>
        <v>0.99</v>
      </c>
      <c r="AU128" s="105">
        <f t="shared" si="59"/>
        <v>0.99</v>
      </c>
      <c r="AV128" s="105">
        <f t="shared" si="59"/>
        <v>0.99</v>
      </c>
    </row>
    <row r="129" spans="1:48">
      <c r="A129" s="185" t="s">
        <v>16</v>
      </c>
      <c r="B129" s="264" t="str">
        <f t="shared" si="57"/>
        <v>CNK</v>
      </c>
      <c r="C129" s="264" t="str">
        <f t="shared" si="57"/>
        <v>Commercial - Cooking</v>
      </c>
      <c r="E129" s="144">
        <f t="shared" si="58"/>
        <v>0.01</v>
      </c>
      <c r="I129" s="151"/>
      <c r="J129" s="154">
        <f t="shared" si="59"/>
        <v>0.99</v>
      </c>
      <c r="K129" s="105">
        <f t="shared" si="59"/>
        <v>0.99</v>
      </c>
      <c r="L129" s="105">
        <f t="shared" si="59"/>
        <v>0.99</v>
      </c>
      <c r="M129" s="105">
        <f t="shared" si="59"/>
        <v>0.99</v>
      </c>
      <c r="N129" s="105">
        <f t="shared" si="59"/>
        <v>0.99</v>
      </c>
      <c r="O129" s="105">
        <f t="shared" si="59"/>
        <v>0.99</v>
      </c>
      <c r="P129" s="105">
        <f t="shared" si="59"/>
        <v>0.99</v>
      </c>
      <c r="Q129" s="105">
        <f t="shared" si="59"/>
        <v>0.99</v>
      </c>
      <c r="R129" s="105">
        <f t="shared" si="59"/>
        <v>0.99</v>
      </c>
      <c r="S129" s="105">
        <f t="shared" si="59"/>
        <v>0.99</v>
      </c>
      <c r="T129" s="105">
        <f t="shared" si="59"/>
        <v>0.99</v>
      </c>
      <c r="U129" s="105">
        <f t="shared" si="59"/>
        <v>0.99</v>
      </c>
      <c r="V129" s="105">
        <f t="shared" si="59"/>
        <v>0.99</v>
      </c>
      <c r="W129" s="105">
        <f t="shared" si="59"/>
        <v>0.99</v>
      </c>
      <c r="X129" s="105">
        <f t="shared" si="59"/>
        <v>0.99</v>
      </c>
      <c r="Y129" s="105">
        <f t="shared" si="59"/>
        <v>0.99</v>
      </c>
      <c r="Z129" s="105">
        <f t="shared" si="59"/>
        <v>0.99</v>
      </c>
      <c r="AA129" s="105">
        <f t="shared" si="59"/>
        <v>0.99</v>
      </c>
      <c r="AB129" s="105">
        <f t="shared" si="59"/>
        <v>0.99</v>
      </c>
      <c r="AC129" s="105">
        <f t="shared" si="59"/>
        <v>0.99</v>
      </c>
      <c r="AD129" s="105">
        <f t="shared" si="59"/>
        <v>0.99</v>
      </c>
      <c r="AE129" s="105">
        <f t="shared" si="59"/>
        <v>0.99</v>
      </c>
      <c r="AF129" s="105">
        <f t="shared" si="59"/>
        <v>0.99</v>
      </c>
      <c r="AG129" s="105">
        <f t="shared" si="59"/>
        <v>0.99</v>
      </c>
      <c r="AH129" s="105">
        <f t="shared" si="59"/>
        <v>0.99</v>
      </c>
      <c r="AI129" s="105">
        <f t="shared" si="59"/>
        <v>0.99</v>
      </c>
      <c r="AJ129" s="105">
        <f t="shared" si="59"/>
        <v>0.99</v>
      </c>
      <c r="AK129" s="105">
        <f t="shared" si="59"/>
        <v>0.99</v>
      </c>
      <c r="AL129" s="105">
        <f t="shared" si="59"/>
        <v>0.99</v>
      </c>
      <c r="AM129" s="105">
        <f t="shared" si="59"/>
        <v>0.99</v>
      </c>
      <c r="AN129" s="105">
        <f t="shared" si="59"/>
        <v>0.99</v>
      </c>
      <c r="AO129" s="105">
        <f t="shared" si="59"/>
        <v>0.99</v>
      </c>
      <c r="AP129" s="105">
        <f t="shared" si="59"/>
        <v>0.99</v>
      </c>
      <c r="AQ129" s="105">
        <f t="shared" si="59"/>
        <v>0.99</v>
      </c>
      <c r="AR129" s="105">
        <f t="shared" si="59"/>
        <v>0.99</v>
      </c>
      <c r="AS129" s="105">
        <f t="shared" si="59"/>
        <v>0.99</v>
      </c>
      <c r="AT129" s="105">
        <f t="shared" si="59"/>
        <v>0.99</v>
      </c>
      <c r="AU129" s="105">
        <f t="shared" si="59"/>
        <v>0.99</v>
      </c>
      <c r="AV129" s="105">
        <f t="shared" si="59"/>
        <v>0.99</v>
      </c>
    </row>
    <row r="130" spans="1:48">
      <c r="A130" s="185" t="s">
        <v>16</v>
      </c>
      <c r="B130" s="264" t="str">
        <f t="shared" si="57"/>
        <v>CNL</v>
      </c>
      <c r="C130" s="264" t="str">
        <f t="shared" si="57"/>
        <v>Commercial - Lighting</v>
      </c>
      <c r="E130" s="144">
        <f t="shared" si="58"/>
        <v>0.01</v>
      </c>
      <c r="I130" s="151"/>
      <c r="J130" s="154">
        <f t="shared" si="59"/>
        <v>0.99</v>
      </c>
      <c r="K130" s="105">
        <f t="shared" si="59"/>
        <v>0.99</v>
      </c>
      <c r="L130" s="105">
        <f t="shared" si="59"/>
        <v>0.99</v>
      </c>
      <c r="M130" s="105">
        <f t="shared" si="59"/>
        <v>0.99</v>
      </c>
      <c r="N130" s="105">
        <f t="shared" si="59"/>
        <v>0.99</v>
      </c>
      <c r="O130" s="105">
        <f t="shared" si="59"/>
        <v>0.99</v>
      </c>
      <c r="P130" s="105">
        <f t="shared" si="59"/>
        <v>0.99</v>
      </c>
      <c r="Q130" s="105">
        <f t="shared" si="59"/>
        <v>0.99</v>
      </c>
      <c r="R130" s="105">
        <f t="shared" si="59"/>
        <v>0.99</v>
      </c>
      <c r="S130" s="105">
        <f t="shared" si="59"/>
        <v>0.99</v>
      </c>
      <c r="T130" s="105">
        <f t="shared" si="59"/>
        <v>0.99</v>
      </c>
      <c r="U130" s="105">
        <f t="shared" si="59"/>
        <v>0.99</v>
      </c>
      <c r="V130" s="105">
        <f t="shared" si="59"/>
        <v>0.99</v>
      </c>
      <c r="W130" s="105">
        <f t="shared" si="59"/>
        <v>0.99</v>
      </c>
      <c r="X130" s="105">
        <f t="shared" si="59"/>
        <v>0.99</v>
      </c>
      <c r="Y130" s="105">
        <f t="shared" si="59"/>
        <v>0.99</v>
      </c>
      <c r="Z130" s="105">
        <f t="shared" si="59"/>
        <v>0.99</v>
      </c>
      <c r="AA130" s="105">
        <f t="shared" si="59"/>
        <v>0.99</v>
      </c>
      <c r="AB130" s="105">
        <f t="shared" si="59"/>
        <v>0.99</v>
      </c>
      <c r="AC130" s="105">
        <f t="shared" si="59"/>
        <v>0.99</v>
      </c>
      <c r="AD130" s="105">
        <f t="shared" si="59"/>
        <v>0.99</v>
      </c>
      <c r="AE130" s="105">
        <f t="shared" si="59"/>
        <v>0.99</v>
      </c>
      <c r="AF130" s="105">
        <f t="shared" si="59"/>
        <v>0.99</v>
      </c>
      <c r="AG130" s="105">
        <f t="shared" si="59"/>
        <v>0.99</v>
      </c>
      <c r="AH130" s="105">
        <f t="shared" si="59"/>
        <v>0.99</v>
      </c>
      <c r="AI130" s="105">
        <f t="shared" si="59"/>
        <v>0.99</v>
      </c>
      <c r="AJ130" s="105">
        <f t="shared" si="59"/>
        <v>0.99</v>
      </c>
      <c r="AK130" s="105">
        <f t="shared" si="59"/>
        <v>0.99</v>
      </c>
      <c r="AL130" s="105">
        <f t="shared" si="59"/>
        <v>0.99</v>
      </c>
      <c r="AM130" s="105">
        <f t="shared" si="59"/>
        <v>0.99</v>
      </c>
      <c r="AN130" s="105">
        <f t="shared" si="59"/>
        <v>0.99</v>
      </c>
      <c r="AO130" s="105">
        <f t="shared" si="59"/>
        <v>0.99</v>
      </c>
      <c r="AP130" s="105">
        <f t="shared" si="59"/>
        <v>0.99</v>
      </c>
      <c r="AQ130" s="105">
        <f t="shared" si="59"/>
        <v>0.99</v>
      </c>
      <c r="AR130" s="105">
        <f t="shared" si="59"/>
        <v>0.99</v>
      </c>
      <c r="AS130" s="105">
        <f t="shared" si="59"/>
        <v>0.99</v>
      </c>
      <c r="AT130" s="105">
        <f t="shared" si="59"/>
        <v>0.99</v>
      </c>
      <c r="AU130" s="105">
        <f t="shared" si="59"/>
        <v>0.99</v>
      </c>
      <c r="AV130" s="105">
        <f t="shared" si="59"/>
        <v>0.99</v>
      </c>
    </row>
    <row r="131" spans="1:48">
      <c r="A131" s="185" t="s">
        <v>16</v>
      </c>
      <c r="B131" s="264" t="str">
        <f t="shared" si="57"/>
        <v>CNR</v>
      </c>
      <c r="C131" s="264" t="str">
        <f t="shared" si="57"/>
        <v>Commercial - Refrigeration</v>
      </c>
      <c r="E131" s="144">
        <f t="shared" si="58"/>
        <v>0.01</v>
      </c>
      <c r="H131" s="264"/>
      <c r="I131" s="151"/>
      <c r="J131" s="154">
        <f t="shared" si="59"/>
        <v>0.99</v>
      </c>
      <c r="K131" s="105">
        <f t="shared" si="59"/>
        <v>0.99</v>
      </c>
      <c r="L131" s="105">
        <f t="shared" si="59"/>
        <v>0.99</v>
      </c>
      <c r="M131" s="105">
        <f t="shared" si="59"/>
        <v>0.99</v>
      </c>
      <c r="N131" s="105">
        <f>N120*(1-$E131)</f>
        <v>0.99</v>
      </c>
      <c r="O131" s="105">
        <f t="shared" si="59"/>
        <v>0.99</v>
      </c>
      <c r="P131" s="105">
        <f t="shared" si="59"/>
        <v>0.99</v>
      </c>
      <c r="Q131" s="105">
        <f t="shared" si="59"/>
        <v>0.99</v>
      </c>
      <c r="R131" s="105">
        <f t="shared" si="59"/>
        <v>0.99</v>
      </c>
      <c r="S131" s="105">
        <f t="shared" si="59"/>
        <v>0.99</v>
      </c>
      <c r="T131" s="105">
        <f t="shared" si="59"/>
        <v>0.99</v>
      </c>
      <c r="U131" s="105">
        <f t="shared" si="59"/>
        <v>0.99</v>
      </c>
      <c r="V131" s="105">
        <f t="shared" si="59"/>
        <v>0.99</v>
      </c>
      <c r="W131" s="105">
        <f t="shared" si="59"/>
        <v>0.99</v>
      </c>
      <c r="X131" s="105">
        <f t="shared" si="59"/>
        <v>0.99</v>
      </c>
      <c r="Y131" s="105">
        <f t="shared" si="59"/>
        <v>0.99</v>
      </c>
      <c r="Z131" s="105">
        <f t="shared" si="59"/>
        <v>0.99</v>
      </c>
      <c r="AA131" s="105">
        <f t="shared" si="59"/>
        <v>0.99</v>
      </c>
      <c r="AB131" s="105">
        <f t="shared" si="59"/>
        <v>0.99</v>
      </c>
      <c r="AC131" s="105">
        <f t="shared" si="59"/>
        <v>0.99</v>
      </c>
      <c r="AD131" s="105">
        <f t="shared" si="59"/>
        <v>0.99</v>
      </c>
      <c r="AE131" s="105">
        <f t="shared" si="59"/>
        <v>0.99</v>
      </c>
      <c r="AF131" s="105">
        <f t="shared" si="59"/>
        <v>0.99</v>
      </c>
      <c r="AG131" s="105">
        <f t="shared" si="59"/>
        <v>0.99</v>
      </c>
      <c r="AH131" s="105">
        <f t="shared" si="59"/>
        <v>0.99</v>
      </c>
      <c r="AI131" s="105">
        <f t="shared" si="59"/>
        <v>0.99</v>
      </c>
      <c r="AJ131" s="105">
        <f t="shared" si="59"/>
        <v>0.99</v>
      </c>
      <c r="AK131" s="105">
        <f t="shared" si="59"/>
        <v>0.99</v>
      </c>
      <c r="AL131" s="105">
        <f t="shared" si="59"/>
        <v>0.99</v>
      </c>
      <c r="AM131" s="105">
        <f t="shared" si="59"/>
        <v>0.99</v>
      </c>
      <c r="AN131" s="105">
        <f t="shared" si="59"/>
        <v>0.99</v>
      </c>
      <c r="AO131" s="105">
        <f t="shared" si="59"/>
        <v>0.99</v>
      </c>
      <c r="AP131" s="105">
        <f t="shared" si="59"/>
        <v>0.99</v>
      </c>
      <c r="AQ131" s="105">
        <f t="shared" si="59"/>
        <v>0.99</v>
      </c>
      <c r="AR131" s="105">
        <f t="shared" si="59"/>
        <v>0.99</v>
      </c>
      <c r="AS131" s="105">
        <f t="shared" si="59"/>
        <v>0.99</v>
      </c>
      <c r="AT131" s="105">
        <f t="shared" si="59"/>
        <v>0.99</v>
      </c>
      <c r="AU131" s="105">
        <f t="shared" si="59"/>
        <v>0.99</v>
      </c>
      <c r="AV131" s="105">
        <f t="shared" si="59"/>
        <v>0.99</v>
      </c>
    </row>
    <row r="132" spans="1:48">
      <c r="A132" s="185" t="s">
        <v>16</v>
      </c>
      <c r="B132" s="264" t="str">
        <f t="shared" si="57"/>
        <v>CNW</v>
      </c>
      <c r="C132" s="264" t="str">
        <f t="shared" si="57"/>
        <v>Commercial - Water Heating</v>
      </c>
      <c r="E132" s="144">
        <f t="shared" si="58"/>
        <v>0.01</v>
      </c>
      <c r="I132" s="151"/>
      <c r="J132" s="154">
        <f t="shared" si="59"/>
        <v>0.99</v>
      </c>
      <c r="K132" s="105">
        <f t="shared" si="59"/>
        <v>0.99</v>
      </c>
      <c r="L132" s="105">
        <f t="shared" si="59"/>
        <v>0.99</v>
      </c>
      <c r="M132" s="105">
        <f t="shared" si="59"/>
        <v>0.99</v>
      </c>
      <c r="N132" s="105">
        <f t="shared" si="59"/>
        <v>0.99</v>
      </c>
      <c r="O132" s="105">
        <f t="shared" si="59"/>
        <v>0.99</v>
      </c>
      <c r="P132" s="105">
        <f t="shared" si="59"/>
        <v>0.99</v>
      </c>
      <c r="Q132" s="105">
        <f t="shared" si="59"/>
        <v>0.99</v>
      </c>
      <c r="R132" s="105">
        <f t="shared" si="59"/>
        <v>0.99</v>
      </c>
      <c r="S132" s="105">
        <f t="shared" si="59"/>
        <v>0.99</v>
      </c>
      <c r="T132" s="105">
        <f t="shared" si="59"/>
        <v>0.99</v>
      </c>
      <c r="U132" s="105">
        <f t="shared" si="59"/>
        <v>0.99</v>
      </c>
      <c r="V132" s="105">
        <f t="shared" si="59"/>
        <v>0.99</v>
      </c>
      <c r="W132" s="105">
        <f t="shared" si="59"/>
        <v>0.99</v>
      </c>
      <c r="X132" s="105">
        <f t="shared" si="59"/>
        <v>0.99</v>
      </c>
      <c r="Y132" s="105">
        <f t="shared" si="59"/>
        <v>0.99</v>
      </c>
      <c r="Z132" s="105">
        <f t="shared" si="59"/>
        <v>0.99</v>
      </c>
      <c r="AA132" s="105">
        <f t="shared" si="59"/>
        <v>0.99</v>
      </c>
      <c r="AB132" s="105">
        <f t="shared" si="59"/>
        <v>0.99</v>
      </c>
      <c r="AC132" s="105">
        <f t="shared" si="59"/>
        <v>0.99</v>
      </c>
      <c r="AD132" s="105">
        <f t="shared" si="59"/>
        <v>0.99</v>
      </c>
      <c r="AE132" s="105">
        <f t="shared" si="59"/>
        <v>0.99</v>
      </c>
      <c r="AF132" s="105">
        <f t="shared" si="59"/>
        <v>0.99</v>
      </c>
      <c r="AG132" s="105">
        <f t="shared" si="59"/>
        <v>0.99</v>
      </c>
      <c r="AH132" s="105">
        <f t="shared" si="59"/>
        <v>0.99</v>
      </c>
      <c r="AI132" s="105">
        <f t="shared" si="59"/>
        <v>0.99</v>
      </c>
      <c r="AJ132" s="105">
        <f t="shared" si="59"/>
        <v>0.99</v>
      </c>
      <c r="AK132" s="105">
        <f t="shared" si="59"/>
        <v>0.99</v>
      </c>
      <c r="AL132" s="105">
        <f t="shared" si="59"/>
        <v>0.99</v>
      </c>
      <c r="AM132" s="105">
        <f t="shared" si="59"/>
        <v>0.99</v>
      </c>
      <c r="AN132" s="105">
        <f t="shared" si="59"/>
        <v>0.99</v>
      </c>
      <c r="AO132" s="105">
        <f t="shared" si="59"/>
        <v>0.99</v>
      </c>
      <c r="AP132" s="105">
        <f t="shared" si="59"/>
        <v>0.99</v>
      </c>
      <c r="AQ132" s="105">
        <f t="shared" si="59"/>
        <v>0.99</v>
      </c>
      <c r="AR132" s="105">
        <f t="shared" si="59"/>
        <v>0.99</v>
      </c>
      <c r="AS132" s="105">
        <f t="shared" si="59"/>
        <v>0.99</v>
      </c>
      <c r="AT132" s="105">
        <f t="shared" si="59"/>
        <v>0.99</v>
      </c>
      <c r="AU132" s="105">
        <f t="shared" si="59"/>
        <v>0.99</v>
      </c>
      <c r="AV132" s="105">
        <f t="shared" si="59"/>
        <v>0.99</v>
      </c>
    </row>
    <row r="133" spans="1:48">
      <c r="A133" s="185" t="s">
        <v>16</v>
      </c>
      <c r="B133" s="264" t="str">
        <f t="shared" si="57"/>
        <v>CNG</v>
      </c>
      <c r="C133" s="264" t="str">
        <f t="shared" si="57"/>
        <v>Commercial - Public lights</v>
      </c>
      <c r="E133" s="144">
        <f t="shared" si="58"/>
        <v>0.01</v>
      </c>
      <c r="I133" s="151"/>
      <c r="J133" s="154">
        <f t="shared" si="59"/>
        <v>0.99</v>
      </c>
      <c r="K133" s="105">
        <f t="shared" si="59"/>
        <v>0.99</v>
      </c>
      <c r="L133" s="105">
        <f t="shared" si="59"/>
        <v>0.99</v>
      </c>
      <c r="M133" s="105">
        <f t="shared" si="59"/>
        <v>0.99</v>
      </c>
      <c r="N133" s="105">
        <f t="shared" si="59"/>
        <v>0.99</v>
      </c>
      <c r="O133" s="105">
        <f t="shared" si="59"/>
        <v>0.99</v>
      </c>
      <c r="P133" s="105">
        <f t="shared" si="59"/>
        <v>0.99</v>
      </c>
      <c r="Q133" s="105">
        <f t="shared" si="59"/>
        <v>0.99</v>
      </c>
      <c r="R133" s="105">
        <f t="shared" si="59"/>
        <v>0.99</v>
      </c>
      <c r="S133" s="105">
        <f t="shared" si="59"/>
        <v>0.99</v>
      </c>
      <c r="T133" s="105">
        <f t="shared" si="59"/>
        <v>0.99</v>
      </c>
      <c r="U133" s="105">
        <f t="shared" si="59"/>
        <v>0.99</v>
      </c>
      <c r="V133" s="105">
        <f t="shared" si="59"/>
        <v>0.99</v>
      </c>
      <c r="W133" s="105">
        <f t="shared" si="59"/>
        <v>0.99</v>
      </c>
      <c r="X133" s="105">
        <f t="shared" si="59"/>
        <v>0.99</v>
      </c>
      <c r="Y133" s="105">
        <f t="shared" si="59"/>
        <v>0.99</v>
      </c>
      <c r="Z133" s="105">
        <f t="shared" si="59"/>
        <v>0.99</v>
      </c>
      <c r="AA133" s="105">
        <f t="shared" si="59"/>
        <v>0.99</v>
      </c>
      <c r="AB133" s="105">
        <f t="shared" si="59"/>
        <v>0.99</v>
      </c>
      <c r="AC133" s="105">
        <f t="shared" si="59"/>
        <v>0.99</v>
      </c>
      <c r="AD133" s="105">
        <f t="shared" si="59"/>
        <v>0.99</v>
      </c>
      <c r="AE133" s="105">
        <f t="shared" si="59"/>
        <v>0.99</v>
      </c>
      <c r="AF133" s="105">
        <f t="shared" ref="AF133:AV135" si="60">AF122*(1-$E133)</f>
        <v>0.99</v>
      </c>
      <c r="AG133" s="105">
        <f t="shared" si="60"/>
        <v>0.99</v>
      </c>
      <c r="AH133" s="105">
        <f t="shared" si="60"/>
        <v>0.99</v>
      </c>
      <c r="AI133" s="105">
        <f t="shared" si="60"/>
        <v>0.99</v>
      </c>
      <c r="AJ133" s="105">
        <f t="shared" si="60"/>
        <v>0.99</v>
      </c>
      <c r="AK133" s="105">
        <f t="shared" si="60"/>
        <v>0.99</v>
      </c>
      <c r="AL133" s="105">
        <f t="shared" si="60"/>
        <v>0.99</v>
      </c>
      <c r="AM133" s="105">
        <f t="shared" si="60"/>
        <v>0.99</v>
      </c>
      <c r="AN133" s="105">
        <f t="shared" si="60"/>
        <v>0.99</v>
      </c>
      <c r="AO133" s="105">
        <f t="shared" si="60"/>
        <v>0.99</v>
      </c>
      <c r="AP133" s="105">
        <f t="shared" si="60"/>
        <v>0.99</v>
      </c>
      <c r="AQ133" s="105">
        <f t="shared" si="60"/>
        <v>0.99</v>
      </c>
      <c r="AR133" s="105">
        <f t="shared" si="60"/>
        <v>0.99</v>
      </c>
      <c r="AS133" s="105">
        <f t="shared" si="60"/>
        <v>0.99</v>
      </c>
      <c r="AT133" s="105">
        <f t="shared" si="60"/>
        <v>0.99</v>
      </c>
      <c r="AU133" s="105">
        <f t="shared" si="60"/>
        <v>0.99</v>
      </c>
      <c r="AV133" s="105">
        <f t="shared" si="60"/>
        <v>0.99</v>
      </c>
    </row>
    <row r="134" spans="1:48">
      <c r="A134" s="185" t="s">
        <v>16</v>
      </c>
      <c r="B134" s="264" t="str">
        <f t="shared" si="57"/>
        <v>CNT</v>
      </c>
      <c r="C134" s="264" t="str">
        <f t="shared" si="57"/>
        <v>Commercial - Public Water</v>
      </c>
      <c r="E134" s="144">
        <f t="shared" si="58"/>
        <v>0.01</v>
      </c>
      <c r="I134" s="151"/>
      <c r="J134" s="154">
        <f t="shared" ref="J134:AV135" si="61">J123*(1-$E134)</f>
        <v>0.99</v>
      </c>
      <c r="K134" s="105">
        <f t="shared" si="61"/>
        <v>0.99</v>
      </c>
      <c r="L134" s="105">
        <f t="shared" si="61"/>
        <v>0.99</v>
      </c>
      <c r="M134" s="105">
        <f t="shared" si="61"/>
        <v>0.99</v>
      </c>
      <c r="N134" s="105">
        <f t="shared" si="61"/>
        <v>0.99</v>
      </c>
      <c r="O134" s="105">
        <f t="shared" si="61"/>
        <v>0.99</v>
      </c>
      <c r="P134" s="105">
        <f t="shared" si="61"/>
        <v>0.99</v>
      </c>
      <c r="Q134" s="105">
        <f t="shared" si="61"/>
        <v>0.99</v>
      </c>
      <c r="R134" s="105">
        <f t="shared" si="61"/>
        <v>0.99</v>
      </c>
      <c r="S134" s="105">
        <f t="shared" si="61"/>
        <v>0.99</v>
      </c>
      <c r="T134" s="105">
        <f t="shared" si="61"/>
        <v>0.99</v>
      </c>
      <c r="U134" s="105">
        <f t="shared" si="61"/>
        <v>0.99</v>
      </c>
      <c r="V134" s="105">
        <f t="shared" si="61"/>
        <v>0.99</v>
      </c>
      <c r="W134" s="105">
        <f t="shared" si="61"/>
        <v>0.99</v>
      </c>
      <c r="X134" s="105">
        <f t="shared" si="61"/>
        <v>0.99</v>
      </c>
      <c r="Y134" s="105">
        <f t="shared" si="61"/>
        <v>0.99</v>
      </c>
      <c r="Z134" s="105">
        <f t="shared" si="61"/>
        <v>0.99</v>
      </c>
      <c r="AA134" s="105">
        <f t="shared" si="61"/>
        <v>0.99</v>
      </c>
      <c r="AB134" s="105">
        <f t="shared" si="61"/>
        <v>0.99</v>
      </c>
      <c r="AC134" s="105">
        <f t="shared" si="61"/>
        <v>0.99</v>
      </c>
      <c r="AD134" s="105">
        <f t="shared" si="61"/>
        <v>0.99</v>
      </c>
      <c r="AE134" s="105">
        <f t="shared" si="61"/>
        <v>0.99</v>
      </c>
      <c r="AF134" s="105">
        <f t="shared" si="61"/>
        <v>0.99</v>
      </c>
      <c r="AG134" s="105">
        <f t="shared" si="61"/>
        <v>0.99</v>
      </c>
      <c r="AH134" s="105">
        <f t="shared" si="61"/>
        <v>0.99</v>
      </c>
      <c r="AI134" s="105">
        <f t="shared" si="60"/>
        <v>0.99</v>
      </c>
      <c r="AJ134" s="105">
        <f t="shared" si="60"/>
        <v>0.99</v>
      </c>
      <c r="AK134" s="105">
        <f t="shared" si="60"/>
        <v>0.99</v>
      </c>
      <c r="AL134" s="105">
        <f t="shared" si="60"/>
        <v>0.99</v>
      </c>
      <c r="AM134" s="105">
        <f t="shared" si="60"/>
        <v>0.99</v>
      </c>
      <c r="AN134" s="105">
        <f t="shared" si="60"/>
        <v>0.99</v>
      </c>
      <c r="AO134" s="105">
        <f t="shared" si="60"/>
        <v>0.99</v>
      </c>
      <c r="AP134" s="105">
        <f t="shared" si="60"/>
        <v>0.99</v>
      </c>
      <c r="AQ134" s="105">
        <f t="shared" si="60"/>
        <v>0.99</v>
      </c>
      <c r="AR134" s="105">
        <f t="shared" si="60"/>
        <v>0.99</v>
      </c>
      <c r="AS134" s="105">
        <f t="shared" si="61"/>
        <v>0.99</v>
      </c>
      <c r="AT134" s="105">
        <f t="shared" si="61"/>
        <v>0.99</v>
      </c>
      <c r="AU134" s="105">
        <f t="shared" si="61"/>
        <v>0.99</v>
      </c>
      <c r="AV134" s="105">
        <f t="shared" si="61"/>
        <v>0.99</v>
      </c>
    </row>
    <row r="135" spans="1:48">
      <c r="A135" s="185" t="s">
        <v>16</v>
      </c>
      <c r="B135" s="264" t="str">
        <f t="shared" si="57"/>
        <v>CNO</v>
      </c>
      <c r="C135" s="264" t="str">
        <f t="shared" si="57"/>
        <v>Commercial - Other</v>
      </c>
      <c r="E135" s="144">
        <f t="shared" si="58"/>
        <v>0.01</v>
      </c>
      <c r="I135" s="151"/>
      <c r="J135" s="154">
        <f t="shared" si="61"/>
        <v>0.99</v>
      </c>
      <c r="K135" s="105">
        <f t="shared" si="61"/>
        <v>0.99</v>
      </c>
      <c r="L135" s="105">
        <f t="shared" si="61"/>
        <v>0.99</v>
      </c>
      <c r="M135" s="105">
        <f t="shared" si="61"/>
        <v>0.99</v>
      </c>
      <c r="N135" s="105">
        <f t="shared" si="61"/>
        <v>0.99</v>
      </c>
      <c r="O135" s="105">
        <f t="shared" si="61"/>
        <v>0.99</v>
      </c>
      <c r="P135" s="105">
        <f t="shared" si="61"/>
        <v>0.99</v>
      </c>
      <c r="Q135" s="105">
        <f t="shared" si="61"/>
        <v>0.99</v>
      </c>
      <c r="R135" s="105">
        <f t="shared" si="61"/>
        <v>0.99</v>
      </c>
      <c r="S135" s="105">
        <f t="shared" si="61"/>
        <v>0.99</v>
      </c>
      <c r="T135" s="105">
        <f t="shared" si="61"/>
        <v>0.99</v>
      </c>
      <c r="U135" s="105">
        <f t="shared" si="61"/>
        <v>0.99</v>
      </c>
      <c r="V135" s="105">
        <f t="shared" si="61"/>
        <v>0.99</v>
      </c>
      <c r="W135" s="105">
        <f t="shared" si="61"/>
        <v>0.99</v>
      </c>
      <c r="X135" s="105">
        <f t="shared" si="61"/>
        <v>0.99</v>
      </c>
      <c r="Y135" s="105">
        <f t="shared" si="61"/>
        <v>0.99</v>
      </c>
      <c r="Z135" s="105">
        <f t="shared" si="61"/>
        <v>0.99</v>
      </c>
      <c r="AA135" s="105">
        <f t="shared" si="61"/>
        <v>0.99</v>
      </c>
      <c r="AB135" s="105">
        <f t="shared" si="61"/>
        <v>0.99</v>
      </c>
      <c r="AC135" s="105">
        <f t="shared" si="61"/>
        <v>0.99</v>
      </c>
      <c r="AD135" s="105">
        <f t="shared" si="61"/>
        <v>0.99</v>
      </c>
      <c r="AE135" s="105">
        <f t="shared" si="61"/>
        <v>0.99</v>
      </c>
      <c r="AF135" s="105">
        <f t="shared" si="61"/>
        <v>0.99</v>
      </c>
      <c r="AG135" s="105">
        <f t="shared" si="61"/>
        <v>0.99</v>
      </c>
      <c r="AH135" s="105">
        <f t="shared" si="61"/>
        <v>0.99</v>
      </c>
      <c r="AI135" s="105">
        <f t="shared" si="60"/>
        <v>0.99</v>
      </c>
      <c r="AJ135" s="105">
        <f t="shared" si="60"/>
        <v>0.99</v>
      </c>
      <c r="AK135" s="105">
        <f t="shared" si="60"/>
        <v>0.99</v>
      </c>
      <c r="AL135" s="105">
        <f t="shared" si="60"/>
        <v>0.99</v>
      </c>
      <c r="AM135" s="105">
        <f t="shared" si="60"/>
        <v>0.99</v>
      </c>
      <c r="AN135" s="105">
        <f t="shared" si="60"/>
        <v>0.99</v>
      </c>
      <c r="AO135" s="105">
        <f t="shared" si="60"/>
        <v>0.99</v>
      </c>
      <c r="AP135" s="105">
        <f t="shared" si="60"/>
        <v>0.99</v>
      </c>
      <c r="AQ135" s="105">
        <f t="shared" si="60"/>
        <v>0.99</v>
      </c>
      <c r="AR135" s="105">
        <f t="shared" si="60"/>
        <v>0.99</v>
      </c>
      <c r="AS135" s="105">
        <f t="shared" si="61"/>
        <v>0.99</v>
      </c>
      <c r="AT135" s="105">
        <f t="shared" si="61"/>
        <v>0.99</v>
      </c>
      <c r="AU135" s="105">
        <f t="shared" si="61"/>
        <v>0.99</v>
      </c>
      <c r="AV135" s="105">
        <f t="shared" si="61"/>
        <v>0.99</v>
      </c>
    </row>
    <row r="136" spans="1:48">
      <c r="A136" s="185" t="s">
        <v>16</v>
      </c>
      <c r="B136" s="264"/>
      <c r="C136" s="264"/>
      <c r="I136" s="151"/>
      <c r="K136" s="87"/>
    </row>
    <row r="137" spans="1:48" ht="15.75" thickBot="1">
      <c r="A137" s="185" t="s">
        <v>16</v>
      </c>
      <c r="B137" s="264"/>
      <c r="C137" s="84" t="s">
        <v>260</v>
      </c>
      <c r="I137" s="151"/>
      <c r="K137" s="87"/>
    </row>
    <row r="138" spans="1:48">
      <c r="A138" s="185" t="s">
        <v>16</v>
      </c>
      <c r="B138" s="264" t="str">
        <f t="shared" ref="B138:C146" si="62">B127</f>
        <v>CNC</v>
      </c>
      <c r="C138" s="264" t="str">
        <f t="shared" si="62"/>
        <v>Commercial - Cooling</v>
      </c>
      <c r="E138" s="144">
        <f t="shared" ref="E138:E146" si="63">E127+$AX$106</f>
        <v>0.02</v>
      </c>
      <c r="I138" s="151"/>
      <c r="J138" s="154">
        <f t="shared" ref="J138:AV144" si="64">J127*(1-$E138)</f>
        <v>0.97019999999999995</v>
      </c>
      <c r="K138" s="105">
        <f t="shared" si="64"/>
        <v>0.97019999999999995</v>
      </c>
      <c r="L138" s="105">
        <f t="shared" si="64"/>
        <v>0.97019999999999995</v>
      </c>
      <c r="M138" s="105">
        <f t="shared" si="64"/>
        <v>0.97019999999999995</v>
      </c>
      <c r="N138" s="105">
        <f t="shared" si="64"/>
        <v>0.97019999999999995</v>
      </c>
      <c r="O138" s="105">
        <f t="shared" si="64"/>
        <v>0.97019999999999995</v>
      </c>
      <c r="P138" s="105">
        <f t="shared" si="64"/>
        <v>0.97019999999999995</v>
      </c>
      <c r="Q138" s="105">
        <f t="shared" si="64"/>
        <v>0.97019999999999995</v>
      </c>
      <c r="R138" s="105">
        <f t="shared" si="64"/>
        <v>0.97019999999999995</v>
      </c>
      <c r="S138" s="105">
        <f t="shared" si="64"/>
        <v>0.97019999999999995</v>
      </c>
      <c r="T138" s="105">
        <f t="shared" si="64"/>
        <v>0.97019999999999995</v>
      </c>
      <c r="U138" s="105">
        <f t="shared" si="64"/>
        <v>0.97019999999999995</v>
      </c>
      <c r="V138" s="105">
        <f t="shared" si="64"/>
        <v>0.97019999999999995</v>
      </c>
      <c r="W138" s="105">
        <f t="shared" si="64"/>
        <v>0.97019999999999995</v>
      </c>
      <c r="X138" s="105">
        <f t="shared" si="64"/>
        <v>0.97019999999999995</v>
      </c>
      <c r="Y138" s="105">
        <f t="shared" si="64"/>
        <v>0.97019999999999995</v>
      </c>
      <c r="Z138" s="105">
        <f t="shared" si="64"/>
        <v>0.97019999999999995</v>
      </c>
      <c r="AA138" s="105">
        <f t="shared" si="64"/>
        <v>0.97019999999999995</v>
      </c>
      <c r="AB138" s="105">
        <f t="shared" si="64"/>
        <v>0.97019999999999995</v>
      </c>
      <c r="AC138" s="105">
        <f t="shared" si="64"/>
        <v>0.97019999999999995</v>
      </c>
      <c r="AD138" s="105">
        <f t="shared" si="64"/>
        <v>0.97019999999999995</v>
      </c>
      <c r="AE138" s="105">
        <f t="shared" si="64"/>
        <v>0.97019999999999995</v>
      </c>
      <c r="AF138" s="105">
        <f t="shared" si="64"/>
        <v>0.97019999999999995</v>
      </c>
      <c r="AG138" s="105">
        <f t="shared" si="64"/>
        <v>0.97019999999999995</v>
      </c>
      <c r="AH138" s="105">
        <f t="shared" si="64"/>
        <v>0.97019999999999995</v>
      </c>
      <c r="AI138" s="105">
        <f t="shared" si="64"/>
        <v>0.97019999999999995</v>
      </c>
      <c r="AJ138" s="105">
        <f t="shared" si="64"/>
        <v>0.97019999999999995</v>
      </c>
      <c r="AK138" s="105">
        <f t="shared" si="64"/>
        <v>0.97019999999999995</v>
      </c>
      <c r="AL138" s="105">
        <f t="shared" si="64"/>
        <v>0.97019999999999995</v>
      </c>
      <c r="AM138" s="105">
        <f t="shared" si="64"/>
        <v>0.97019999999999995</v>
      </c>
      <c r="AN138" s="105">
        <f t="shared" si="64"/>
        <v>0.97019999999999995</v>
      </c>
      <c r="AO138" s="105">
        <f t="shared" si="64"/>
        <v>0.97019999999999995</v>
      </c>
      <c r="AP138" s="105">
        <f t="shared" si="64"/>
        <v>0.97019999999999995</v>
      </c>
      <c r="AQ138" s="105">
        <f t="shared" si="64"/>
        <v>0.97019999999999995</v>
      </c>
      <c r="AR138" s="105">
        <f t="shared" si="64"/>
        <v>0.97019999999999995</v>
      </c>
      <c r="AS138" s="105">
        <f t="shared" si="64"/>
        <v>0.97019999999999995</v>
      </c>
      <c r="AT138" s="105">
        <f t="shared" si="64"/>
        <v>0.97019999999999995</v>
      </c>
      <c r="AU138" s="105">
        <f t="shared" si="64"/>
        <v>0.97019999999999995</v>
      </c>
      <c r="AV138" s="105">
        <f t="shared" si="64"/>
        <v>0.97019999999999995</v>
      </c>
    </row>
    <row r="139" spans="1:48">
      <c r="A139" s="185" t="s">
        <v>16</v>
      </c>
      <c r="B139" s="264" t="str">
        <f t="shared" si="62"/>
        <v>CNH</v>
      </c>
      <c r="C139" s="264" t="str">
        <f t="shared" si="62"/>
        <v>Commercial - Space Heating</v>
      </c>
      <c r="E139" s="144">
        <f t="shared" si="63"/>
        <v>0.02</v>
      </c>
      <c r="I139" s="151"/>
      <c r="J139" s="154">
        <f t="shared" si="64"/>
        <v>0.97019999999999995</v>
      </c>
      <c r="K139" s="105">
        <f t="shared" si="64"/>
        <v>0.97019999999999995</v>
      </c>
      <c r="L139" s="105">
        <f t="shared" si="64"/>
        <v>0.97019999999999995</v>
      </c>
      <c r="M139" s="105">
        <f t="shared" si="64"/>
        <v>0.97019999999999995</v>
      </c>
      <c r="N139" s="105">
        <f t="shared" si="64"/>
        <v>0.97019999999999995</v>
      </c>
      <c r="O139" s="105">
        <f t="shared" si="64"/>
        <v>0.97019999999999995</v>
      </c>
      <c r="P139" s="105">
        <f t="shared" si="64"/>
        <v>0.97019999999999995</v>
      </c>
      <c r="Q139" s="105">
        <f t="shared" si="64"/>
        <v>0.97019999999999995</v>
      </c>
      <c r="R139" s="105">
        <f t="shared" si="64"/>
        <v>0.97019999999999995</v>
      </c>
      <c r="S139" s="105">
        <f t="shared" si="64"/>
        <v>0.97019999999999995</v>
      </c>
      <c r="T139" s="105">
        <f t="shared" si="64"/>
        <v>0.97019999999999995</v>
      </c>
      <c r="U139" s="105">
        <f t="shared" si="64"/>
        <v>0.97019999999999995</v>
      </c>
      <c r="V139" s="105">
        <f t="shared" si="64"/>
        <v>0.97019999999999995</v>
      </c>
      <c r="W139" s="105">
        <f t="shared" si="64"/>
        <v>0.97019999999999995</v>
      </c>
      <c r="X139" s="105">
        <f t="shared" si="64"/>
        <v>0.97019999999999995</v>
      </c>
      <c r="Y139" s="105">
        <f t="shared" si="64"/>
        <v>0.97019999999999995</v>
      </c>
      <c r="Z139" s="105">
        <f t="shared" si="64"/>
        <v>0.97019999999999995</v>
      </c>
      <c r="AA139" s="105">
        <f t="shared" si="64"/>
        <v>0.97019999999999995</v>
      </c>
      <c r="AB139" s="105">
        <f t="shared" si="64"/>
        <v>0.97019999999999995</v>
      </c>
      <c r="AC139" s="105">
        <f t="shared" si="64"/>
        <v>0.97019999999999995</v>
      </c>
      <c r="AD139" s="105">
        <f t="shared" si="64"/>
        <v>0.97019999999999995</v>
      </c>
      <c r="AE139" s="105">
        <f t="shared" si="64"/>
        <v>0.97019999999999995</v>
      </c>
      <c r="AF139" s="105">
        <f t="shared" si="64"/>
        <v>0.97019999999999995</v>
      </c>
      <c r="AG139" s="105">
        <f t="shared" si="64"/>
        <v>0.97019999999999995</v>
      </c>
      <c r="AH139" s="105">
        <f t="shared" si="64"/>
        <v>0.97019999999999995</v>
      </c>
      <c r="AI139" s="105">
        <f t="shared" si="64"/>
        <v>0.97019999999999995</v>
      </c>
      <c r="AJ139" s="105">
        <f t="shared" si="64"/>
        <v>0.97019999999999995</v>
      </c>
      <c r="AK139" s="105">
        <f t="shared" si="64"/>
        <v>0.97019999999999995</v>
      </c>
      <c r="AL139" s="105">
        <f t="shared" si="64"/>
        <v>0.97019999999999995</v>
      </c>
      <c r="AM139" s="105">
        <f t="shared" si="64"/>
        <v>0.97019999999999995</v>
      </c>
      <c r="AN139" s="105">
        <f t="shared" si="64"/>
        <v>0.97019999999999995</v>
      </c>
      <c r="AO139" s="105">
        <f t="shared" si="64"/>
        <v>0.97019999999999995</v>
      </c>
      <c r="AP139" s="105">
        <f t="shared" si="64"/>
        <v>0.97019999999999995</v>
      </c>
      <c r="AQ139" s="105">
        <f t="shared" si="64"/>
        <v>0.97019999999999995</v>
      </c>
      <c r="AR139" s="105">
        <f t="shared" si="64"/>
        <v>0.97019999999999995</v>
      </c>
      <c r="AS139" s="105">
        <f t="shared" si="64"/>
        <v>0.97019999999999995</v>
      </c>
      <c r="AT139" s="105">
        <f t="shared" si="64"/>
        <v>0.97019999999999995</v>
      </c>
      <c r="AU139" s="105">
        <f t="shared" si="64"/>
        <v>0.97019999999999995</v>
      </c>
      <c r="AV139" s="105">
        <f t="shared" si="64"/>
        <v>0.97019999999999995</v>
      </c>
    </row>
    <row r="140" spans="1:48">
      <c r="A140" s="185" t="s">
        <v>16</v>
      </c>
      <c r="B140" s="264" t="str">
        <f t="shared" si="62"/>
        <v>CNK</v>
      </c>
      <c r="C140" s="264" t="str">
        <f t="shared" si="62"/>
        <v>Commercial - Cooking</v>
      </c>
      <c r="E140" s="144">
        <f t="shared" si="63"/>
        <v>0.02</v>
      </c>
      <c r="I140" s="151"/>
      <c r="J140" s="154">
        <f t="shared" si="64"/>
        <v>0.97019999999999995</v>
      </c>
      <c r="K140" s="105">
        <f t="shared" si="64"/>
        <v>0.97019999999999995</v>
      </c>
      <c r="L140" s="105">
        <f t="shared" si="64"/>
        <v>0.97019999999999995</v>
      </c>
      <c r="M140" s="105">
        <f t="shared" si="64"/>
        <v>0.97019999999999995</v>
      </c>
      <c r="N140" s="105">
        <f t="shared" si="64"/>
        <v>0.97019999999999995</v>
      </c>
      <c r="O140" s="105">
        <f t="shared" si="64"/>
        <v>0.97019999999999995</v>
      </c>
      <c r="P140" s="105">
        <f t="shared" si="64"/>
        <v>0.97019999999999995</v>
      </c>
      <c r="Q140" s="105">
        <f t="shared" si="64"/>
        <v>0.97019999999999995</v>
      </c>
      <c r="R140" s="105">
        <f t="shared" si="64"/>
        <v>0.97019999999999995</v>
      </c>
      <c r="S140" s="105">
        <f t="shared" si="64"/>
        <v>0.97019999999999995</v>
      </c>
      <c r="T140" s="105">
        <f t="shared" si="64"/>
        <v>0.97019999999999995</v>
      </c>
      <c r="U140" s="105">
        <f t="shared" si="64"/>
        <v>0.97019999999999995</v>
      </c>
      <c r="V140" s="105">
        <f t="shared" si="64"/>
        <v>0.97019999999999995</v>
      </c>
      <c r="W140" s="105">
        <f t="shared" si="64"/>
        <v>0.97019999999999995</v>
      </c>
      <c r="X140" s="105">
        <f t="shared" si="64"/>
        <v>0.97019999999999995</v>
      </c>
      <c r="Y140" s="105">
        <f t="shared" si="64"/>
        <v>0.97019999999999995</v>
      </c>
      <c r="Z140" s="105">
        <f t="shared" si="64"/>
        <v>0.97019999999999995</v>
      </c>
      <c r="AA140" s="105">
        <f t="shared" si="64"/>
        <v>0.97019999999999995</v>
      </c>
      <c r="AB140" s="105">
        <f t="shared" si="64"/>
        <v>0.97019999999999995</v>
      </c>
      <c r="AC140" s="105">
        <f t="shared" si="64"/>
        <v>0.97019999999999995</v>
      </c>
      <c r="AD140" s="105">
        <f t="shared" si="64"/>
        <v>0.97019999999999995</v>
      </c>
      <c r="AE140" s="105">
        <f t="shared" si="64"/>
        <v>0.97019999999999995</v>
      </c>
      <c r="AF140" s="105">
        <f t="shared" si="64"/>
        <v>0.97019999999999995</v>
      </c>
      <c r="AG140" s="105">
        <f t="shared" si="64"/>
        <v>0.97019999999999995</v>
      </c>
      <c r="AH140" s="105">
        <f t="shared" si="64"/>
        <v>0.97019999999999995</v>
      </c>
      <c r="AI140" s="105">
        <f t="shared" si="64"/>
        <v>0.97019999999999995</v>
      </c>
      <c r="AJ140" s="105">
        <f t="shared" si="64"/>
        <v>0.97019999999999995</v>
      </c>
      <c r="AK140" s="105">
        <f t="shared" si="64"/>
        <v>0.97019999999999995</v>
      </c>
      <c r="AL140" s="105">
        <f t="shared" si="64"/>
        <v>0.97019999999999995</v>
      </c>
      <c r="AM140" s="105">
        <f t="shared" si="64"/>
        <v>0.97019999999999995</v>
      </c>
      <c r="AN140" s="105">
        <f t="shared" si="64"/>
        <v>0.97019999999999995</v>
      </c>
      <c r="AO140" s="105">
        <f t="shared" si="64"/>
        <v>0.97019999999999995</v>
      </c>
      <c r="AP140" s="105">
        <f t="shared" si="64"/>
        <v>0.97019999999999995</v>
      </c>
      <c r="AQ140" s="105">
        <f t="shared" si="64"/>
        <v>0.97019999999999995</v>
      </c>
      <c r="AR140" s="105">
        <f t="shared" si="64"/>
        <v>0.97019999999999995</v>
      </c>
      <c r="AS140" s="105">
        <f t="shared" si="64"/>
        <v>0.97019999999999995</v>
      </c>
      <c r="AT140" s="105">
        <f t="shared" si="64"/>
        <v>0.97019999999999995</v>
      </c>
      <c r="AU140" s="105">
        <f t="shared" si="64"/>
        <v>0.97019999999999995</v>
      </c>
      <c r="AV140" s="105">
        <f t="shared" si="64"/>
        <v>0.97019999999999995</v>
      </c>
    </row>
    <row r="141" spans="1:48">
      <c r="A141" s="185" t="s">
        <v>16</v>
      </c>
      <c r="B141" s="264" t="str">
        <f t="shared" si="62"/>
        <v>CNL</v>
      </c>
      <c r="C141" s="264" t="str">
        <f t="shared" si="62"/>
        <v>Commercial - Lighting</v>
      </c>
      <c r="E141" s="144">
        <f t="shared" si="63"/>
        <v>0.02</v>
      </c>
      <c r="I141" s="151"/>
      <c r="J141" s="154">
        <f t="shared" si="64"/>
        <v>0.97019999999999995</v>
      </c>
      <c r="K141" s="105">
        <f t="shared" si="64"/>
        <v>0.97019999999999995</v>
      </c>
      <c r="L141" s="105">
        <f t="shared" si="64"/>
        <v>0.97019999999999995</v>
      </c>
      <c r="M141" s="105">
        <f t="shared" si="64"/>
        <v>0.97019999999999995</v>
      </c>
      <c r="N141" s="105">
        <f t="shared" si="64"/>
        <v>0.97019999999999995</v>
      </c>
      <c r="O141" s="105">
        <f t="shared" si="64"/>
        <v>0.97019999999999995</v>
      </c>
      <c r="P141" s="105">
        <f t="shared" si="64"/>
        <v>0.97019999999999995</v>
      </c>
      <c r="Q141" s="105">
        <f t="shared" si="64"/>
        <v>0.97019999999999995</v>
      </c>
      <c r="R141" s="105">
        <f t="shared" si="64"/>
        <v>0.97019999999999995</v>
      </c>
      <c r="S141" s="105">
        <f t="shared" si="64"/>
        <v>0.97019999999999995</v>
      </c>
      <c r="T141" s="105">
        <f t="shared" si="64"/>
        <v>0.97019999999999995</v>
      </c>
      <c r="U141" s="105">
        <f t="shared" si="64"/>
        <v>0.97019999999999995</v>
      </c>
      <c r="V141" s="105">
        <f t="shared" si="64"/>
        <v>0.97019999999999995</v>
      </c>
      <c r="W141" s="105">
        <f t="shared" si="64"/>
        <v>0.97019999999999995</v>
      </c>
      <c r="X141" s="105">
        <f t="shared" si="64"/>
        <v>0.97019999999999995</v>
      </c>
      <c r="Y141" s="105">
        <f t="shared" si="64"/>
        <v>0.97019999999999995</v>
      </c>
      <c r="Z141" s="105">
        <f t="shared" si="64"/>
        <v>0.97019999999999995</v>
      </c>
      <c r="AA141" s="105">
        <f t="shared" si="64"/>
        <v>0.97019999999999995</v>
      </c>
      <c r="AB141" s="105">
        <f t="shared" si="64"/>
        <v>0.97019999999999995</v>
      </c>
      <c r="AC141" s="105">
        <f t="shared" si="64"/>
        <v>0.97019999999999995</v>
      </c>
      <c r="AD141" s="105">
        <f t="shared" si="64"/>
        <v>0.97019999999999995</v>
      </c>
      <c r="AE141" s="105">
        <f t="shared" si="64"/>
        <v>0.97019999999999995</v>
      </c>
      <c r="AF141" s="105">
        <f t="shared" si="64"/>
        <v>0.97019999999999995</v>
      </c>
      <c r="AG141" s="105">
        <f t="shared" si="64"/>
        <v>0.97019999999999995</v>
      </c>
      <c r="AH141" s="105">
        <f t="shared" si="64"/>
        <v>0.97019999999999995</v>
      </c>
      <c r="AI141" s="105">
        <f t="shared" si="64"/>
        <v>0.97019999999999995</v>
      </c>
      <c r="AJ141" s="105">
        <f t="shared" si="64"/>
        <v>0.97019999999999995</v>
      </c>
      <c r="AK141" s="105">
        <f t="shared" si="64"/>
        <v>0.97019999999999995</v>
      </c>
      <c r="AL141" s="105">
        <f t="shared" si="64"/>
        <v>0.97019999999999995</v>
      </c>
      <c r="AM141" s="105">
        <f t="shared" si="64"/>
        <v>0.97019999999999995</v>
      </c>
      <c r="AN141" s="105">
        <f t="shared" si="64"/>
        <v>0.97019999999999995</v>
      </c>
      <c r="AO141" s="105">
        <f t="shared" si="64"/>
        <v>0.97019999999999995</v>
      </c>
      <c r="AP141" s="105">
        <f t="shared" si="64"/>
        <v>0.97019999999999995</v>
      </c>
      <c r="AQ141" s="105">
        <f t="shared" si="64"/>
        <v>0.97019999999999995</v>
      </c>
      <c r="AR141" s="105">
        <f t="shared" si="64"/>
        <v>0.97019999999999995</v>
      </c>
      <c r="AS141" s="105">
        <f t="shared" si="64"/>
        <v>0.97019999999999995</v>
      </c>
      <c r="AT141" s="105">
        <f t="shared" si="64"/>
        <v>0.97019999999999995</v>
      </c>
      <c r="AU141" s="105">
        <f t="shared" si="64"/>
        <v>0.97019999999999995</v>
      </c>
      <c r="AV141" s="105">
        <f t="shared" si="64"/>
        <v>0.97019999999999995</v>
      </c>
    </row>
    <row r="142" spans="1:48">
      <c r="A142" s="185" t="s">
        <v>16</v>
      </c>
      <c r="B142" s="264" t="str">
        <f t="shared" si="62"/>
        <v>CNR</v>
      </c>
      <c r="C142" s="264" t="str">
        <f t="shared" si="62"/>
        <v>Commercial - Refrigeration</v>
      </c>
      <c r="E142" s="144">
        <f t="shared" si="63"/>
        <v>0.02</v>
      </c>
      <c r="I142" s="151"/>
      <c r="J142" s="154">
        <f t="shared" si="64"/>
        <v>0.97019999999999995</v>
      </c>
      <c r="K142" s="105">
        <f t="shared" si="64"/>
        <v>0.97019999999999995</v>
      </c>
      <c r="L142" s="105">
        <f t="shared" si="64"/>
        <v>0.97019999999999995</v>
      </c>
      <c r="M142" s="105">
        <f t="shared" si="64"/>
        <v>0.97019999999999995</v>
      </c>
      <c r="N142" s="105">
        <f t="shared" si="64"/>
        <v>0.97019999999999995</v>
      </c>
      <c r="O142" s="105">
        <f t="shared" si="64"/>
        <v>0.97019999999999995</v>
      </c>
      <c r="P142" s="105">
        <f t="shared" si="64"/>
        <v>0.97019999999999995</v>
      </c>
      <c r="Q142" s="105">
        <f t="shared" si="64"/>
        <v>0.97019999999999995</v>
      </c>
      <c r="R142" s="105">
        <f t="shared" si="64"/>
        <v>0.97019999999999995</v>
      </c>
      <c r="S142" s="105">
        <f t="shared" si="64"/>
        <v>0.97019999999999995</v>
      </c>
      <c r="T142" s="105">
        <f t="shared" si="64"/>
        <v>0.97019999999999995</v>
      </c>
      <c r="U142" s="105">
        <f t="shared" si="64"/>
        <v>0.97019999999999995</v>
      </c>
      <c r="V142" s="105">
        <f t="shared" si="64"/>
        <v>0.97019999999999995</v>
      </c>
      <c r="W142" s="105">
        <f t="shared" si="64"/>
        <v>0.97019999999999995</v>
      </c>
      <c r="X142" s="105">
        <f t="shared" si="64"/>
        <v>0.97019999999999995</v>
      </c>
      <c r="Y142" s="105">
        <f t="shared" si="64"/>
        <v>0.97019999999999995</v>
      </c>
      <c r="Z142" s="105">
        <f t="shared" si="64"/>
        <v>0.97019999999999995</v>
      </c>
      <c r="AA142" s="105">
        <f t="shared" si="64"/>
        <v>0.97019999999999995</v>
      </c>
      <c r="AB142" s="105">
        <f t="shared" si="64"/>
        <v>0.97019999999999995</v>
      </c>
      <c r="AC142" s="105">
        <f t="shared" si="64"/>
        <v>0.97019999999999995</v>
      </c>
      <c r="AD142" s="105">
        <f t="shared" si="64"/>
        <v>0.97019999999999995</v>
      </c>
      <c r="AE142" s="105">
        <f t="shared" si="64"/>
        <v>0.97019999999999995</v>
      </c>
      <c r="AF142" s="105">
        <f t="shared" si="64"/>
        <v>0.97019999999999995</v>
      </c>
      <c r="AG142" s="105">
        <f t="shared" si="64"/>
        <v>0.97019999999999995</v>
      </c>
      <c r="AH142" s="105">
        <f t="shared" si="64"/>
        <v>0.97019999999999995</v>
      </c>
      <c r="AI142" s="105">
        <f t="shared" si="64"/>
        <v>0.97019999999999995</v>
      </c>
      <c r="AJ142" s="105">
        <f t="shared" si="64"/>
        <v>0.97019999999999995</v>
      </c>
      <c r="AK142" s="105">
        <f t="shared" si="64"/>
        <v>0.97019999999999995</v>
      </c>
      <c r="AL142" s="105">
        <f t="shared" si="64"/>
        <v>0.97019999999999995</v>
      </c>
      <c r="AM142" s="105">
        <f t="shared" si="64"/>
        <v>0.97019999999999995</v>
      </c>
      <c r="AN142" s="105">
        <f t="shared" si="64"/>
        <v>0.97019999999999995</v>
      </c>
      <c r="AO142" s="105">
        <f t="shared" si="64"/>
        <v>0.97019999999999995</v>
      </c>
      <c r="AP142" s="105">
        <f t="shared" si="64"/>
        <v>0.97019999999999995</v>
      </c>
      <c r="AQ142" s="105">
        <f t="shared" si="64"/>
        <v>0.97019999999999995</v>
      </c>
      <c r="AR142" s="105">
        <f t="shared" si="64"/>
        <v>0.97019999999999995</v>
      </c>
      <c r="AS142" s="105">
        <f t="shared" si="64"/>
        <v>0.97019999999999995</v>
      </c>
      <c r="AT142" s="105">
        <f t="shared" si="64"/>
        <v>0.97019999999999995</v>
      </c>
      <c r="AU142" s="105">
        <f t="shared" si="64"/>
        <v>0.97019999999999995</v>
      </c>
      <c r="AV142" s="105">
        <f t="shared" si="64"/>
        <v>0.97019999999999995</v>
      </c>
    </row>
    <row r="143" spans="1:48">
      <c r="A143" s="185" t="s">
        <v>16</v>
      </c>
      <c r="B143" s="264" t="str">
        <f t="shared" si="62"/>
        <v>CNW</v>
      </c>
      <c r="C143" s="264" t="str">
        <f t="shared" si="62"/>
        <v>Commercial - Water Heating</v>
      </c>
      <c r="E143" s="144">
        <f t="shared" si="63"/>
        <v>0.02</v>
      </c>
      <c r="I143" s="151"/>
      <c r="J143" s="154">
        <f t="shared" si="64"/>
        <v>0.97019999999999995</v>
      </c>
      <c r="K143" s="105">
        <f t="shared" si="64"/>
        <v>0.97019999999999995</v>
      </c>
      <c r="L143" s="105">
        <f t="shared" si="64"/>
        <v>0.97019999999999995</v>
      </c>
      <c r="M143" s="105">
        <f t="shared" si="64"/>
        <v>0.97019999999999995</v>
      </c>
      <c r="N143" s="105">
        <f t="shared" si="64"/>
        <v>0.97019999999999995</v>
      </c>
      <c r="O143" s="105">
        <f t="shared" si="64"/>
        <v>0.97019999999999995</v>
      </c>
      <c r="P143" s="105">
        <f t="shared" si="64"/>
        <v>0.97019999999999995</v>
      </c>
      <c r="Q143" s="105">
        <f t="shared" si="64"/>
        <v>0.97019999999999995</v>
      </c>
      <c r="R143" s="105">
        <f t="shared" si="64"/>
        <v>0.97019999999999995</v>
      </c>
      <c r="S143" s="105">
        <f t="shared" si="64"/>
        <v>0.97019999999999995</v>
      </c>
      <c r="T143" s="105">
        <f t="shared" si="64"/>
        <v>0.97019999999999995</v>
      </c>
      <c r="U143" s="105">
        <f t="shared" si="64"/>
        <v>0.97019999999999995</v>
      </c>
      <c r="V143" s="105">
        <f t="shared" si="64"/>
        <v>0.97019999999999995</v>
      </c>
      <c r="W143" s="105">
        <f t="shared" si="64"/>
        <v>0.97019999999999995</v>
      </c>
      <c r="X143" s="105">
        <f t="shared" si="64"/>
        <v>0.97019999999999995</v>
      </c>
      <c r="Y143" s="105">
        <f t="shared" si="64"/>
        <v>0.97019999999999995</v>
      </c>
      <c r="Z143" s="105">
        <f t="shared" si="64"/>
        <v>0.97019999999999995</v>
      </c>
      <c r="AA143" s="105">
        <f t="shared" si="64"/>
        <v>0.97019999999999995</v>
      </c>
      <c r="AB143" s="105">
        <f t="shared" si="64"/>
        <v>0.97019999999999995</v>
      </c>
      <c r="AC143" s="105">
        <f t="shared" si="64"/>
        <v>0.97019999999999995</v>
      </c>
      <c r="AD143" s="105">
        <f t="shared" si="64"/>
        <v>0.97019999999999995</v>
      </c>
      <c r="AE143" s="105">
        <f t="shared" si="64"/>
        <v>0.97019999999999995</v>
      </c>
      <c r="AF143" s="105">
        <f t="shared" si="64"/>
        <v>0.97019999999999995</v>
      </c>
      <c r="AG143" s="105">
        <f t="shared" si="64"/>
        <v>0.97019999999999995</v>
      </c>
      <c r="AH143" s="105">
        <f t="shared" si="64"/>
        <v>0.97019999999999995</v>
      </c>
      <c r="AI143" s="105">
        <f t="shared" si="64"/>
        <v>0.97019999999999995</v>
      </c>
      <c r="AJ143" s="105">
        <f t="shared" si="64"/>
        <v>0.97019999999999995</v>
      </c>
      <c r="AK143" s="105">
        <f t="shared" si="64"/>
        <v>0.97019999999999995</v>
      </c>
      <c r="AL143" s="105">
        <f t="shared" si="64"/>
        <v>0.97019999999999995</v>
      </c>
      <c r="AM143" s="105">
        <f t="shared" si="64"/>
        <v>0.97019999999999995</v>
      </c>
      <c r="AN143" s="105">
        <f t="shared" si="64"/>
        <v>0.97019999999999995</v>
      </c>
      <c r="AO143" s="105">
        <f t="shared" si="64"/>
        <v>0.97019999999999995</v>
      </c>
      <c r="AP143" s="105">
        <f t="shared" si="64"/>
        <v>0.97019999999999995</v>
      </c>
      <c r="AQ143" s="105">
        <f t="shared" si="64"/>
        <v>0.97019999999999995</v>
      </c>
      <c r="AR143" s="105">
        <f t="shared" si="64"/>
        <v>0.97019999999999995</v>
      </c>
      <c r="AS143" s="105">
        <f t="shared" si="64"/>
        <v>0.97019999999999995</v>
      </c>
      <c r="AT143" s="105">
        <f t="shared" si="64"/>
        <v>0.97019999999999995</v>
      </c>
      <c r="AU143" s="105">
        <f t="shared" si="64"/>
        <v>0.97019999999999995</v>
      </c>
      <c r="AV143" s="105">
        <f t="shared" si="64"/>
        <v>0.97019999999999995</v>
      </c>
    </row>
    <row r="144" spans="1:48">
      <c r="A144" s="185" t="s">
        <v>16</v>
      </c>
      <c r="B144" s="264" t="str">
        <f t="shared" si="62"/>
        <v>CNG</v>
      </c>
      <c r="C144" s="264" t="str">
        <f t="shared" si="62"/>
        <v>Commercial - Public lights</v>
      </c>
      <c r="E144" s="144">
        <f t="shared" si="63"/>
        <v>0.02</v>
      </c>
      <c r="I144" s="151"/>
      <c r="J144" s="154">
        <f t="shared" si="64"/>
        <v>0.97019999999999995</v>
      </c>
      <c r="K144" s="105">
        <f t="shared" si="64"/>
        <v>0.97019999999999995</v>
      </c>
      <c r="L144" s="105">
        <f t="shared" si="64"/>
        <v>0.97019999999999995</v>
      </c>
      <c r="M144" s="105">
        <f t="shared" si="64"/>
        <v>0.97019999999999995</v>
      </c>
      <c r="N144" s="105">
        <f t="shared" si="64"/>
        <v>0.97019999999999995</v>
      </c>
      <c r="O144" s="105">
        <f t="shared" si="64"/>
        <v>0.97019999999999995</v>
      </c>
      <c r="P144" s="105">
        <f t="shared" si="64"/>
        <v>0.97019999999999995</v>
      </c>
      <c r="Q144" s="105">
        <f t="shared" si="64"/>
        <v>0.97019999999999995</v>
      </c>
      <c r="R144" s="105">
        <f t="shared" si="64"/>
        <v>0.97019999999999995</v>
      </c>
      <c r="S144" s="105">
        <f t="shared" si="64"/>
        <v>0.97019999999999995</v>
      </c>
      <c r="T144" s="105">
        <f t="shared" si="64"/>
        <v>0.97019999999999995</v>
      </c>
      <c r="U144" s="105">
        <f t="shared" si="64"/>
        <v>0.97019999999999995</v>
      </c>
      <c r="V144" s="105">
        <f t="shared" si="64"/>
        <v>0.97019999999999995</v>
      </c>
      <c r="W144" s="105">
        <f t="shared" si="64"/>
        <v>0.97019999999999995</v>
      </c>
      <c r="X144" s="105">
        <f t="shared" si="64"/>
        <v>0.97019999999999995</v>
      </c>
      <c r="Y144" s="105">
        <f t="shared" si="64"/>
        <v>0.97019999999999995</v>
      </c>
      <c r="Z144" s="105">
        <f t="shared" si="64"/>
        <v>0.97019999999999995</v>
      </c>
      <c r="AA144" s="105">
        <f t="shared" si="64"/>
        <v>0.97019999999999995</v>
      </c>
      <c r="AB144" s="105">
        <f t="shared" si="64"/>
        <v>0.97019999999999995</v>
      </c>
      <c r="AC144" s="105">
        <f t="shared" si="64"/>
        <v>0.97019999999999995</v>
      </c>
      <c r="AD144" s="105">
        <f t="shared" si="64"/>
        <v>0.97019999999999995</v>
      </c>
      <c r="AE144" s="105">
        <f t="shared" ref="AE144:AV146" si="65">AE133*(1-$E144)</f>
        <v>0.97019999999999995</v>
      </c>
      <c r="AF144" s="105">
        <f t="shared" si="65"/>
        <v>0.97019999999999995</v>
      </c>
      <c r="AG144" s="105">
        <f t="shared" si="65"/>
        <v>0.97019999999999995</v>
      </c>
      <c r="AH144" s="105">
        <f t="shared" si="65"/>
        <v>0.97019999999999995</v>
      </c>
      <c r="AI144" s="105">
        <f t="shared" si="65"/>
        <v>0.97019999999999995</v>
      </c>
      <c r="AJ144" s="105">
        <f t="shared" si="65"/>
        <v>0.97019999999999995</v>
      </c>
      <c r="AK144" s="105">
        <f t="shared" si="65"/>
        <v>0.97019999999999995</v>
      </c>
      <c r="AL144" s="105">
        <f t="shared" si="65"/>
        <v>0.97019999999999995</v>
      </c>
      <c r="AM144" s="105">
        <f t="shared" si="65"/>
        <v>0.97019999999999995</v>
      </c>
      <c r="AN144" s="105">
        <f t="shared" si="65"/>
        <v>0.97019999999999995</v>
      </c>
      <c r="AO144" s="105">
        <f t="shared" si="65"/>
        <v>0.97019999999999995</v>
      </c>
      <c r="AP144" s="105">
        <f t="shared" si="65"/>
        <v>0.97019999999999995</v>
      </c>
      <c r="AQ144" s="105">
        <f t="shared" si="65"/>
        <v>0.97019999999999995</v>
      </c>
      <c r="AR144" s="105">
        <f t="shared" si="65"/>
        <v>0.97019999999999995</v>
      </c>
      <c r="AS144" s="105">
        <f t="shared" si="65"/>
        <v>0.97019999999999995</v>
      </c>
      <c r="AT144" s="105">
        <f t="shared" si="65"/>
        <v>0.97019999999999995</v>
      </c>
      <c r="AU144" s="105">
        <f t="shared" si="65"/>
        <v>0.97019999999999995</v>
      </c>
      <c r="AV144" s="105">
        <f t="shared" si="65"/>
        <v>0.97019999999999995</v>
      </c>
    </row>
    <row r="145" spans="1:48">
      <c r="A145" s="185" t="s">
        <v>16</v>
      </c>
      <c r="B145" s="264" t="str">
        <f t="shared" si="62"/>
        <v>CNT</v>
      </c>
      <c r="C145" s="264" t="str">
        <f t="shared" si="62"/>
        <v>Commercial - Public Water</v>
      </c>
      <c r="E145" s="144">
        <f t="shared" si="63"/>
        <v>0.02</v>
      </c>
      <c r="I145" s="151"/>
      <c r="J145" s="154">
        <f t="shared" ref="J145:AV146" si="66">J134*(1-$E145)</f>
        <v>0.97019999999999995</v>
      </c>
      <c r="K145" s="105">
        <f t="shared" si="66"/>
        <v>0.97019999999999995</v>
      </c>
      <c r="L145" s="105">
        <f t="shared" si="66"/>
        <v>0.97019999999999995</v>
      </c>
      <c r="M145" s="105">
        <f t="shared" si="66"/>
        <v>0.97019999999999995</v>
      </c>
      <c r="N145" s="105">
        <f t="shared" si="66"/>
        <v>0.97019999999999995</v>
      </c>
      <c r="O145" s="105">
        <f t="shared" si="66"/>
        <v>0.97019999999999995</v>
      </c>
      <c r="P145" s="105">
        <f t="shared" si="66"/>
        <v>0.97019999999999995</v>
      </c>
      <c r="Q145" s="105">
        <f t="shared" si="66"/>
        <v>0.97019999999999995</v>
      </c>
      <c r="R145" s="105">
        <f t="shared" si="66"/>
        <v>0.97019999999999995</v>
      </c>
      <c r="S145" s="105">
        <f t="shared" si="66"/>
        <v>0.97019999999999995</v>
      </c>
      <c r="T145" s="105">
        <f t="shared" si="66"/>
        <v>0.97019999999999995</v>
      </c>
      <c r="U145" s="105">
        <f t="shared" si="66"/>
        <v>0.97019999999999995</v>
      </c>
      <c r="V145" s="105">
        <f t="shared" si="66"/>
        <v>0.97019999999999995</v>
      </c>
      <c r="W145" s="105">
        <f t="shared" si="66"/>
        <v>0.97019999999999995</v>
      </c>
      <c r="X145" s="105">
        <f t="shared" si="66"/>
        <v>0.97019999999999995</v>
      </c>
      <c r="Y145" s="105">
        <f t="shared" si="66"/>
        <v>0.97019999999999995</v>
      </c>
      <c r="Z145" s="105">
        <f t="shared" si="66"/>
        <v>0.97019999999999995</v>
      </c>
      <c r="AA145" s="105">
        <f t="shared" si="66"/>
        <v>0.97019999999999995</v>
      </c>
      <c r="AB145" s="105">
        <f t="shared" si="66"/>
        <v>0.97019999999999995</v>
      </c>
      <c r="AC145" s="105">
        <f t="shared" si="66"/>
        <v>0.97019999999999995</v>
      </c>
      <c r="AD145" s="105">
        <f t="shared" si="66"/>
        <v>0.97019999999999995</v>
      </c>
      <c r="AE145" s="105">
        <f t="shared" si="66"/>
        <v>0.97019999999999995</v>
      </c>
      <c r="AF145" s="105">
        <f t="shared" si="66"/>
        <v>0.97019999999999995</v>
      </c>
      <c r="AG145" s="105">
        <f t="shared" si="66"/>
        <v>0.97019999999999995</v>
      </c>
      <c r="AH145" s="105">
        <f t="shared" si="66"/>
        <v>0.97019999999999995</v>
      </c>
      <c r="AI145" s="105">
        <f t="shared" si="65"/>
        <v>0.97019999999999995</v>
      </c>
      <c r="AJ145" s="105">
        <f t="shared" si="65"/>
        <v>0.97019999999999995</v>
      </c>
      <c r="AK145" s="105">
        <f t="shared" si="65"/>
        <v>0.97019999999999995</v>
      </c>
      <c r="AL145" s="105">
        <f t="shared" si="65"/>
        <v>0.97019999999999995</v>
      </c>
      <c r="AM145" s="105">
        <f t="shared" si="65"/>
        <v>0.97019999999999995</v>
      </c>
      <c r="AN145" s="105">
        <f t="shared" si="65"/>
        <v>0.97019999999999995</v>
      </c>
      <c r="AO145" s="105">
        <f t="shared" si="65"/>
        <v>0.97019999999999995</v>
      </c>
      <c r="AP145" s="105">
        <f t="shared" si="65"/>
        <v>0.97019999999999995</v>
      </c>
      <c r="AQ145" s="105">
        <f t="shared" si="65"/>
        <v>0.97019999999999995</v>
      </c>
      <c r="AR145" s="105">
        <f t="shared" si="65"/>
        <v>0.97019999999999995</v>
      </c>
      <c r="AS145" s="105">
        <f t="shared" si="66"/>
        <v>0.97019999999999995</v>
      </c>
      <c r="AT145" s="105">
        <f t="shared" si="66"/>
        <v>0.97019999999999995</v>
      </c>
      <c r="AU145" s="105">
        <f t="shared" si="66"/>
        <v>0.97019999999999995</v>
      </c>
      <c r="AV145" s="105">
        <f t="shared" si="66"/>
        <v>0.97019999999999995</v>
      </c>
    </row>
    <row r="146" spans="1:48">
      <c r="A146" s="185" t="s">
        <v>16</v>
      </c>
      <c r="B146" s="264" t="str">
        <f t="shared" si="62"/>
        <v>CNO</v>
      </c>
      <c r="C146" s="264" t="str">
        <f t="shared" si="62"/>
        <v>Commercial - Other</v>
      </c>
      <c r="E146" s="144">
        <f t="shared" si="63"/>
        <v>0.02</v>
      </c>
      <c r="I146" s="151"/>
      <c r="J146" s="154">
        <f t="shared" si="66"/>
        <v>0.97019999999999995</v>
      </c>
      <c r="K146" s="105">
        <f t="shared" si="66"/>
        <v>0.97019999999999995</v>
      </c>
      <c r="L146" s="105">
        <f t="shared" si="66"/>
        <v>0.97019999999999995</v>
      </c>
      <c r="M146" s="105">
        <f t="shared" si="66"/>
        <v>0.97019999999999995</v>
      </c>
      <c r="N146" s="105">
        <f t="shared" si="66"/>
        <v>0.97019999999999995</v>
      </c>
      <c r="O146" s="105">
        <f t="shared" si="66"/>
        <v>0.97019999999999995</v>
      </c>
      <c r="P146" s="105">
        <f t="shared" si="66"/>
        <v>0.97019999999999995</v>
      </c>
      <c r="Q146" s="105">
        <f t="shared" si="66"/>
        <v>0.97019999999999995</v>
      </c>
      <c r="R146" s="105">
        <f t="shared" si="66"/>
        <v>0.97019999999999995</v>
      </c>
      <c r="S146" s="105">
        <f t="shared" si="66"/>
        <v>0.97019999999999995</v>
      </c>
      <c r="T146" s="105">
        <f t="shared" si="66"/>
        <v>0.97019999999999995</v>
      </c>
      <c r="U146" s="105">
        <f t="shared" si="66"/>
        <v>0.97019999999999995</v>
      </c>
      <c r="V146" s="105">
        <f t="shared" si="66"/>
        <v>0.97019999999999995</v>
      </c>
      <c r="W146" s="105">
        <f t="shared" si="66"/>
        <v>0.97019999999999995</v>
      </c>
      <c r="X146" s="105">
        <f t="shared" si="66"/>
        <v>0.97019999999999995</v>
      </c>
      <c r="Y146" s="105">
        <f t="shared" si="66"/>
        <v>0.97019999999999995</v>
      </c>
      <c r="Z146" s="105">
        <f t="shared" si="66"/>
        <v>0.97019999999999995</v>
      </c>
      <c r="AA146" s="105">
        <f t="shared" si="66"/>
        <v>0.97019999999999995</v>
      </c>
      <c r="AB146" s="105">
        <f t="shared" si="66"/>
        <v>0.97019999999999995</v>
      </c>
      <c r="AC146" s="105">
        <f t="shared" si="66"/>
        <v>0.97019999999999995</v>
      </c>
      <c r="AD146" s="105">
        <f t="shared" si="66"/>
        <v>0.97019999999999995</v>
      </c>
      <c r="AE146" s="105">
        <f t="shared" si="66"/>
        <v>0.97019999999999995</v>
      </c>
      <c r="AF146" s="105">
        <f t="shared" si="66"/>
        <v>0.97019999999999995</v>
      </c>
      <c r="AG146" s="105">
        <f t="shared" si="66"/>
        <v>0.97019999999999995</v>
      </c>
      <c r="AH146" s="105">
        <f t="shared" si="66"/>
        <v>0.97019999999999995</v>
      </c>
      <c r="AI146" s="105">
        <f t="shared" si="65"/>
        <v>0.97019999999999995</v>
      </c>
      <c r="AJ146" s="105">
        <f t="shared" si="65"/>
        <v>0.97019999999999995</v>
      </c>
      <c r="AK146" s="105">
        <f t="shared" si="65"/>
        <v>0.97019999999999995</v>
      </c>
      <c r="AL146" s="105">
        <f t="shared" si="65"/>
        <v>0.97019999999999995</v>
      </c>
      <c r="AM146" s="105">
        <f t="shared" si="65"/>
        <v>0.97019999999999995</v>
      </c>
      <c r="AN146" s="105">
        <f t="shared" si="65"/>
        <v>0.97019999999999995</v>
      </c>
      <c r="AO146" s="105">
        <f t="shared" si="65"/>
        <v>0.97019999999999995</v>
      </c>
      <c r="AP146" s="105">
        <f t="shared" si="65"/>
        <v>0.97019999999999995</v>
      </c>
      <c r="AQ146" s="105">
        <f t="shared" si="65"/>
        <v>0.97019999999999995</v>
      </c>
      <c r="AR146" s="105">
        <f t="shared" si="65"/>
        <v>0.97019999999999995</v>
      </c>
      <c r="AS146" s="105">
        <f t="shared" si="66"/>
        <v>0.97019999999999995</v>
      </c>
      <c r="AT146" s="105">
        <f t="shared" si="66"/>
        <v>0.97019999999999995</v>
      </c>
      <c r="AU146" s="105">
        <f t="shared" si="66"/>
        <v>0.97019999999999995</v>
      </c>
      <c r="AV146" s="105">
        <f t="shared" si="66"/>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67">J92*J$34/1000</f>
        <v>27.932878870776872</v>
      </c>
      <c r="K151" s="157">
        <f t="shared" si="67"/>
        <v>27.184333254455268</v>
      </c>
      <c r="L151" s="157">
        <f t="shared" si="67"/>
        <v>26.495888298464951</v>
      </c>
      <c r="M151" s="157">
        <f t="shared" si="67"/>
        <v>25.74695146912962</v>
      </c>
      <c r="N151" s="157">
        <f t="shared" si="67"/>
        <v>24.966131843169475</v>
      </c>
      <c r="O151" s="157">
        <f t="shared" si="67"/>
        <v>24.056668064799556</v>
      </c>
      <c r="P151" s="157">
        <f>P92*P$34/1000</f>
        <v>24.220852809650175</v>
      </c>
      <c r="Q151" s="157">
        <f>Q92*Q$34/1000</f>
        <v>24.417033801897151</v>
      </c>
      <c r="R151" s="157">
        <f t="shared" si="67"/>
        <v>24.417033801897151</v>
      </c>
      <c r="S151" s="157">
        <f t="shared" si="67"/>
        <v>24.417033801897151</v>
      </c>
      <c r="T151" s="157">
        <f t="shared" si="67"/>
        <v>24.417033801897151</v>
      </c>
      <c r="U151" s="157">
        <f t="shared" si="67"/>
        <v>24.417033801897151</v>
      </c>
      <c r="V151" s="157">
        <f t="shared" si="67"/>
        <v>24.417033801897151</v>
      </c>
      <c r="W151" s="157">
        <f t="shared" si="67"/>
        <v>24.417033801897151</v>
      </c>
      <c r="X151" s="157">
        <f t="shared" si="67"/>
        <v>24.417033801897151</v>
      </c>
      <c r="Y151" s="157">
        <f t="shared" si="67"/>
        <v>24.417033801897151</v>
      </c>
      <c r="Z151" s="157">
        <f t="shared" si="67"/>
        <v>24.417033801897151</v>
      </c>
      <c r="AA151" s="157">
        <f t="shared" si="67"/>
        <v>24.417033801897151</v>
      </c>
      <c r="AB151" s="157">
        <f t="shared" si="67"/>
        <v>24.417033801897151</v>
      </c>
      <c r="AC151" s="157">
        <f t="shared" si="67"/>
        <v>24.417033801897151</v>
      </c>
      <c r="AD151" s="157">
        <f t="shared" si="67"/>
        <v>24.417033801897151</v>
      </c>
      <c r="AE151" s="157">
        <f t="shared" si="67"/>
        <v>24.417033801897151</v>
      </c>
      <c r="AF151" s="157">
        <f t="shared" si="67"/>
        <v>24.417033801897151</v>
      </c>
      <c r="AG151" s="157">
        <f t="shared" si="67"/>
        <v>24.417033801897151</v>
      </c>
      <c r="AH151" s="157">
        <f t="shared" si="67"/>
        <v>24.417033801897151</v>
      </c>
      <c r="AI151" s="157">
        <f t="shared" si="67"/>
        <v>24.417033801897151</v>
      </c>
      <c r="AJ151" s="157">
        <f t="shared" si="67"/>
        <v>24.417033801897151</v>
      </c>
      <c r="AK151" s="157">
        <f t="shared" si="67"/>
        <v>24.417033801897151</v>
      </c>
      <c r="AL151" s="157">
        <f t="shared" si="67"/>
        <v>24.417033801897151</v>
      </c>
      <c r="AM151" s="157">
        <f t="shared" si="67"/>
        <v>24.417033801897151</v>
      </c>
      <c r="AN151" s="157">
        <f t="shared" si="67"/>
        <v>24.417033801897151</v>
      </c>
      <c r="AO151" s="157">
        <f t="shared" si="67"/>
        <v>24.417033801897151</v>
      </c>
      <c r="AP151" s="157">
        <f t="shared" si="67"/>
        <v>24.417033801897151</v>
      </c>
      <c r="AQ151" s="157">
        <f t="shared" si="67"/>
        <v>24.417033801897151</v>
      </c>
      <c r="AR151" s="157">
        <f t="shared" si="67"/>
        <v>24.417033801897151</v>
      </c>
      <c r="AS151" s="157">
        <f t="shared" si="67"/>
        <v>24.417033801897151</v>
      </c>
      <c r="AT151" s="157">
        <f t="shared" si="67"/>
        <v>24.417033801897151</v>
      </c>
      <c r="AU151" s="157">
        <f t="shared" si="67"/>
        <v>24.417033801897151</v>
      </c>
      <c r="AV151" s="157">
        <f t="shared" si="67"/>
        <v>24.417033801897151</v>
      </c>
    </row>
    <row r="152" spans="1:48">
      <c r="A152" s="185" t="s">
        <v>16</v>
      </c>
      <c r="B152" s="87" t="str">
        <f t="shared" ref="B152:C159" si="68">B93</f>
        <v>CEH</v>
      </c>
      <c r="C152" s="87" t="str">
        <f t="shared" si="68"/>
        <v>Commercial - Space Heating</v>
      </c>
      <c r="D152" s="159"/>
      <c r="E152" s="159"/>
      <c r="F152" s="159"/>
      <c r="G152" s="159"/>
      <c r="H152" s="159"/>
      <c r="I152" s="158"/>
      <c r="J152" s="157">
        <f t="shared" si="67"/>
        <v>1.5703509815003798</v>
      </c>
      <c r="K152" s="157">
        <f t="shared" si="67"/>
        <v>1.7098122261210627</v>
      </c>
      <c r="L152" s="157">
        <f t="shared" si="67"/>
        <v>1.8569629165935211</v>
      </c>
      <c r="M152" s="157">
        <f t="shared" si="67"/>
        <v>2.0042284977335147</v>
      </c>
      <c r="N152" s="157">
        <f t="shared" si="67"/>
        <v>2.1531499123061106</v>
      </c>
      <c r="O152" s="157">
        <f t="shared" si="67"/>
        <v>2.2941963422736769</v>
      </c>
      <c r="P152" s="157">
        <f t="shared" si="67"/>
        <v>2.3098540401759307</v>
      </c>
      <c r="Q152" s="157">
        <f t="shared" si="67"/>
        <v>2.3285631030280389</v>
      </c>
      <c r="R152" s="157">
        <f t="shared" si="67"/>
        <v>2.3285631030280389</v>
      </c>
      <c r="S152" s="157">
        <f t="shared" si="67"/>
        <v>2.3285631030280389</v>
      </c>
      <c r="T152" s="157">
        <f t="shared" si="67"/>
        <v>2.3285631030280389</v>
      </c>
      <c r="U152" s="157">
        <f t="shared" si="67"/>
        <v>2.3285631030280389</v>
      </c>
      <c r="V152" s="157">
        <f t="shared" si="67"/>
        <v>2.3285631030280389</v>
      </c>
      <c r="W152" s="157">
        <f t="shared" si="67"/>
        <v>2.3285631030280389</v>
      </c>
      <c r="X152" s="157">
        <f t="shared" si="67"/>
        <v>2.3285631030280389</v>
      </c>
      <c r="Y152" s="157">
        <f t="shared" si="67"/>
        <v>2.3285631030280389</v>
      </c>
      <c r="Z152" s="157">
        <f t="shared" si="67"/>
        <v>2.3285631030280389</v>
      </c>
      <c r="AA152" s="157">
        <f t="shared" si="67"/>
        <v>2.3285631030280389</v>
      </c>
      <c r="AB152" s="157">
        <f t="shared" si="67"/>
        <v>2.3285631030280389</v>
      </c>
      <c r="AC152" s="157">
        <f t="shared" si="67"/>
        <v>2.3285631030280389</v>
      </c>
      <c r="AD152" s="157">
        <f t="shared" si="67"/>
        <v>2.3285631030280389</v>
      </c>
      <c r="AE152" s="157">
        <f t="shared" si="67"/>
        <v>2.3285631030280389</v>
      </c>
      <c r="AF152" s="157">
        <f t="shared" si="67"/>
        <v>2.3285631030280389</v>
      </c>
      <c r="AG152" s="157">
        <f t="shared" si="67"/>
        <v>2.3285631030280389</v>
      </c>
      <c r="AH152" s="157">
        <f t="shared" si="67"/>
        <v>2.3285631030280389</v>
      </c>
      <c r="AI152" s="157">
        <f t="shared" si="67"/>
        <v>2.3285631030280389</v>
      </c>
      <c r="AJ152" s="157">
        <f t="shared" si="67"/>
        <v>2.3285631030280389</v>
      </c>
      <c r="AK152" s="157">
        <f t="shared" si="67"/>
        <v>2.3285631030280389</v>
      </c>
      <c r="AL152" s="157">
        <f t="shared" si="67"/>
        <v>2.3285631030280389</v>
      </c>
      <c r="AM152" s="157">
        <f t="shared" si="67"/>
        <v>2.3285631030280389</v>
      </c>
      <c r="AN152" s="157">
        <f t="shared" si="67"/>
        <v>2.3285631030280389</v>
      </c>
      <c r="AO152" s="157">
        <f t="shared" si="67"/>
        <v>2.3285631030280389</v>
      </c>
      <c r="AP152" s="157">
        <f t="shared" si="67"/>
        <v>2.3285631030280389</v>
      </c>
      <c r="AQ152" s="157">
        <f t="shared" si="67"/>
        <v>2.3285631030280389</v>
      </c>
      <c r="AR152" s="157">
        <f t="shared" si="67"/>
        <v>2.3285631030280389</v>
      </c>
      <c r="AS152" s="157">
        <f t="shared" si="67"/>
        <v>2.3285631030280389</v>
      </c>
      <c r="AT152" s="157">
        <f t="shared" si="67"/>
        <v>2.3285631030280389</v>
      </c>
      <c r="AU152" s="157">
        <f t="shared" si="67"/>
        <v>2.3285631030280389</v>
      </c>
      <c r="AV152" s="157">
        <f t="shared" si="67"/>
        <v>2.3285631030280389</v>
      </c>
    </row>
    <row r="153" spans="1:48">
      <c r="A153" s="185" t="s">
        <v>16</v>
      </c>
      <c r="B153" s="87" t="str">
        <f t="shared" si="68"/>
        <v>CEK</v>
      </c>
      <c r="C153" s="87" t="str">
        <f t="shared" si="68"/>
        <v>Commercial - Cooking</v>
      </c>
      <c r="D153" s="159"/>
      <c r="E153" s="159"/>
      <c r="F153" s="159"/>
      <c r="G153" s="159"/>
      <c r="H153" s="159"/>
      <c r="I153" s="158"/>
      <c r="J153" s="157">
        <f t="shared" si="67"/>
        <v>1.9788999513059524</v>
      </c>
      <c r="K153" s="157">
        <f t="shared" si="67"/>
        <v>1.928115311233308</v>
      </c>
      <c r="L153" s="157">
        <f t="shared" si="67"/>
        <v>1.8816418208546093</v>
      </c>
      <c r="M153" s="157">
        <f t="shared" si="67"/>
        <v>1.8309262878711083</v>
      </c>
      <c r="N153" s="157">
        <f t="shared" si="67"/>
        <v>1.7779946832352111</v>
      </c>
      <c r="O153" s="157">
        <f t="shared" si="67"/>
        <v>1.7159413539708162</v>
      </c>
      <c r="P153" s="157">
        <f t="shared" si="67"/>
        <v>1.7276525100054525</v>
      </c>
      <c r="Q153" s="157">
        <f t="shared" si="67"/>
        <v>1.7416459307299206</v>
      </c>
      <c r="R153" s="157">
        <f t="shared" si="67"/>
        <v>1.7416459307299206</v>
      </c>
      <c r="S153" s="157">
        <f t="shared" si="67"/>
        <v>1.7416459307299206</v>
      </c>
      <c r="T153" s="157">
        <f t="shared" si="67"/>
        <v>1.7416459307299206</v>
      </c>
      <c r="U153" s="157">
        <f t="shared" si="67"/>
        <v>1.7416459307299206</v>
      </c>
      <c r="V153" s="157">
        <f t="shared" si="67"/>
        <v>1.7416459307299206</v>
      </c>
      <c r="W153" s="157">
        <f t="shared" si="67"/>
        <v>1.7416459307299206</v>
      </c>
      <c r="X153" s="157">
        <f t="shared" si="67"/>
        <v>1.7416459307299206</v>
      </c>
      <c r="Y153" s="157">
        <f t="shared" si="67"/>
        <v>1.7416459307299206</v>
      </c>
      <c r="Z153" s="157">
        <f t="shared" si="67"/>
        <v>1.7416459307299206</v>
      </c>
      <c r="AA153" s="157">
        <f t="shared" si="67"/>
        <v>1.7416459307299206</v>
      </c>
      <c r="AB153" s="157">
        <f t="shared" si="67"/>
        <v>1.7416459307299206</v>
      </c>
      <c r="AC153" s="157">
        <f t="shared" si="67"/>
        <v>1.7416459307299206</v>
      </c>
      <c r="AD153" s="157">
        <f t="shared" si="67"/>
        <v>1.7416459307299206</v>
      </c>
      <c r="AE153" s="157">
        <f t="shared" si="67"/>
        <v>1.7416459307299206</v>
      </c>
      <c r="AF153" s="157">
        <f t="shared" si="67"/>
        <v>1.7416459307299206</v>
      </c>
      <c r="AG153" s="157">
        <f t="shared" si="67"/>
        <v>1.7416459307299206</v>
      </c>
      <c r="AH153" s="157">
        <f t="shared" si="67"/>
        <v>1.7416459307299206</v>
      </c>
      <c r="AI153" s="157">
        <f t="shared" si="67"/>
        <v>1.7416459307299206</v>
      </c>
      <c r="AJ153" s="157">
        <f t="shared" si="67"/>
        <v>1.7416459307299206</v>
      </c>
      <c r="AK153" s="157">
        <f t="shared" si="67"/>
        <v>1.7416459307299206</v>
      </c>
      <c r="AL153" s="157">
        <f t="shared" si="67"/>
        <v>1.7416459307299206</v>
      </c>
      <c r="AM153" s="157">
        <f t="shared" si="67"/>
        <v>1.7416459307299206</v>
      </c>
      <c r="AN153" s="157">
        <f t="shared" si="67"/>
        <v>1.7416459307299206</v>
      </c>
      <c r="AO153" s="157">
        <f t="shared" si="67"/>
        <v>1.7416459307299206</v>
      </c>
      <c r="AP153" s="157">
        <f t="shared" si="67"/>
        <v>1.7416459307299206</v>
      </c>
      <c r="AQ153" s="157">
        <f t="shared" si="67"/>
        <v>1.7416459307299206</v>
      </c>
      <c r="AR153" s="157">
        <f t="shared" si="67"/>
        <v>1.7416459307299206</v>
      </c>
      <c r="AS153" s="157">
        <f t="shared" si="67"/>
        <v>1.7416459307299206</v>
      </c>
      <c r="AT153" s="157">
        <f t="shared" si="67"/>
        <v>1.7416459307299206</v>
      </c>
      <c r="AU153" s="157">
        <f t="shared" si="67"/>
        <v>1.7416459307299206</v>
      </c>
      <c r="AV153" s="157">
        <f t="shared" si="67"/>
        <v>1.7416459307299206</v>
      </c>
    </row>
    <row r="154" spans="1:48">
      <c r="A154" s="185" t="s">
        <v>16</v>
      </c>
      <c r="B154" s="87" t="str">
        <f t="shared" si="68"/>
        <v>CEL</v>
      </c>
      <c r="C154" s="87" t="str">
        <f t="shared" si="68"/>
        <v>Commercial - Lighting</v>
      </c>
      <c r="D154" s="159"/>
      <c r="E154" s="159"/>
      <c r="F154" s="159"/>
      <c r="G154" s="159"/>
      <c r="H154" s="159"/>
      <c r="I154" s="158"/>
      <c r="J154" s="157">
        <f t="shared" si="67"/>
        <v>24.308054381137783</v>
      </c>
      <c r="K154" s="157">
        <f t="shared" si="67"/>
        <v>23.656646854098238</v>
      </c>
      <c r="L154" s="157">
        <f t="shared" si="67"/>
        <v>23.057540778922423</v>
      </c>
      <c r="M154" s="157">
        <f t="shared" si="67"/>
        <v>22.405792806228991</v>
      </c>
      <c r="N154" s="157">
        <f t="shared" si="67"/>
        <v>21.726299438663649</v>
      </c>
      <c r="O154" s="157">
        <f t="shared" si="67"/>
        <v>20.934855954282259</v>
      </c>
      <c r="P154" s="157">
        <f t="shared" si="67"/>
        <v>21.077734592923314</v>
      </c>
      <c r="Q154" s="157">
        <f t="shared" si="67"/>
        <v>21.248457354803548</v>
      </c>
      <c r="R154" s="157">
        <f t="shared" si="67"/>
        <v>21.248457354803548</v>
      </c>
      <c r="S154" s="157">
        <f t="shared" si="67"/>
        <v>21.248457354803548</v>
      </c>
      <c r="T154" s="157">
        <f t="shared" si="67"/>
        <v>21.248457354803548</v>
      </c>
      <c r="U154" s="157">
        <f t="shared" si="67"/>
        <v>21.248457354803548</v>
      </c>
      <c r="V154" s="157">
        <f t="shared" si="67"/>
        <v>21.248457354803548</v>
      </c>
      <c r="W154" s="157">
        <f t="shared" si="67"/>
        <v>21.248457354803548</v>
      </c>
      <c r="X154" s="157">
        <f t="shared" si="67"/>
        <v>21.248457354803548</v>
      </c>
      <c r="Y154" s="157">
        <f t="shared" si="67"/>
        <v>21.248457354803548</v>
      </c>
      <c r="Z154" s="157">
        <f t="shared" si="67"/>
        <v>21.248457354803548</v>
      </c>
      <c r="AA154" s="157">
        <f t="shared" si="67"/>
        <v>21.248457354803548</v>
      </c>
      <c r="AB154" s="157">
        <f t="shared" si="67"/>
        <v>21.248457354803548</v>
      </c>
      <c r="AC154" s="157">
        <f t="shared" si="67"/>
        <v>21.248457354803548</v>
      </c>
      <c r="AD154" s="157">
        <f t="shared" si="67"/>
        <v>21.248457354803548</v>
      </c>
      <c r="AE154" s="157">
        <f t="shared" si="67"/>
        <v>21.248457354803548</v>
      </c>
      <c r="AF154" s="157">
        <f t="shared" si="67"/>
        <v>21.248457354803548</v>
      </c>
      <c r="AG154" s="157">
        <f t="shared" si="67"/>
        <v>21.248457354803548</v>
      </c>
      <c r="AH154" s="157">
        <f t="shared" si="67"/>
        <v>21.248457354803548</v>
      </c>
      <c r="AI154" s="157">
        <f t="shared" si="67"/>
        <v>21.248457354803548</v>
      </c>
      <c r="AJ154" s="157">
        <f t="shared" si="67"/>
        <v>21.248457354803548</v>
      </c>
      <c r="AK154" s="157">
        <f t="shared" si="67"/>
        <v>21.248457354803548</v>
      </c>
      <c r="AL154" s="157">
        <f t="shared" si="67"/>
        <v>21.248457354803548</v>
      </c>
      <c r="AM154" s="157">
        <f t="shared" si="67"/>
        <v>21.248457354803548</v>
      </c>
      <c r="AN154" s="157">
        <f t="shared" si="67"/>
        <v>21.248457354803548</v>
      </c>
      <c r="AO154" s="157">
        <f t="shared" si="67"/>
        <v>21.248457354803548</v>
      </c>
      <c r="AP154" s="157">
        <f t="shared" si="67"/>
        <v>21.248457354803548</v>
      </c>
      <c r="AQ154" s="157">
        <f t="shared" si="67"/>
        <v>21.248457354803548</v>
      </c>
      <c r="AR154" s="157">
        <f t="shared" si="67"/>
        <v>21.248457354803548</v>
      </c>
      <c r="AS154" s="157">
        <f t="shared" si="67"/>
        <v>21.248457354803548</v>
      </c>
      <c r="AT154" s="157">
        <f t="shared" si="67"/>
        <v>21.248457354803548</v>
      </c>
      <c r="AU154" s="157">
        <f t="shared" si="67"/>
        <v>21.248457354803548</v>
      </c>
      <c r="AV154" s="157">
        <f t="shared" si="67"/>
        <v>21.248457354803548</v>
      </c>
    </row>
    <row r="155" spans="1:48">
      <c r="A155" s="185" t="s">
        <v>16</v>
      </c>
      <c r="B155" s="87" t="str">
        <f t="shared" si="68"/>
        <v>CER</v>
      </c>
      <c r="C155" s="87" t="str">
        <f t="shared" si="68"/>
        <v>Commercial - Refrigeration</v>
      </c>
      <c r="D155" s="159"/>
      <c r="E155" s="159"/>
      <c r="F155" s="159"/>
      <c r="G155" s="159"/>
      <c r="H155" s="159"/>
      <c r="I155" s="158"/>
      <c r="J155" s="157">
        <f t="shared" si="67"/>
        <v>5.9132780747494111</v>
      </c>
      <c r="K155" s="157">
        <f t="shared" si="67"/>
        <v>5.754813979393484</v>
      </c>
      <c r="L155" s="157">
        <f t="shared" si="67"/>
        <v>5.6090729520270433</v>
      </c>
      <c r="M155" s="157">
        <f t="shared" si="67"/>
        <v>5.4505260384500769</v>
      </c>
      <c r="N155" s="157">
        <f t="shared" si="67"/>
        <v>5.2852296651015127</v>
      </c>
      <c r="O155" s="157">
        <f t="shared" si="67"/>
        <v>5.0926998422610925</v>
      </c>
      <c r="P155" s="157">
        <f t="shared" si="67"/>
        <v>5.1274570921824099</v>
      </c>
      <c r="Q155" s="157">
        <f t="shared" si="67"/>
        <v>5.1689878189472145</v>
      </c>
      <c r="R155" s="157">
        <f t="shared" si="67"/>
        <v>5.1689878189472145</v>
      </c>
      <c r="S155" s="157">
        <f t="shared" si="67"/>
        <v>5.1689878189472145</v>
      </c>
      <c r="T155" s="157">
        <f t="shared" si="67"/>
        <v>5.1689878189472145</v>
      </c>
      <c r="U155" s="157">
        <f t="shared" si="67"/>
        <v>5.1689878189472145</v>
      </c>
      <c r="V155" s="157">
        <f t="shared" si="67"/>
        <v>5.1689878189472145</v>
      </c>
      <c r="W155" s="157">
        <f t="shared" si="67"/>
        <v>5.1689878189472145</v>
      </c>
      <c r="X155" s="157">
        <f t="shared" si="67"/>
        <v>5.1689878189472145</v>
      </c>
      <c r="Y155" s="157">
        <f t="shared" si="67"/>
        <v>5.1689878189472145</v>
      </c>
      <c r="Z155" s="157">
        <f t="shared" si="67"/>
        <v>5.1689878189472145</v>
      </c>
      <c r="AA155" s="157">
        <f t="shared" si="67"/>
        <v>5.1689878189472145</v>
      </c>
      <c r="AB155" s="157">
        <f t="shared" si="67"/>
        <v>5.1689878189472145</v>
      </c>
      <c r="AC155" s="157">
        <f t="shared" si="67"/>
        <v>5.1689878189472145</v>
      </c>
      <c r="AD155" s="157">
        <f t="shared" si="67"/>
        <v>5.1689878189472145</v>
      </c>
      <c r="AE155" s="157">
        <f t="shared" si="67"/>
        <v>5.1689878189472145</v>
      </c>
      <c r="AF155" s="157">
        <f t="shared" si="67"/>
        <v>5.1689878189472145</v>
      </c>
      <c r="AG155" s="157">
        <f t="shared" si="67"/>
        <v>5.1689878189472145</v>
      </c>
      <c r="AH155" s="157">
        <f t="shared" si="67"/>
        <v>5.1689878189472145</v>
      </c>
      <c r="AI155" s="157">
        <f t="shared" si="67"/>
        <v>5.1689878189472145</v>
      </c>
      <c r="AJ155" s="157">
        <f t="shared" si="67"/>
        <v>5.1689878189472145</v>
      </c>
      <c r="AK155" s="157">
        <f t="shared" si="67"/>
        <v>5.1689878189472145</v>
      </c>
      <c r="AL155" s="157">
        <f t="shared" si="67"/>
        <v>5.1689878189472145</v>
      </c>
      <c r="AM155" s="157">
        <f t="shared" si="67"/>
        <v>5.1689878189472145</v>
      </c>
      <c r="AN155" s="157">
        <f t="shared" si="67"/>
        <v>5.1689878189472145</v>
      </c>
      <c r="AO155" s="157">
        <f t="shared" si="67"/>
        <v>5.1689878189472145</v>
      </c>
      <c r="AP155" s="157">
        <f t="shared" si="67"/>
        <v>5.1689878189472145</v>
      </c>
      <c r="AQ155" s="157">
        <f t="shared" si="67"/>
        <v>5.1689878189472145</v>
      </c>
      <c r="AR155" s="157">
        <f t="shared" si="67"/>
        <v>5.1689878189472145</v>
      </c>
      <c r="AS155" s="157">
        <f t="shared" si="67"/>
        <v>5.1689878189472145</v>
      </c>
      <c r="AT155" s="157">
        <f t="shared" si="67"/>
        <v>5.1689878189472145</v>
      </c>
      <c r="AU155" s="157">
        <f t="shared" si="67"/>
        <v>5.1689878189472145</v>
      </c>
      <c r="AV155" s="157">
        <f t="shared" si="67"/>
        <v>5.1689878189472145</v>
      </c>
    </row>
    <row r="156" spans="1:48">
      <c r="A156" s="185" t="s">
        <v>16</v>
      </c>
      <c r="B156" s="87" t="str">
        <f t="shared" si="68"/>
        <v>CEW</v>
      </c>
      <c r="C156" s="87" t="str">
        <f t="shared" si="68"/>
        <v>Commercial - Water Heating</v>
      </c>
      <c r="D156" s="159"/>
      <c r="E156" s="159"/>
      <c r="F156" s="159"/>
      <c r="G156" s="159"/>
      <c r="H156" s="159"/>
      <c r="I156" s="158"/>
      <c r="J156" s="157">
        <f t="shared" si="67"/>
        <v>1.9366218046150063</v>
      </c>
      <c r="K156" s="157">
        <f t="shared" si="67"/>
        <v>2.0749678514469103</v>
      </c>
      <c r="L156" s="157">
        <f t="shared" si="67"/>
        <v>2.2219979964966123</v>
      </c>
      <c r="M156" s="157">
        <f t="shared" si="67"/>
        <v>2.3685183121946256</v>
      </c>
      <c r="N156" s="157">
        <f t="shared" si="67"/>
        <v>2.5164416476663583</v>
      </c>
      <c r="O156" s="157">
        <f t="shared" si="67"/>
        <v>2.6547723439938684</v>
      </c>
      <c r="P156" s="157">
        <f t="shared" si="67"/>
        <v>2.6728909429104366</v>
      </c>
      <c r="Q156" s="157">
        <f t="shared" si="67"/>
        <v>2.6945404860321882</v>
      </c>
      <c r="R156" s="157">
        <f t="shared" si="67"/>
        <v>2.6945404860321882</v>
      </c>
      <c r="S156" s="157">
        <f t="shared" si="67"/>
        <v>2.6945404860321882</v>
      </c>
      <c r="T156" s="157">
        <f t="shared" si="67"/>
        <v>2.6945404860321882</v>
      </c>
      <c r="U156" s="157">
        <f t="shared" si="67"/>
        <v>2.6945404860321882</v>
      </c>
      <c r="V156" s="157">
        <f t="shared" si="67"/>
        <v>2.6945404860321882</v>
      </c>
      <c r="W156" s="157">
        <f t="shared" si="67"/>
        <v>2.6945404860321882</v>
      </c>
      <c r="X156" s="157">
        <f t="shared" si="67"/>
        <v>2.6945404860321882</v>
      </c>
      <c r="Y156" s="157">
        <f t="shared" si="67"/>
        <v>2.6945404860321882</v>
      </c>
      <c r="Z156" s="157">
        <f t="shared" si="67"/>
        <v>2.6945404860321882</v>
      </c>
      <c r="AA156" s="157">
        <f t="shared" si="67"/>
        <v>2.6945404860321882</v>
      </c>
      <c r="AB156" s="157">
        <f t="shared" si="67"/>
        <v>2.6945404860321882</v>
      </c>
      <c r="AC156" s="157">
        <f t="shared" si="67"/>
        <v>2.6945404860321882</v>
      </c>
      <c r="AD156" s="157">
        <f t="shared" si="67"/>
        <v>2.6945404860321882</v>
      </c>
      <c r="AE156" s="157">
        <f t="shared" si="67"/>
        <v>2.6945404860321882</v>
      </c>
      <c r="AF156" s="157">
        <f t="shared" si="67"/>
        <v>2.6945404860321882</v>
      </c>
      <c r="AG156" s="157">
        <f t="shared" si="67"/>
        <v>2.6945404860321882</v>
      </c>
      <c r="AH156" s="157">
        <f t="shared" si="67"/>
        <v>2.6945404860321882</v>
      </c>
      <c r="AI156" s="157">
        <f t="shared" si="67"/>
        <v>2.6945404860321882</v>
      </c>
      <c r="AJ156" s="157">
        <f t="shared" si="67"/>
        <v>2.6945404860321882</v>
      </c>
      <c r="AK156" s="157">
        <f t="shared" si="67"/>
        <v>2.6945404860321882</v>
      </c>
      <c r="AL156" s="157">
        <f t="shared" si="67"/>
        <v>2.6945404860321882</v>
      </c>
      <c r="AM156" s="157">
        <f t="shared" si="67"/>
        <v>2.6945404860321882</v>
      </c>
      <c r="AN156" s="157">
        <f t="shared" si="67"/>
        <v>2.6945404860321882</v>
      </c>
      <c r="AO156" s="157">
        <f t="shared" si="67"/>
        <v>2.6945404860321882</v>
      </c>
      <c r="AP156" s="157">
        <f t="shared" si="67"/>
        <v>2.6945404860321882</v>
      </c>
      <c r="AQ156" s="157">
        <f t="shared" si="67"/>
        <v>2.6945404860321882</v>
      </c>
      <c r="AR156" s="157">
        <f t="shared" si="67"/>
        <v>2.6945404860321882</v>
      </c>
      <c r="AS156" s="157">
        <f t="shared" si="67"/>
        <v>2.6945404860321882</v>
      </c>
      <c r="AT156" s="157">
        <f t="shared" si="67"/>
        <v>2.6945404860321882</v>
      </c>
      <c r="AU156" s="157">
        <f t="shared" si="67"/>
        <v>2.6945404860321882</v>
      </c>
      <c r="AV156" s="157">
        <f t="shared" si="67"/>
        <v>2.6945404860321882</v>
      </c>
    </row>
    <row r="157" spans="1:48">
      <c r="A157" s="185" t="s">
        <v>16</v>
      </c>
      <c r="B157" s="87" t="str">
        <f t="shared" si="68"/>
        <v>CEG</v>
      </c>
      <c r="C157" s="87" t="str">
        <f t="shared" si="68"/>
        <v>Commercial - Public lights</v>
      </c>
      <c r="D157" s="159"/>
      <c r="E157" s="159"/>
      <c r="F157" s="159"/>
      <c r="G157" s="159"/>
      <c r="H157" s="159"/>
      <c r="I157" s="158"/>
      <c r="J157" s="157">
        <f t="shared" si="67"/>
        <v>10.30055287377321</v>
      </c>
      <c r="K157" s="157">
        <f t="shared" si="67"/>
        <v>10.024518536781958</v>
      </c>
      <c r="L157" s="157">
        <f t="shared" si="67"/>
        <v>9.7706469719258315</v>
      </c>
      <c r="M157" s="157">
        <f t="shared" si="67"/>
        <v>9.4944683708810445</v>
      </c>
      <c r="N157" s="157">
        <f t="shared" si="67"/>
        <v>9.2065326418324833</v>
      </c>
      <c r="O157" s="157">
        <f t="shared" si="67"/>
        <v>8.8711579824850144</v>
      </c>
      <c r="P157" s="157">
        <f t="shared" si="67"/>
        <v>8.9317028927760216</v>
      </c>
      <c r="Q157" s="157">
        <f t="shared" si="67"/>
        <v>9.0040467672766695</v>
      </c>
      <c r="R157" s="157">
        <f t="shared" si="67"/>
        <v>9.0040467672766695</v>
      </c>
      <c r="S157" s="157">
        <f t="shared" si="67"/>
        <v>9.0040467672766695</v>
      </c>
      <c r="T157" s="157">
        <f t="shared" si="67"/>
        <v>9.0040467672766695</v>
      </c>
      <c r="U157" s="157">
        <f t="shared" si="67"/>
        <v>9.0040467672766695</v>
      </c>
      <c r="V157" s="157">
        <f t="shared" si="67"/>
        <v>9.0040467672766695</v>
      </c>
      <c r="W157" s="157">
        <f t="shared" si="67"/>
        <v>9.0040467672766695</v>
      </c>
      <c r="X157" s="157">
        <f t="shared" si="67"/>
        <v>9.0040467672766695</v>
      </c>
      <c r="Y157" s="157">
        <f t="shared" si="67"/>
        <v>9.0040467672766695</v>
      </c>
      <c r="Z157" s="157">
        <f t="shared" si="67"/>
        <v>9.0040467672766695</v>
      </c>
      <c r="AA157" s="157">
        <f t="shared" si="67"/>
        <v>9.0040467672766695</v>
      </c>
      <c r="AB157" s="157">
        <f t="shared" si="67"/>
        <v>9.0040467672766695</v>
      </c>
      <c r="AC157" s="157">
        <f t="shared" si="67"/>
        <v>9.0040467672766695</v>
      </c>
      <c r="AD157" s="157">
        <f t="shared" si="67"/>
        <v>9.0040467672766695</v>
      </c>
      <c r="AE157" s="157">
        <f t="shared" si="67"/>
        <v>9.0040467672766695</v>
      </c>
      <c r="AF157" s="157">
        <f t="shared" si="67"/>
        <v>9.0040467672766695</v>
      </c>
      <c r="AG157" s="157">
        <f t="shared" ref="K157:AV159" si="69">AG98*AG$34/1000</f>
        <v>9.0040467672766695</v>
      </c>
      <c r="AH157" s="157">
        <f t="shared" si="69"/>
        <v>9.0040467672766695</v>
      </c>
      <c r="AI157" s="157">
        <f t="shared" si="69"/>
        <v>9.0040467672766695</v>
      </c>
      <c r="AJ157" s="157">
        <f t="shared" si="69"/>
        <v>9.0040467672766695</v>
      </c>
      <c r="AK157" s="157">
        <f t="shared" si="69"/>
        <v>9.0040467672766695</v>
      </c>
      <c r="AL157" s="157">
        <f t="shared" si="69"/>
        <v>9.0040467672766695</v>
      </c>
      <c r="AM157" s="157">
        <f t="shared" si="69"/>
        <v>9.0040467672766695</v>
      </c>
      <c r="AN157" s="157">
        <f t="shared" si="69"/>
        <v>9.0040467672766695</v>
      </c>
      <c r="AO157" s="157">
        <f t="shared" si="69"/>
        <v>9.0040467672766695</v>
      </c>
      <c r="AP157" s="157">
        <f t="shared" si="69"/>
        <v>9.0040467672766695</v>
      </c>
      <c r="AQ157" s="157">
        <f t="shared" si="69"/>
        <v>9.0040467672766695</v>
      </c>
      <c r="AR157" s="157">
        <f t="shared" si="69"/>
        <v>9.0040467672766695</v>
      </c>
      <c r="AS157" s="157">
        <f t="shared" si="69"/>
        <v>9.0040467672766695</v>
      </c>
      <c r="AT157" s="157">
        <f t="shared" si="69"/>
        <v>9.0040467672766695</v>
      </c>
      <c r="AU157" s="157">
        <f t="shared" si="69"/>
        <v>9.0040467672766695</v>
      </c>
      <c r="AV157" s="157">
        <f t="shared" si="69"/>
        <v>9.0040467672766695</v>
      </c>
    </row>
    <row r="158" spans="1:48">
      <c r="A158" s="185" t="s">
        <v>16</v>
      </c>
      <c r="B158" s="87" t="str">
        <f t="shared" si="68"/>
        <v>CET</v>
      </c>
      <c r="C158" s="87" t="str">
        <f t="shared" si="68"/>
        <v>Commercial - Public Water</v>
      </c>
      <c r="D158" s="159"/>
      <c r="E158" s="159"/>
      <c r="F158" s="159"/>
      <c r="G158" s="159"/>
      <c r="H158" s="159"/>
      <c r="I158" s="158"/>
      <c r="J158" s="157">
        <f t="shared" ref="J158:J159" si="70">J99*J$34/1000</f>
        <v>3.5593512487513528</v>
      </c>
      <c r="K158" s="157">
        <f t="shared" si="69"/>
        <v>3.4639677121482189</v>
      </c>
      <c r="L158" s="157">
        <f t="shared" si="69"/>
        <v>3.3762425111355761</v>
      </c>
      <c r="M158" s="157">
        <f t="shared" si="69"/>
        <v>3.2808091241559243</v>
      </c>
      <c r="N158" s="157">
        <f t="shared" si="69"/>
        <v>3.1813130670696492</v>
      </c>
      <c r="O158" s="157">
        <f t="shared" si="69"/>
        <v>3.0654245097100388</v>
      </c>
      <c r="P158" s="157">
        <f t="shared" si="69"/>
        <v>3.0863457752664281</v>
      </c>
      <c r="Q158" s="157">
        <f t="shared" si="69"/>
        <v>3.1113441674108944</v>
      </c>
      <c r="R158" s="157">
        <f t="shared" si="69"/>
        <v>3.1113441674108944</v>
      </c>
      <c r="S158" s="157">
        <f t="shared" si="69"/>
        <v>3.1113441674108944</v>
      </c>
      <c r="T158" s="157">
        <f t="shared" si="69"/>
        <v>3.1113441674108944</v>
      </c>
      <c r="U158" s="157">
        <f t="shared" si="69"/>
        <v>3.1113441674108944</v>
      </c>
      <c r="V158" s="157">
        <f t="shared" si="69"/>
        <v>3.1113441674108944</v>
      </c>
      <c r="W158" s="157">
        <f t="shared" si="69"/>
        <v>3.1113441674108944</v>
      </c>
      <c r="X158" s="157">
        <f t="shared" si="69"/>
        <v>3.1113441674108944</v>
      </c>
      <c r="Y158" s="157">
        <f t="shared" si="69"/>
        <v>3.1113441674108944</v>
      </c>
      <c r="Z158" s="157">
        <f t="shared" si="69"/>
        <v>3.1113441674108944</v>
      </c>
      <c r="AA158" s="157">
        <f t="shared" si="69"/>
        <v>3.1113441674108944</v>
      </c>
      <c r="AB158" s="157">
        <f t="shared" si="69"/>
        <v>3.1113441674108944</v>
      </c>
      <c r="AC158" s="157">
        <f t="shared" si="69"/>
        <v>3.1113441674108944</v>
      </c>
      <c r="AD158" s="157">
        <f t="shared" si="69"/>
        <v>3.1113441674108944</v>
      </c>
      <c r="AE158" s="157">
        <f t="shared" si="69"/>
        <v>3.1113441674108944</v>
      </c>
      <c r="AF158" s="157">
        <f t="shared" si="69"/>
        <v>3.1113441674108944</v>
      </c>
      <c r="AG158" s="157">
        <f t="shared" si="69"/>
        <v>3.1113441674108944</v>
      </c>
      <c r="AH158" s="157">
        <f t="shared" si="69"/>
        <v>3.1113441674108944</v>
      </c>
      <c r="AI158" s="157">
        <f t="shared" si="69"/>
        <v>3.1113441674108944</v>
      </c>
      <c r="AJ158" s="157">
        <f t="shared" si="69"/>
        <v>3.1113441674108944</v>
      </c>
      <c r="AK158" s="157">
        <f t="shared" si="69"/>
        <v>3.1113441674108944</v>
      </c>
      <c r="AL158" s="157">
        <f t="shared" si="69"/>
        <v>3.1113441674108944</v>
      </c>
      <c r="AM158" s="157">
        <f t="shared" si="69"/>
        <v>3.1113441674108944</v>
      </c>
      <c r="AN158" s="157">
        <f t="shared" si="69"/>
        <v>3.1113441674108944</v>
      </c>
      <c r="AO158" s="157">
        <f t="shared" si="69"/>
        <v>3.1113441674108944</v>
      </c>
      <c r="AP158" s="157">
        <f t="shared" si="69"/>
        <v>3.1113441674108944</v>
      </c>
      <c r="AQ158" s="157">
        <f t="shared" si="69"/>
        <v>3.1113441674108944</v>
      </c>
      <c r="AR158" s="157">
        <f t="shared" si="69"/>
        <v>3.1113441674108944</v>
      </c>
      <c r="AS158" s="157">
        <f t="shared" si="69"/>
        <v>3.1113441674108944</v>
      </c>
      <c r="AT158" s="157">
        <f t="shared" si="69"/>
        <v>3.1113441674108944</v>
      </c>
      <c r="AU158" s="157">
        <f t="shared" si="69"/>
        <v>3.1113441674108944</v>
      </c>
      <c r="AV158" s="157">
        <f t="shared" si="69"/>
        <v>3.1113441674108944</v>
      </c>
    </row>
    <row r="159" spans="1:48">
      <c r="A159" s="185" t="s">
        <v>16</v>
      </c>
      <c r="B159" s="87" t="str">
        <f t="shared" si="68"/>
        <v>CEO</v>
      </c>
      <c r="C159" s="87" t="str">
        <f t="shared" si="68"/>
        <v>Commercial - Other</v>
      </c>
      <c r="D159" s="159"/>
      <c r="E159" s="159"/>
      <c r="F159" s="159"/>
      <c r="G159" s="159"/>
      <c r="H159" s="159"/>
      <c r="I159" s="158"/>
      <c r="J159" s="157">
        <f t="shared" si="70"/>
        <v>3.7520368714157861</v>
      </c>
      <c r="K159" s="157">
        <f t="shared" si="69"/>
        <v>3.6839670932136275</v>
      </c>
      <c r="L159" s="157">
        <f t="shared" si="69"/>
        <v>3.6247413938307105</v>
      </c>
      <c r="M159" s="157">
        <f t="shared" si="69"/>
        <v>3.5580191630997402</v>
      </c>
      <c r="N159" s="157">
        <f t="shared" si="69"/>
        <v>3.4876312053102274</v>
      </c>
      <c r="O159" s="157">
        <f t="shared" si="69"/>
        <v>3.399848349158809</v>
      </c>
      <c r="P159" s="157">
        <f t="shared" si="69"/>
        <v>3.4230520294121942</v>
      </c>
      <c r="Q159" s="157">
        <f t="shared" si="69"/>
        <v>3.4507776321777399</v>
      </c>
      <c r="R159" s="157">
        <f t="shared" si="69"/>
        <v>3.4507776321777399</v>
      </c>
      <c r="S159" s="157">
        <f t="shared" si="69"/>
        <v>3.4507776321777399</v>
      </c>
      <c r="T159" s="157">
        <f t="shared" si="69"/>
        <v>3.4507776321777399</v>
      </c>
      <c r="U159" s="157">
        <f t="shared" si="69"/>
        <v>3.4507776321777399</v>
      </c>
      <c r="V159" s="157">
        <f t="shared" si="69"/>
        <v>3.4507776321777399</v>
      </c>
      <c r="W159" s="157">
        <f t="shared" si="69"/>
        <v>3.4507776321777399</v>
      </c>
      <c r="X159" s="157">
        <f t="shared" si="69"/>
        <v>3.4507776321777399</v>
      </c>
      <c r="Y159" s="157">
        <f t="shared" si="69"/>
        <v>3.4507776321777399</v>
      </c>
      <c r="Z159" s="157">
        <f t="shared" si="69"/>
        <v>3.4507776321777399</v>
      </c>
      <c r="AA159" s="157">
        <f t="shared" si="69"/>
        <v>3.4507776321777399</v>
      </c>
      <c r="AB159" s="157">
        <f t="shared" si="69"/>
        <v>3.4507776321777399</v>
      </c>
      <c r="AC159" s="157">
        <f t="shared" si="69"/>
        <v>3.4507776321777399</v>
      </c>
      <c r="AD159" s="157">
        <f t="shared" si="69"/>
        <v>3.4507776321777399</v>
      </c>
      <c r="AE159" s="157">
        <f t="shared" si="69"/>
        <v>3.4507776321777399</v>
      </c>
      <c r="AF159" s="157">
        <f t="shared" si="69"/>
        <v>3.4507776321777399</v>
      </c>
      <c r="AG159" s="157">
        <f t="shared" si="69"/>
        <v>3.4507776321777399</v>
      </c>
      <c r="AH159" s="157">
        <f t="shared" si="69"/>
        <v>3.4507776321777399</v>
      </c>
      <c r="AI159" s="157">
        <f t="shared" si="69"/>
        <v>3.4507776321777399</v>
      </c>
      <c r="AJ159" s="157">
        <f t="shared" si="69"/>
        <v>3.4507776321777399</v>
      </c>
      <c r="AK159" s="157">
        <f t="shared" si="69"/>
        <v>3.4507776321777399</v>
      </c>
      <c r="AL159" s="157">
        <f t="shared" si="69"/>
        <v>3.4507776321777399</v>
      </c>
      <c r="AM159" s="157">
        <f t="shared" si="69"/>
        <v>3.4507776321777399</v>
      </c>
      <c r="AN159" s="157">
        <f t="shared" si="69"/>
        <v>3.4507776321777399</v>
      </c>
      <c r="AO159" s="157">
        <f t="shared" si="69"/>
        <v>3.4507776321777399</v>
      </c>
      <c r="AP159" s="157">
        <f t="shared" si="69"/>
        <v>3.4507776321777399</v>
      </c>
      <c r="AQ159" s="157">
        <f t="shared" si="69"/>
        <v>3.4507776321777399</v>
      </c>
      <c r="AR159" s="157">
        <f t="shared" si="69"/>
        <v>3.4507776321777399</v>
      </c>
      <c r="AS159" s="157">
        <f t="shared" si="69"/>
        <v>3.4507776321777399</v>
      </c>
      <c r="AT159" s="157">
        <f t="shared" si="69"/>
        <v>3.4507776321777399</v>
      </c>
      <c r="AU159" s="157">
        <f t="shared" si="69"/>
        <v>3.4507776321777399</v>
      </c>
      <c r="AV159" s="157">
        <f t="shared" si="69"/>
        <v>3.4507776321777399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71">B70</f>
        <v>CEC</v>
      </c>
      <c r="C162" s="87" t="str">
        <f t="shared" ref="C162:C170" si="72">C138</f>
        <v>Commercial - Cooling</v>
      </c>
      <c r="E162" s="106"/>
      <c r="F162" s="106"/>
      <c r="I162" s="151"/>
      <c r="J162" s="157">
        <f t="shared" ref="J162:AV168" si="73">J$35*J70/1000</f>
        <v>111.73151548310749</v>
      </c>
      <c r="K162" s="157">
        <f t="shared" si="73"/>
        <v>108.73733301782106</v>
      </c>
      <c r="L162" s="157">
        <f t="shared" si="73"/>
        <v>105.98355319385979</v>
      </c>
      <c r="M162" s="157">
        <f t="shared" si="73"/>
        <v>102.98780587651846</v>
      </c>
      <c r="N162" s="157">
        <f t="shared" si="73"/>
        <v>99.864527372677898</v>
      </c>
      <c r="O162" s="157">
        <f t="shared" si="73"/>
        <v>96.226672259198224</v>
      </c>
      <c r="P162" s="157">
        <f t="shared" si="73"/>
        <v>95.264405536606247</v>
      </c>
      <c r="Q162" s="157">
        <f>Q$35*Q70/1000</f>
        <v>94.30213881401427</v>
      </c>
      <c r="R162" s="157">
        <f t="shared" si="73"/>
        <v>93.339872091422251</v>
      </c>
      <c r="S162" s="157">
        <f t="shared" si="73"/>
        <v>92.377605368830274</v>
      </c>
      <c r="T162" s="157">
        <f t="shared" si="73"/>
        <v>91.415338646238311</v>
      </c>
      <c r="U162" s="157">
        <f t="shared" si="73"/>
        <v>90.453071923646334</v>
      </c>
      <c r="V162" s="157">
        <f t="shared" si="73"/>
        <v>89.490805201054343</v>
      </c>
      <c r="W162" s="157">
        <f t="shared" si="73"/>
        <v>88.528538478462366</v>
      </c>
      <c r="X162" s="157">
        <f t="shared" si="73"/>
        <v>87.56627175587036</v>
      </c>
      <c r="Y162" s="157">
        <f t="shared" si="73"/>
        <v>86.604005033278384</v>
      </c>
      <c r="Z162" s="157">
        <f t="shared" si="73"/>
        <v>85.641738310686421</v>
      </c>
      <c r="AA162" s="157">
        <f t="shared" si="73"/>
        <v>84.67947158809443</v>
      </c>
      <c r="AB162" s="157">
        <f t="shared" si="73"/>
        <v>83.717204865502438</v>
      </c>
      <c r="AC162" s="157">
        <f t="shared" si="73"/>
        <v>82.754938142910447</v>
      </c>
      <c r="AD162" s="157">
        <f t="shared" si="73"/>
        <v>81.79267142031847</v>
      </c>
      <c r="AE162" s="157">
        <f t="shared" si="73"/>
        <v>80.830404697726493</v>
      </c>
      <c r="AF162" s="157">
        <f t="shared" si="73"/>
        <v>79.868137975134502</v>
      </c>
      <c r="AG162" s="157">
        <f t="shared" si="73"/>
        <v>78.905871252542525</v>
      </c>
      <c r="AH162" s="157">
        <f t="shared" si="73"/>
        <v>77.943604529950534</v>
      </c>
      <c r="AI162" s="157">
        <f t="shared" si="73"/>
        <v>76.981337807358543</v>
      </c>
      <c r="AJ162" s="157">
        <f t="shared" si="73"/>
        <v>76.01907108476658</v>
      </c>
      <c r="AK162" s="157">
        <f t="shared" si="73"/>
        <v>75.056804362174589</v>
      </c>
      <c r="AL162" s="157">
        <f t="shared" si="73"/>
        <v>74.094537639582597</v>
      </c>
      <c r="AM162" s="157">
        <f t="shared" si="73"/>
        <v>73.132270916990635</v>
      </c>
      <c r="AN162" s="157">
        <f t="shared" si="73"/>
        <v>72.170004194398629</v>
      </c>
      <c r="AO162" s="157">
        <f t="shared" si="73"/>
        <v>71.207737471806666</v>
      </c>
      <c r="AP162" s="157">
        <f t="shared" si="73"/>
        <v>70.245470749214675</v>
      </c>
      <c r="AQ162" s="157">
        <f t="shared" si="73"/>
        <v>69.283204026622698</v>
      </c>
      <c r="AR162" s="157">
        <f t="shared" si="73"/>
        <v>68.320937304030707</v>
      </c>
      <c r="AS162" s="157">
        <f t="shared" si="73"/>
        <v>67.35867058143873</v>
      </c>
      <c r="AT162" s="157">
        <f t="shared" si="73"/>
        <v>66.396403858846753</v>
      </c>
      <c r="AU162" s="157">
        <f t="shared" si="73"/>
        <v>65.434137136254762</v>
      </c>
      <c r="AV162" s="157">
        <f t="shared" si="73"/>
        <v>64.471870413662785</v>
      </c>
    </row>
    <row r="163" spans="1:48">
      <c r="A163" s="185" t="s">
        <v>16</v>
      </c>
      <c r="B163" s="87" t="str">
        <f t="shared" si="71"/>
        <v>CEH</v>
      </c>
      <c r="C163" s="87" t="str">
        <f t="shared" si="72"/>
        <v>Commercial - Space Heating</v>
      </c>
      <c r="E163" s="106"/>
      <c r="F163" s="106"/>
      <c r="I163" s="151"/>
      <c r="J163" s="157">
        <f t="shared" si="73"/>
        <v>6.2814039260015191</v>
      </c>
      <c r="K163" s="157">
        <f t="shared" si="73"/>
        <v>6.8392489044842497</v>
      </c>
      <c r="L163" s="157">
        <f t="shared" si="73"/>
        <v>7.4278516663740835</v>
      </c>
      <c r="M163" s="157">
        <f t="shared" si="73"/>
        <v>8.016913990934059</v>
      </c>
      <c r="N163" s="157">
        <f t="shared" si="73"/>
        <v>8.6125996492244425</v>
      </c>
      <c r="O163" s="157">
        <f t="shared" si="73"/>
        <v>9.1767853690947074</v>
      </c>
      <c r="P163" s="157">
        <f t="shared" si="73"/>
        <v>9.0850175154037611</v>
      </c>
      <c r="Q163" s="157">
        <f t="shared" si="73"/>
        <v>8.993249661712813</v>
      </c>
      <c r="R163" s="157">
        <f t="shared" si="73"/>
        <v>8.9014818080218632</v>
      </c>
      <c r="S163" s="157">
        <f t="shared" si="73"/>
        <v>8.8097139543309169</v>
      </c>
      <c r="T163" s="157">
        <f t="shared" si="73"/>
        <v>8.7179461006399706</v>
      </c>
      <c r="U163" s="157">
        <f t="shared" si="73"/>
        <v>8.6261782469490242</v>
      </c>
      <c r="V163" s="157">
        <f t="shared" si="73"/>
        <v>8.5344103932580762</v>
      </c>
      <c r="W163" s="157">
        <f t="shared" si="73"/>
        <v>8.4426425395671298</v>
      </c>
      <c r="X163" s="157">
        <f t="shared" si="73"/>
        <v>8.35087468587618</v>
      </c>
      <c r="Y163" s="157">
        <f t="shared" si="73"/>
        <v>8.2591068321852337</v>
      </c>
      <c r="Z163" s="157">
        <f t="shared" si="73"/>
        <v>8.1673389784942891</v>
      </c>
      <c r="AA163" s="157">
        <f t="shared" si="73"/>
        <v>8.075571124803341</v>
      </c>
      <c r="AB163" s="157">
        <f t="shared" si="73"/>
        <v>7.983803271112393</v>
      </c>
      <c r="AC163" s="157">
        <f t="shared" si="73"/>
        <v>7.8920354174214467</v>
      </c>
      <c r="AD163" s="157">
        <f t="shared" si="73"/>
        <v>7.8002675637304995</v>
      </c>
      <c r="AE163" s="157">
        <f t="shared" si="73"/>
        <v>7.7084997100395523</v>
      </c>
      <c r="AF163" s="157">
        <f t="shared" si="73"/>
        <v>7.6167318563486051</v>
      </c>
      <c r="AG163" s="157">
        <f t="shared" si="73"/>
        <v>7.524964002657657</v>
      </c>
      <c r="AH163" s="157">
        <f t="shared" si="73"/>
        <v>7.4331961489667098</v>
      </c>
      <c r="AI163" s="157">
        <f t="shared" si="73"/>
        <v>7.3414282952757635</v>
      </c>
      <c r="AJ163" s="157">
        <f t="shared" si="73"/>
        <v>7.2496604415848163</v>
      </c>
      <c r="AK163" s="157">
        <f t="shared" si="73"/>
        <v>7.1578925878938691</v>
      </c>
      <c r="AL163" s="157">
        <f t="shared" si="73"/>
        <v>7.066124734202921</v>
      </c>
      <c r="AM163" s="157">
        <f t="shared" si="73"/>
        <v>6.9743568805119756</v>
      </c>
      <c r="AN163" s="157">
        <f t="shared" si="73"/>
        <v>6.8825890268210266</v>
      </c>
      <c r="AO163" s="157">
        <f t="shared" si="73"/>
        <v>6.7908211731300812</v>
      </c>
      <c r="AP163" s="157">
        <f t="shared" si="73"/>
        <v>6.6990533194391331</v>
      </c>
      <c r="AQ163" s="157">
        <f t="shared" si="73"/>
        <v>6.6072854657481868</v>
      </c>
      <c r="AR163" s="157">
        <f t="shared" si="73"/>
        <v>6.5155176120572396</v>
      </c>
      <c r="AS163" s="157">
        <f t="shared" si="73"/>
        <v>6.4237497583662924</v>
      </c>
      <c r="AT163" s="157">
        <f t="shared" si="73"/>
        <v>6.3319819046753443</v>
      </c>
      <c r="AU163" s="157">
        <f t="shared" si="73"/>
        <v>6.240214050984398</v>
      </c>
      <c r="AV163" s="157">
        <f t="shared" si="73"/>
        <v>6.1484461972934508</v>
      </c>
    </row>
    <row r="164" spans="1:48">
      <c r="A164" s="185" t="s">
        <v>16</v>
      </c>
      <c r="B164" s="87" t="str">
        <f t="shared" si="71"/>
        <v>CEK</v>
      </c>
      <c r="C164" s="87" t="str">
        <f t="shared" si="72"/>
        <v>Commercial - Cooking</v>
      </c>
      <c r="E164" s="106"/>
      <c r="F164" s="106"/>
      <c r="I164" s="151"/>
      <c r="J164" s="157">
        <f t="shared" si="73"/>
        <v>7.9155998052238097</v>
      </c>
      <c r="K164" s="157">
        <f t="shared" si="73"/>
        <v>7.7124612449332313</v>
      </c>
      <c r="L164" s="157">
        <f t="shared" si="73"/>
        <v>7.5265672834184363</v>
      </c>
      <c r="M164" s="157">
        <f t="shared" si="73"/>
        <v>7.3237051514844325</v>
      </c>
      <c r="N164" s="157">
        <f t="shared" si="73"/>
        <v>7.1119787329408446</v>
      </c>
      <c r="O164" s="157">
        <f t="shared" si="73"/>
        <v>6.8637654158832637</v>
      </c>
      <c r="P164" s="157">
        <f t="shared" si="73"/>
        <v>6.795127761724431</v>
      </c>
      <c r="Q164" s="157">
        <f t="shared" si="73"/>
        <v>6.7264901075655992</v>
      </c>
      <c r="R164" s="157">
        <f t="shared" si="73"/>
        <v>6.6578524534067647</v>
      </c>
      <c r="S164" s="157">
        <f t="shared" si="73"/>
        <v>6.589214799247932</v>
      </c>
      <c r="T164" s="157">
        <f t="shared" si="73"/>
        <v>6.5205771450891001</v>
      </c>
      <c r="U164" s="157">
        <f t="shared" si="73"/>
        <v>6.4519394909302683</v>
      </c>
      <c r="V164" s="157">
        <f t="shared" si="73"/>
        <v>6.3833018367714347</v>
      </c>
      <c r="W164" s="157">
        <f t="shared" si="73"/>
        <v>6.314664182612602</v>
      </c>
      <c r="X164" s="157">
        <f t="shared" si="73"/>
        <v>6.2460265284537693</v>
      </c>
      <c r="Y164" s="157">
        <f t="shared" si="73"/>
        <v>6.1773888742949365</v>
      </c>
      <c r="Z164" s="157">
        <f t="shared" si="73"/>
        <v>6.1087512201361038</v>
      </c>
      <c r="AA164" s="157">
        <f t="shared" si="73"/>
        <v>6.040113565977272</v>
      </c>
      <c r="AB164" s="157">
        <f t="shared" si="73"/>
        <v>5.9714759118184384</v>
      </c>
      <c r="AC164" s="157">
        <f t="shared" si="73"/>
        <v>5.9028382576596057</v>
      </c>
      <c r="AD164" s="157">
        <f t="shared" si="73"/>
        <v>5.8342006035007739</v>
      </c>
      <c r="AE164" s="157">
        <f t="shared" si="73"/>
        <v>5.7655629493419402</v>
      </c>
      <c r="AF164" s="157">
        <f t="shared" si="73"/>
        <v>5.6969252951831075</v>
      </c>
      <c r="AG164" s="157">
        <f t="shared" si="73"/>
        <v>5.6282876410242748</v>
      </c>
      <c r="AH164" s="157">
        <f t="shared" si="73"/>
        <v>5.5596499868654421</v>
      </c>
      <c r="AI164" s="157">
        <f t="shared" si="73"/>
        <v>5.4910123327066094</v>
      </c>
      <c r="AJ164" s="157">
        <f t="shared" si="73"/>
        <v>5.4223746785477767</v>
      </c>
      <c r="AK164" s="157">
        <f t="shared" si="73"/>
        <v>5.3537370243889439</v>
      </c>
      <c r="AL164" s="157">
        <f t="shared" si="73"/>
        <v>5.2850993702301112</v>
      </c>
      <c r="AM164" s="157">
        <f t="shared" si="73"/>
        <v>5.2164617160712794</v>
      </c>
      <c r="AN164" s="157">
        <f t="shared" si="73"/>
        <v>5.1478240619124458</v>
      </c>
      <c r="AO164" s="157">
        <f t="shared" si="73"/>
        <v>5.079186407753614</v>
      </c>
      <c r="AP164" s="157">
        <f t="shared" si="73"/>
        <v>5.0105487535947804</v>
      </c>
      <c r="AQ164" s="157">
        <f t="shared" si="73"/>
        <v>4.9419110994359476</v>
      </c>
      <c r="AR164" s="157">
        <f t="shared" si="73"/>
        <v>4.8732734452771158</v>
      </c>
      <c r="AS164" s="157">
        <f t="shared" si="73"/>
        <v>4.8046357911182831</v>
      </c>
      <c r="AT164" s="157">
        <f t="shared" si="73"/>
        <v>4.7359981369594495</v>
      </c>
      <c r="AU164" s="157">
        <f t="shared" si="73"/>
        <v>4.6673604828006177</v>
      </c>
      <c r="AV164" s="157">
        <f t="shared" si="73"/>
        <v>4.5987228286417849</v>
      </c>
    </row>
    <row r="165" spans="1:48">
      <c r="A165" s="185" t="s">
        <v>16</v>
      </c>
      <c r="B165" s="87" t="str">
        <f t="shared" si="71"/>
        <v>CEL</v>
      </c>
      <c r="C165" s="87" t="str">
        <f t="shared" si="72"/>
        <v>Commercial - Lighting</v>
      </c>
      <c r="E165" s="106"/>
      <c r="F165" s="106"/>
      <c r="I165" s="151"/>
      <c r="J165" s="157">
        <f t="shared" si="73"/>
        <v>97.232217524551132</v>
      </c>
      <c r="K165" s="157">
        <f t="shared" si="73"/>
        <v>94.626587416392937</v>
      </c>
      <c r="L165" s="157">
        <f t="shared" si="73"/>
        <v>92.230163115689678</v>
      </c>
      <c r="M165" s="157">
        <f t="shared" si="73"/>
        <v>89.62317122491595</v>
      </c>
      <c r="N165" s="157">
        <f t="shared" si="73"/>
        <v>86.905197754654594</v>
      </c>
      <c r="O165" s="157">
        <f t="shared" si="73"/>
        <v>83.739423817129023</v>
      </c>
      <c r="P165" s="157">
        <f t="shared" si="73"/>
        <v>82.902029578957737</v>
      </c>
      <c r="Q165" s="157">
        <f t="shared" si="73"/>
        <v>82.064635340786452</v>
      </c>
      <c r="R165" s="157">
        <f t="shared" si="73"/>
        <v>81.227241102615139</v>
      </c>
      <c r="S165" s="157">
        <f t="shared" si="73"/>
        <v>80.389846864443854</v>
      </c>
      <c r="T165" s="157">
        <f t="shared" si="73"/>
        <v>79.552452626272554</v>
      </c>
      <c r="U165" s="157">
        <f t="shared" si="73"/>
        <v>78.715058388101284</v>
      </c>
      <c r="V165" s="157">
        <f t="shared" si="73"/>
        <v>77.877664149929984</v>
      </c>
      <c r="W165" s="157">
        <f t="shared" si="73"/>
        <v>77.040269911758699</v>
      </c>
      <c r="X165" s="157">
        <f t="shared" si="73"/>
        <v>76.202875673587386</v>
      </c>
      <c r="Y165" s="157">
        <f t="shared" si="73"/>
        <v>75.365481435416115</v>
      </c>
      <c r="Z165" s="157">
        <f t="shared" si="73"/>
        <v>74.528087197244815</v>
      </c>
      <c r="AA165" s="157">
        <f t="shared" si="73"/>
        <v>73.690692959073544</v>
      </c>
      <c r="AB165" s="157">
        <f t="shared" si="73"/>
        <v>72.853298720902245</v>
      </c>
      <c r="AC165" s="157">
        <f t="shared" si="73"/>
        <v>72.01590448273096</v>
      </c>
      <c r="AD165" s="157">
        <f t="shared" si="73"/>
        <v>71.178510244559661</v>
      </c>
      <c r="AE165" s="157">
        <f t="shared" si="73"/>
        <v>70.341116006388361</v>
      </c>
      <c r="AF165" s="157">
        <f t="shared" si="73"/>
        <v>69.503721768217076</v>
      </c>
      <c r="AG165" s="157">
        <f t="shared" si="73"/>
        <v>68.666327530045777</v>
      </c>
      <c r="AH165" s="157">
        <f t="shared" si="73"/>
        <v>67.828933291874492</v>
      </c>
      <c r="AI165" s="157">
        <f t="shared" si="73"/>
        <v>66.991539053703193</v>
      </c>
      <c r="AJ165" s="157">
        <f t="shared" si="73"/>
        <v>66.154144815531907</v>
      </c>
      <c r="AK165" s="157">
        <f t="shared" si="73"/>
        <v>65.316750577360622</v>
      </c>
      <c r="AL165" s="157">
        <f t="shared" si="73"/>
        <v>64.479356339189323</v>
      </c>
      <c r="AM165" s="157">
        <f t="shared" si="73"/>
        <v>63.641962101018045</v>
      </c>
      <c r="AN165" s="157">
        <f t="shared" si="73"/>
        <v>62.804567862846746</v>
      </c>
      <c r="AO165" s="157">
        <f t="shared" si="73"/>
        <v>61.967173624675461</v>
      </c>
      <c r="AP165" s="157">
        <f t="shared" si="73"/>
        <v>61.129779386504161</v>
      </c>
      <c r="AQ165" s="157">
        <f t="shared" si="73"/>
        <v>60.292385148332876</v>
      </c>
      <c r="AR165" s="157">
        <f t="shared" si="73"/>
        <v>59.454990910161584</v>
      </c>
      <c r="AS165" s="157">
        <f t="shared" si="73"/>
        <v>58.617596671990292</v>
      </c>
      <c r="AT165" s="157">
        <f t="shared" si="73"/>
        <v>57.780202433818999</v>
      </c>
      <c r="AU165" s="157">
        <f t="shared" si="73"/>
        <v>56.942808195647714</v>
      </c>
      <c r="AV165" s="157">
        <f t="shared" si="73"/>
        <v>56.105413957476422</v>
      </c>
    </row>
    <row r="166" spans="1:48">
      <c r="A166" s="185" t="s">
        <v>16</v>
      </c>
      <c r="B166" s="87" t="str">
        <f t="shared" si="71"/>
        <v>CER</v>
      </c>
      <c r="C166" s="87" t="str">
        <f t="shared" si="72"/>
        <v>Commercial - Refrigeration</v>
      </c>
      <c r="E166" s="106"/>
      <c r="F166" s="106"/>
      <c r="I166" s="151"/>
      <c r="J166" s="157">
        <f t="shared" si="73"/>
        <v>23.653112298997645</v>
      </c>
      <c r="K166" s="157">
        <f t="shared" si="73"/>
        <v>23.019255917573933</v>
      </c>
      <c r="L166" s="157">
        <f t="shared" si="73"/>
        <v>22.436291808108173</v>
      </c>
      <c r="M166" s="157">
        <f t="shared" si="73"/>
        <v>21.802104153800304</v>
      </c>
      <c r="N166" s="157">
        <f t="shared" si="73"/>
        <v>21.140918660406051</v>
      </c>
      <c r="O166" s="157">
        <f t="shared" si="73"/>
        <v>20.370799369044367</v>
      </c>
      <c r="P166" s="157">
        <f t="shared" si="73"/>
        <v>20.167091375353923</v>
      </c>
      <c r="Q166" s="157">
        <f t="shared" si="73"/>
        <v>19.96338338166348</v>
      </c>
      <c r="R166" s="157">
        <f t="shared" si="73"/>
        <v>19.759675387973033</v>
      </c>
      <c r="S166" s="157">
        <f t="shared" si="73"/>
        <v>19.55596739428259</v>
      </c>
      <c r="T166" s="157">
        <f t="shared" si="73"/>
        <v>19.352259400592146</v>
      </c>
      <c r="U166" s="157">
        <f t="shared" si="73"/>
        <v>19.148551406901703</v>
      </c>
      <c r="V166" s="157">
        <f t="shared" si="73"/>
        <v>18.94484341321126</v>
      </c>
      <c r="W166" s="157">
        <f t="shared" si="73"/>
        <v>18.741135419520816</v>
      </c>
      <c r="X166" s="157">
        <f t="shared" si="73"/>
        <v>18.537427425830369</v>
      </c>
      <c r="Y166" s="157">
        <f t="shared" si="73"/>
        <v>18.333719432139929</v>
      </c>
      <c r="Z166" s="157">
        <f t="shared" si="73"/>
        <v>18.130011438449486</v>
      </c>
      <c r="AA166" s="157">
        <f t="shared" si="73"/>
        <v>17.926303444759039</v>
      </c>
      <c r="AB166" s="157">
        <f t="shared" si="73"/>
        <v>17.722595451068596</v>
      </c>
      <c r="AC166" s="157">
        <f t="shared" si="73"/>
        <v>17.518887457378153</v>
      </c>
      <c r="AD166" s="157">
        <f t="shared" si="73"/>
        <v>17.315179463687709</v>
      </c>
      <c r="AE166" s="157">
        <f t="shared" si="73"/>
        <v>17.111471469997266</v>
      </c>
      <c r="AF166" s="157">
        <f t="shared" si="73"/>
        <v>16.907763476306819</v>
      </c>
      <c r="AG166" s="157">
        <f t="shared" si="73"/>
        <v>16.704055482616376</v>
      </c>
      <c r="AH166" s="157">
        <f t="shared" si="73"/>
        <v>16.500347488925936</v>
      </c>
      <c r="AI166" s="157">
        <f t="shared" si="73"/>
        <v>16.296639495235489</v>
      </c>
      <c r="AJ166" s="157">
        <f t="shared" si="73"/>
        <v>16.092931501545046</v>
      </c>
      <c r="AK166" s="157">
        <f t="shared" si="73"/>
        <v>15.8892235078546</v>
      </c>
      <c r="AL166" s="157">
        <f t="shared" si="73"/>
        <v>15.685515514164157</v>
      </c>
      <c r="AM166" s="157">
        <f t="shared" si="73"/>
        <v>15.481807520473716</v>
      </c>
      <c r="AN166" s="157">
        <f t="shared" si="73"/>
        <v>15.278099526783267</v>
      </c>
      <c r="AO166" s="157">
        <f t="shared" si="73"/>
        <v>15.074391533092827</v>
      </c>
      <c r="AP166" s="157">
        <f t="shared" si="73"/>
        <v>14.87068353940238</v>
      </c>
      <c r="AQ166" s="157">
        <f t="shared" si="73"/>
        <v>14.666975545711939</v>
      </c>
      <c r="AR166" s="157">
        <f t="shared" si="73"/>
        <v>14.463267552021494</v>
      </c>
      <c r="AS166" s="157">
        <f t="shared" si="73"/>
        <v>14.259559558331052</v>
      </c>
      <c r="AT166" s="157">
        <f t="shared" si="73"/>
        <v>14.055851564640607</v>
      </c>
      <c r="AU166" s="157">
        <f t="shared" si="73"/>
        <v>13.852143570950163</v>
      </c>
      <c r="AV166" s="157">
        <f t="shared" si="73"/>
        <v>13.648435577259718</v>
      </c>
    </row>
    <row r="167" spans="1:48">
      <c r="A167" s="185" t="s">
        <v>16</v>
      </c>
      <c r="B167" s="87" t="str">
        <f t="shared" si="71"/>
        <v>CEW</v>
      </c>
      <c r="C167" s="87" t="str">
        <f t="shared" si="72"/>
        <v>Commercial - Water Heating</v>
      </c>
      <c r="E167" s="106"/>
      <c r="F167" s="106"/>
      <c r="I167" s="151"/>
      <c r="J167" s="157">
        <f t="shared" si="73"/>
        <v>7.7464872184600253</v>
      </c>
      <c r="K167" s="157">
        <f t="shared" si="73"/>
        <v>8.2998714057876395</v>
      </c>
      <c r="L167" s="157">
        <f t="shared" si="73"/>
        <v>8.8879919859864494</v>
      </c>
      <c r="M167" s="157">
        <f t="shared" si="73"/>
        <v>9.4740732487785024</v>
      </c>
      <c r="N167" s="157">
        <f t="shared" si="73"/>
        <v>10.065766590665433</v>
      </c>
      <c r="O167" s="157">
        <f t="shared" si="73"/>
        <v>10.619089375975472</v>
      </c>
      <c r="P167" s="157">
        <f t="shared" si="73"/>
        <v>10.51289848221572</v>
      </c>
      <c r="Q167" s="157">
        <f t="shared" si="73"/>
        <v>10.406707588455966</v>
      </c>
      <c r="R167" s="157">
        <f t="shared" si="73"/>
        <v>10.300516694696206</v>
      </c>
      <c r="S167" s="157">
        <f t="shared" si="73"/>
        <v>10.194325800936454</v>
      </c>
      <c r="T167" s="157">
        <f t="shared" si="73"/>
        <v>10.088134907176698</v>
      </c>
      <c r="U167" s="157">
        <f t="shared" si="73"/>
        <v>9.9819440134169461</v>
      </c>
      <c r="V167" s="157">
        <f t="shared" si="73"/>
        <v>9.8757531196571904</v>
      </c>
      <c r="W167" s="157">
        <f t="shared" si="73"/>
        <v>9.7695622258974346</v>
      </c>
      <c r="X167" s="157">
        <f t="shared" si="73"/>
        <v>9.6633713321376806</v>
      </c>
      <c r="Y167" s="157">
        <f t="shared" si="73"/>
        <v>9.5571804383779249</v>
      </c>
      <c r="Z167" s="157">
        <f t="shared" si="73"/>
        <v>9.4509895446181709</v>
      </c>
      <c r="AA167" s="157">
        <f t="shared" si="73"/>
        <v>9.3447986508584169</v>
      </c>
      <c r="AB167" s="157">
        <f t="shared" si="73"/>
        <v>9.2386077570986593</v>
      </c>
      <c r="AC167" s="157">
        <f t="shared" si="73"/>
        <v>9.1324168633389053</v>
      </c>
      <c r="AD167" s="157">
        <f t="shared" si="73"/>
        <v>9.0262259695791514</v>
      </c>
      <c r="AE167" s="157">
        <f t="shared" si="73"/>
        <v>8.9200350758193956</v>
      </c>
      <c r="AF167" s="157">
        <f t="shared" si="73"/>
        <v>8.8138441820596416</v>
      </c>
      <c r="AG167" s="157">
        <f t="shared" si="73"/>
        <v>8.7076532882998858</v>
      </c>
      <c r="AH167" s="157">
        <f t="shared" si="73"/>
        <v>8.6014623945401301</v>
      </c>
      <c r="AI167" s="157">
        <f t="shared" si="73"/>
        <v>8.4952715007803761</v>
      </c>
      <c r="AJ167" s="157">
        <f t="shared" si="73"/>
        <v>8.3890806070206221</v>
      </c>
      <c r="AK167" s="157">
        <f t="shared" si="73"/>
        <v>8.2828897132608681</v>
      </c>
      <c r="AL167" s="157">
        <f t="shared" si="73"/>
        <v>8.1766988195011123</v>
      </c>
      <c r="AM167" s="157">
        <f t="shared" si="73"/>
        <v>8.0705079257413583</v>
      </c>
      <c r="AN167" s="157">
        <f t="shared" si="73"/>
        <v>7.9643170319816017</v>
      </c>
      <c r="AO167" s="157">
        <f t="shared" si="73"/>
        <v>7.8581261382218477</v>
      </c>
      <c r="AP167" s="157">
        <f t="shared" si="73"/>
        <v>7.7519352444620919</v>
      </c>
      <c r="AQ167" s="157">
        <f t="shared" si="73"/>
        <v>7.6457443507023379</v>
      </c>
      <c r="AR167" s="157">
        <f t="shared" si="73"/>
        <v>7.5395534569425839</v>
      </c>
      <c r="AS167" s="157">
        <f t="shared" si="73"/>
        <v>7.4333625631828291</v>
      </c>
      <c r="AT167" s="157">
        <f t="shared" si="73"/>
        <v>7.3271716694230733</v>
      </c>
      <c r="AU167" s="157">
        <f t="shared" si="73"/>
        <v>7.2209807756633193</v>
      </c>
      <c r="AV167" s="157">
        <f t="shared" si="73"/>
        <v>7.1147898819035635</v>
      </c>
    </row>
    <row r="168" spans="1:48">
      <c r="A168" s="185" t="s">
        <v>16</v>
      </c>
      <c r="B168" s="87" t="str">
        <f t="shared" si="71"/>
        <v>CEG</v>
      </c>
      <c r="C168" s="87" t="str">
        <f t="shared" si="72"/>
        <v>Commercial - Public lights</v>
      </c>
      <c r="E168" s="106"/>
      <c r="F168" s="106"/>
      <c r="I168" s="151"/>
      <c r="J168" s="157">
        <f t="shared" si="73"/>
        <v>0</v>
      </c>
      <c r="K168" s="157">
        <f t="shared" si="73"/>
        <v>0</v>
      </c>
      <c r="L168" s="157">
        <f t="shared" si="73"/>
        <v>0</v>
      </c>
      <c r="M168" s="157">
        <f t="shared" si="73"/>
        <v>0</v>
      </c>
      <c r="N168" s="157">
        <f t="shared" si="73"/>
        <v>0</v>
      </c>
      <c r="O168" s="157">
        <f t="shared" si="73"/>
        <v>0</v>
      </c>
      <c r="P168" s="157">
        <f t="shared" si="73"/>
        <v>0</v>
      </c>
      <c r="Q168" s="157">
        <f t="shared" si="73"/>
        <v>0</v>
      </c>
      <c r="R168" s="157">
        <f t="shared" si="73"/>
        <v>0</v>
      </c>
      <c r="S168" s="157">
        <f t="shared" si="73"/>
        <v>0</v>
      </c>
      <c r="T168" s="157">
        <f t="shared" si="73"/>
        <v>0</v>
      </c>
      <c r="U168" s="157">
        <f t="shared" si="73"/>
        <v>0</v>
      </c>
      <c r="V168" s="157">
        <f t="shared" si="73"/>
        <v>0</v>
      </c>
      <c r="W168" s="157">
        <f t="shared" si="73"/>
        <v>0</v>
      </c>
      <c r="X168" s="157">
        <f t="shared" si="73"/>
        <v>0</v>
      </c>
      <c r="Y168" s="157">
        <f t="shared" si="73"/>
        <v>0</v>
      </c>
      <c r="Z168" s="157">
        <f t="shared" si="73"/>
        <v>0</v>
      </c>
      <c r="AA168" s="157">
        <f t="shared" si="73"/>
        <v>0</v>
      </c>
      <c r="AB168" s="157">
        <f t="shared" si="73"/>
        <v>0</v>
      </c>
      <c r="AC168" s="157">
        <f t="shared" si="73"/>
        <v>0</v>
      </c>
      <c r="AD168" s="157">
        <f t="shared" si="73"/>
        <v>0</v>
      </c>
      <c r="AE168" s="157">
        <f t="shared" si="73"/>
        <v>0</v>
      </c>
      <c r="AF168" s="157">
        <f t="shared" ref="AF168:AV168" si="74">AF$35*AF76/1000</f>
        <v>0</v>
      </c>
      <c r="AG168" s="157">
        <f t="shared" si="74"/>
        <v>0</v>
      </c>
      <c r="AH168" s="157">
        <f t="shared" si="74"/>
        <v>0</v>
      </c>
      <c r="AI168" s="157">
        <f t="shared" si="74"/>
        <v>0</v>
      </c>
      <c r="AJ168" s="157">
        <f t="shared" si="74"/>
        <v>0</v>
      </c>
      <c r="AK168" s="157">
        <f t="shared" si="74"/>
        <v>0</v>
      </c>
      <c r="AL168" s="157">
        <f t="shared" si="74"/>
        <v>0</v>
      </c>
      <c r="AM168" s="157">
        <f t="shared" si="74"/>
        <v>0</v>
      </c>
      <c r="AN168" s="157">
        <f t="shared" si="74"/>
        <v>0</v>
      </c>
      <c r="AO168" s="157">
        <f t="shared" si="74"/>
        <v>0</v>
      </c>
      <c r="AP168" s="157">
        <f t="shared" si="74"/>
        <v>0</v>
      </c>
      <c r="AQ168" s="157">
        <f t="shared" si="74"/>
        <v>0</v>
      </c>
      <c r="AR168" s="157">
        <f t="shared" si="74"/>
        <v>0</v>
      </c>
      <c r="AS168" s="157">
        <f t="shared" si="74"/>
        <v>0</v>
      </c>
      <c r="AT168" s="157">
        <f t="shared" si="74"/>
        <v>0</v>
      </c>
      <c r="AU168" s="157">
        <f t="shared" si="74"/>
        <v>0</v>
      </c>
      <c r="AV168" s="157">
        <f t="shared" si="74"/>
        <v>0</v>
      </c>
    </row>
    <row r="169" spans="1:48">
      <c r="A169" s="185" t="s">
        <v>16</v>
      </c>
      <c r="B169" s="87" t="str">
        <f t="shared" si="71"/>
        <v>CET</v>
      </c>
      <c r="C169" s="87" t="str">
        <f t="shared" si="72"/>
        <v>Commercial - Public Water</v>
      </c>
      <c r="E169" s="106"/>
      <c r="F169" s="106"/>
      <c r="I169" s="151"/>
      <c r="J169" s="157">
        <f t="shared" ref="J169:AV170" si="75">J$35*J77/1000</f>
        <v>0</v>
      </c>
      <c r="K169" s="157">
        <f t="shared" si="75"/>
        <v>0</v>
      </c>
      <c r="L169" s="157">
        <f t="shared" si="75"/>
        <v>0</v>
      </c>
      <c r="M169" s="157">
        <f t="shared" si="75"/>
        <v>0</v>
      </c>
      <c r="N169" s="157">
        <f t="shared" si="75"/>
        <v>0</v>
      </c>
      <c r="O169" s="157">
        <f t="shared" si="75"/>
        <v>0</v>
      </c>
      <c r="P169" s="157">
        <f t="shared" si="75"/>
        <v>0</v>
      </c>
      <c r="Q169" s="157">
        <f t="shared" si="75"/>
        <v>0</v>
      </c>
      <c r="R169" s="157">
        <f t="shared" si="75"/>
        <v>0</v>
      </c>
      <c r="S169" s="157">
        <f t="shared" si="75"/>
        <v>0</v>
      </c>
      <c r="T169" s="157">
        <f t="shared" si="75"/>
        <v>0</v>
      </c>
      <c r="U169" s="157">
        <f t="shared" si="75"/>
        <v>0</v>
      </c>
      <c r="V169" s="157">
        <f t="shared" si="75"/>
        <v>0</v>
      </c>
      <c r="W169" s="157">
        <f t="shared" si="75"/>
        <v>0</v>
      </c>
      <c r="X169" s="157">
        <f t="shared" si="75"/>
        <v>0</v>
      </c>
      <c r="Y169" s="157">
        <f t="shared" si="75"/>
        <v>0</v>
      </c>
      <c r="Z169" s="157">
        <f t="shared" si="75"/>
        <v>0</v>
      </c>
      <c r="AA169" s="157">
        <f t="shared" si="75"/>
        <v>0</v>
      </c>
      <c r="AB169" s="157">
        <f t="shared" si="75"/>
        <v>0</v>
      </c>
      <c r="AC169" s="157">
        <f t="shared" si="75"/>
        <v>0</v>
      </c>
      <c r="AD169" s="157">
        <f t="shared" si="75"/>
        <v>0</v>
      </c>
      <c r="AE169" s="157">
        <f t="shared" si="75"/>
        <v>0</v>
      </c>
      <c r="AF169" s="157">
        <f t="shared" si="75"/>
        <v>0</v>
      </c>
      <c r="AG169" s="157">
        <f t="shared" si="75"/>
        <v>0</v>
      </c>
      <c r="AH169" s="157">
        <f t="shared" si="75"/>
        <v>0</v>
      </c>
      <c r="AI169" s="157">
        <f t="shared" si="75"/>
        <v>0</v>
      </c>
      <c r="AJ169" s="157">
        <f t="shared" si="75"/>
        <v>0</v>
      </c>
      <c r="AK169" s="157">
        <f t="shared" si="75"/>
        <v>0</v>
      </c>
      <c r="AL169" s="157">
        <f t="shared" si="75"/>
        <v>0</v>
      </c>
      <c r="AM169" s="157">
        <f t="shared" si="75"/>
        <v>0</v>
      </c>
      <c r="AN169" s="157">
        <f t="shared" si="75"/>
        <v>0</v>
      </c>
      <c r="AO169" s="157">
        <f t="shared" si="75"/>
        <v>0</v>
      </c>
      <c r="AP169" s="157">
        <f t="shared" si="75"/>
        <v>0</v>
      </c>
      <c r="AQ169" s="157">
        <f t="shared" si="75"/>
        <v>0</v>
      </c>
      <c r="AR169" s="157">
        <f t="shared" si="75"/>
        <v>0</v>
      </c>
      <c r="AS169" s="157">
        <f t="shared" si="75"/>
        <v>0</v>
      </c>
      <c r="AT169" s="157">
        <f t="shared" si="75"/>
        <v>0</v>
      </c>
      <c r="AU169" s="157">
        <f t="shared" si="75"/>
        <v>0</v>
      </c>
      <c r="AV169" s="157">
        <f t="shared" si="75"/>
        <v>0</v>
      </c>
    </row>
    <row r="170" spans="1:48">
      <c r="A170" s="185" t="s">
        <v>16</v>
      </c>
      <c r="B170" s="87" t="str">
        <f t="shared" si="71"/>
        <v>CEO</v>
      </c>
      <c r="C170" s="87" t="str">
        <f t="shared" si="72"/>
        <v>Commercial - Other</v>
      </c>
      <c r="E170" s="106"/>
      <c r="F170" s="106"/>
      <c r="I170" s="151"/>
      <c r="J170" s="157">
        <f t="shared" si="75"/>
        <v>15.008147485663144</v>
      </c>
      <c r="K170" s="157">
        <f t="shared" si="75"/>
        <v>14.735868372854508</v>
      </c>
      <c r="L170" s="157">
        <f t="shared" si="75"/>
        <v>14.49896557532284</v>
      </c>
      <c r="M170" s="157">
        <f t="shared" si="75"/>
        <v>14.232076652398959</v>
      </c>
      <c r="N170" s="157">
        <f t="shared" si="75"/>
        <v>13.95052482124091</v>
      </c>
      <c r="O170" s="157">
        <f t="shared" si="75"/>
        <v>13.599393396635234</v>
      </c>
      <c r="P170" s="157">
        <f t="shared" si="75"/>
        <v>13.463399462668884</v>
      </c>
      <c r="Q170" s="157">
        <f t="shared" si="75"/>
        <v>13.327405528702531</v>
      </c>
      <c r="R170" s="157">
        <f t="shared" si="75"/>
        <v>13.191411594736175</v>
      </c>
      <c r="S170" s="157">
        <f t="shared" si="75"/>
        <v>13.055417660769825</v>
      </c>
      <c r="T170" s="157">
        <f t="shared" si="75"/>
        <v>12.919423726803471</v>
      </c>
      <c r="U170" s="157">
        <f t="shared" si="75"/>
        <v>12.78342979283712</v>
      </c>
      <c r="V170" s="157">
        <f t="shared" si="75"/>
        <v>12.647435858870768</v>
      </c>
      <c r="W170" s="157">
        <f t="shared" si="75"/>
        <v>12.511441924904416</v>
      </c>
      <c r="X170" s="157">
        <f t="shared" si="75"/>
        <v>12.37544799093806</v>
      </c>
      <c r="Y170" s="157">
        <f t="shared" si="75"/>
        <v>12.239454056971709</v>
      </c>
      <c r="Z170" s="157">
        <f t="shared" si="75"/>
        <v>12.103460123005357</v>
      </c>
      <c r="AA170" s="157">
        <f t="shared" si="75"/>
        <v>11.967466189039005</v>
      </c>
      <c r="AB170" s="157">
        <f t="shared" si="75"/>
        <v>11.831472255072653</v>
      </c>
      <c r="AC170" s="157">
        <f t="shared" si="75"/>
        <v>11.6954783211063</v>
      </c>
      <c r="AD170" s="157">
        <f t="shared" si="75"/>
        <v>11.559484387139948</v>
      </c>
      <c r="AE170" s="157">
        <f t="shared" si="75"/>
        <v>11.423490453173596</v>
      </c>
      <c r="AF170" s="157">
        <f t="shared" si="75"/>
        <v>11.287496519207242</v>
      </c>
      <c r="AG170" s="157">
        <f t="shared" si="75"/>
        <v>11.151502585240889</v>
      </c>
      <c r="AH170" s="157">
        <f t="shared" si="75"/>
        <v>11.015508651274537</v>
      </c>
      <c r="AI170" s="157">
        <f t="shared" si="75"/>
        <v>10.879514717308185</v>
      </c>
      <c r="AJ170" s="157">
        <f t="shared" si="75"/>
        <v>10.743520783341832</v>
      </c>
      <c r="AK170" s="157">
        <f t="shared" si="75"/>
        <v>10.607526849375478</v>
      </c>
      <c r="AL170" s="157">
        <f t="shared" si="75"/>
        <v>10.471532915409126</v>
      </c>
      <c r="AM170" s="157">
        <f t="shared" si="75"/>
        <v>10.335538981442776</v>
      </c>
      <c r="AN170" s="157">
        <f t="shared" si="75"/>
        <v>10.199545047476422</v>
      </c>
      <c r="AO170" s="157">
        <f t="shared" si="75"/>
        <v>10.063551113510071</v>
      </c>
      <c r="AP170" s="157">
        <f t="shared" si="75"/>
        <v>9.927557179543717</v>
      </c>
      <c r="AQ170" s="157">
        <f t="shared" si="75"/>
        <v>9.7915632455773647</v>
      </c>
      <c r="AR170" s="157">
        <f t="shared" si="75"/>
        <v>9.6555693116110124</v>
      </c>
      <c r="AS170" s="157">
        <f t="shared" si="75"/>
        <v>9.5195753776446601</v>
      </c>
      <c r="AT170" s="157">
        <f t="shared" si="75"/>
        <v>9.3835814436783078</v>
      </c>
      <c r="AU170" s="157">
        <f t="shared" si="75"/>
        <v>9.2475875097119555</v>
      </c>
      <c r="AV170" s="157">
        <f t="shared" si="75"/>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76">B105</f>
        <v>CNC</v>
      </c>
      <c r="C174" s="87" t="str">
        <f t="shared" ref="C174:C182" si="77">C162</f>
        <v>Commercial - Cooling</v>
      </c>
      <c r="E174" s="106"/>
      <c r="F174" s="106"/>
      <c r="I174" s="155"/>
      <c r="J174" s="157">
        <f t="shared" ref="J174:Y182" si="78">INDEX(J$49:J$52,MATCH($I$173,$B$49:$B$52,0),1)*INDEX(J$81:J$89,MATCH($B174,$B$81:$B$89,0))*INDEX(J$105:J$113,MATCH($B174,$B$105:$B$113,0))/1000</f>
        <v>0</v>
      </c>
      <c r="K174" s="157">
        <f t="shared" si="78"/>
        <v>0</v>
      </c>
      <c r="L174" s="157">
        <f t="shared" si="78"/>
        <v>0</v>
      </c>
      <c r="M174" s="157">
        <f t="shared" si="78"/>
        <v>0</v>
      </c>
      <c r="N174" s="157">
        <f t="shared" si="78"/>
        <v>0</v>
      </c>
      <c r="O174" s="157">
        <f t="shared" si="78"/>
        <v>0</v>
      </c>
      <c r="P174" s="157">
        <f t="shared" si="78"/>
        <v>0</v>
      </c>
      <c r="Q174" s="157">
        <f t="shared" si="78"/>
        <v>0</v>
      </c>
      <c r="R174" s="157">
        <f t="shared" si="78"/>
        <v>0</v>
      </c>
      <c r="S174" s="157">
        <f t="shared" si="78"/>
        <v>0</v>
      </c>
      <c r="T174" s="157">
        <f t="shared" si="78"/>
        <v>0</v>
      </c>
      <c r="U174" s="157">
        <f t="shared" si="78"/>
        <v>0</v>
      </c>
      <c r="V174" s="157">
        <f t="shared" si="78"/>
        <v>0</v>
      </c>
      <c r="W174" s="157">
        <f t="shared" si="78"/>
        <v>0</v>
      </c>
      <c r="X174" s="157">
        <f t="shared" si="78"/>
        <v>0</v>
      </c>
      <c r="Y174" s="157">
        <f t="shared" si="78"/>
        <v>0</v>
      </c>
      <c r="Z174" s="157">
        <f t="shared" ref="Z174:AO182" si="79">INDEX(Z$49:Z$52,MATCH($I$173,$B$49:$B$52,0),1)*INDEX(Z$81:Z$89,MATCH($B174,$B$81:$B$89,0))*INDEX(Z$105:Z$113,MATCH($B174,$B$105:$B$113,0))/1000</f>
        <v>0</v>
      </c>
      <c r="AA174" s="157">
        <f t="shared" si="79"/>
        <v>0</v>
      </c>
      <c r="AB174" s="157">
        <f t="shared" si="79"/>
        <v>0</v>
      </c>
      <c r="AC174" s="157">
        <f t="shared" si="79"/>
        <v>0</v>
      </c>
      <c r="AD174" s="157">
        <f t="shared" si="79"/>
        <v>0</v>
      </c>
      <c r="AE174" s="157">
        <f t="shared" si="79"/>
        <v>0</v>
      </c>
      <c r="AF174" s="157">
        <f t="shared" si="79"/>
        <v>0</v>
      </c>
      <c r="AG174" s="157">
        <f t="shared" si="79"/>
        <v>0</v>
      </c>
      <c r="AH174" s="157">
        <f t="shared" si="79"/>
        <v>0</v>
      </c>
      <c r="AI174" s="157">
        <f t="shared" si="79"/>
        <v>0</v>
      </c>
      <c r="AJ174" s="157">
        <f t="shared" si="79"/>
        <v>0</v>
      </c>
      <c r="AK174" s="157">
        <f t="shared" si="79"/>
        <v>0</v>
      </c>
      <c r="AL174" s="157">
        <f t="shared" si="79"/>
        <v>0</v>
      </c>
      <c r="AM174" s="157">
        <f t="shared" si="79"/>
        <v>0</v>
      </c>
      <c r="AN174" s="157">
        <f t="shared" si="79"/>
        <v>0</v>
      </c>
      <c r="AO174" s="157">
        <f t="shared" si="79"/>
        <v>0</v>
      </c>
      <c r="AP174" s="157">
        <f t="shared" ref="AN174:AV182" si="80">INDEX(AP$49:AP$52,MATCH($I$173,$B$49:$B$52,0),1)*INDEX(AP$81:AP$89,MATCH($B174,$B$81:$B$89,0))*INDEX(AP$105:AP$113,MATCH($B174,$B$105:$B$113,0))/1000</f>
        <v>0</v>
      </c>
      <c r="AQ174" s="157">
        <f t="shared" si="80"/>
        <v>0</v>
      </c>
      <c r="AR174" s="157">
        <f t="shared" si="80"/>
        <v>0</v>
      </c>
      <c r="AS174" s="157">
        <f t="shared" si="80"/>
        <v>0</v>
      </c>
      <c r="AT174" s="157">
        <f t="shared" si="80"/>
        <v>0</v>
      </c>
      <c r="AU174" s="157">
        <f t="shared" si="80"/>
        <v>0</v>
      </c>
      <c r="AV174" s="157">
        <f t="shared" si="80"/>
        <v>0</v>
      </c>
    </row>
    <row r="175" spans="1:48">
      <c r="A175" s="185" t="s">
        <v>16</v>
      </c>
      <c r="B175" s="87" t="str">
        <f t="shared" si="76"/>
        <v>CNH</v>
      </c>
      <c r="C175" s="87" t="str">
        <f t="shared" si="77"/>
        <v>Commercial - Space Heating</v>
      </c>
      <c r="E175" s="106"/>
      <c r="F175" s="106"/>
      <c r="I175" s="155"/>
      <c r="J175" s="157">
        <f t="shared" si="78"/>
        <v>0</v>
      </c>
      <c r="K175" s="157">
        <f t="shared" si="78"/>
        <v>0</v>
      </c>
      <c r="L175" s="157">
        <f t="shared" si="78"/>
        <v>0</v>
      </c>
      <c r="M175" s="157">
        <f t="shared" si="78"/>
        <v>0</v>
      </c>
      <c r="N175" s="157">
        <f t="shared" si="78"/>
        <v>0</v>
      </c>
      <c r="O175" s="157">
        <f t="shared" si="78"/>
        <v>0</v>
      </c>
      <c r="P175" s="157">
        <f t="shared" si="78"/>
        <v>0</v>
      </c>
      <c r="Q175" s="157">
        <f t="shared" si="78"/>
        <v>0</v>
      </c>
      <c r="R175" s="157">
        <f t="shared" si="78"/>
        <v>0</v>
      </c>
      <c r="S175" s="157">
        <f t="shared" si="78"/>
        <v>0</v>
      </c>
      <c r="T175" s="157">
        <f t="shared" si="78"/>
        <v>0</v>
      </c>
      <c r="U175" s="157">
        <f t="shared" si="78"/>
        <v>0</v>
      </c>
      <c r="V175" s="157">
        <f t="shared" si="78"/>
        <v>0</v>
      </c>
      <c r="W175" s="157">
        <f t="shared" si="78"/>
        <v>0</v>
      </c>
      <c r="X175" s="157">
        <f t="shared" si="78"/>
        <v>0</v>
      </c>
      <c r="Y175" s="157">
        <f t="shared" si="78"/>
        <v>0</v>
      </c>
      <c r="Z175" s="157">
        <f t="shared" si="79"/>
        <v>0</v>
      </c>
      <c r="AA175" s="157">
        <f t="shared" si="79"/>
        <v>0</v>
      </c>
      <c r="AB175" s="157">
        <f t="shared" si="79"/>
        <v>0</v>
      </c>
      <c r="AC175" s="157">
        <f t="shared" si="79"/>
        <v>0</v>
      </c>
      <c r="AD175" s="157">
        <f t="shared" si="79"/>
        <v>0</v>
      </c>
      <c r="AE175" s="157">
        <f t="shared" si="79"/>
        <v>0</v>
      </c>
      <c r="AF175" s="157">
        <f t="shared" si="79"/>
        <v>0</v>
      </c>
      <c r="AG175" s="157">
        <f t="shared" si="79"/>
        <v>0</v>
      </c>
      <c r="AH175" s="157">
        <f t="shared" si="79"/>
        <v>0</v>
      </c>
      <c r="AI175" s="157">
        <f t="shared" si="79"/>
        <v>0</v>
      </c>
      <c r="AJ175" s="157">
        <f t="shared" si="79"/>
        <v>0</v>
      </c>
      <c r="AK175" s="157">
        <f t="shared" si="79"/>
        <v>0</v>
      </c>
      <c r="AL175" s="157">
        <f t="shared" si="79"/>
        <v>0</v>
      </c>
      <c r="AM175" s="157">
        <f t="shared" si="79"/>
        <v>0</v>
      </c>
      <c r="AN175" s="157">
        <f t="shared" si="80"/>
        <v>0</v>
      </c>
      <c r="AO175" s="157">
        <f t="shared" si="80"/>
        <v>0</v>
      </c>
      <c r="AP175" s="157">
        <f t="shared" si="80"/>
        <v>0</v>
      </c>
      <c r="AQ175" s="157">
        <f t="shared" si="80"/>
        <v>0</v>
      </c>
      <c r="AR175" s="157">
        <f t="shared" si="80"/>
        <v>0</v>
      </c>
      <c r="AS175" s="157">
        <f t="shared" si="80"/>
        <v>0</v>
      </c>
      <c r="AT175" s="157">
        <f t="shared" si="80"/>
        <v>0</v>
      </c>
      <c r="AU175" s="157">
        <f t="shared" si="80"/>
        <v>0</v>
      </c>
      <c r="AV175" s="157">
        <f t="shared" si="80"/>
        <v>0</v>
      </c>
    </row>
    <row r="176" spans="1:48">
      <c r="A176" s="185" t="s">
        <v>16</v>
      </c>
      <c r="B176" s="87" t="str">
        <f t="shared" si="76"/>
        <v>CNK</v>
      </c>
      <c r="C176" s="87" t="str">
        <f t="shared" si="77"/>
        <v>Commercial - Cooking</v>
      </c>
      <c r="E176" s="106"/>
      <c r="F176" s="106"/>
      <c r="I176" s="155"/>
      <c r="J176" s="157">
        <f t="shared" si="78"/>
        <v>0</v>
      </c>
      <c r="K176" s="157">
        <f t="shared" si="78"/>
        <v>0</v>
      </c>
      <c r="L176" s="157">
        <f t="shared" si="78"/>
        <v>0</v>
      </c>
      <c r="M176" s="157">
        <f t="shared" si="78"/>
        <v>0</v>
      </c>
      <c r="N176" s="157">
        <f t="shared" si="78"/>
        <v>0</v>
      </c>
      <c r="O176" s="157">
        <f t="shared" si="78"/>
        <v>0</v>
      </c>
      <c r="P176" s="157">
        <f t="shared" si="78"/>
        <v>0</v>
      </c>
      <c r="Q176" s="157">
        <f t="shared" si="78"/>
        <v>0</v>
      </c>
      <c r="R176" s="157">
        <f t="shared" si="78"/>
        <v>0</v>
      </c>
      <c r="S176" s="157">
        <f t="shared" si="78"/>
        <v>0</v>
      </c>
      <c r="T176" s="157">
        <f t="shared" si="78"/>
        <v>0</v>
      </c>
      <c r="U176" s="157">
        <f t="shared" si="78"/>
        <v>0</v>
      </c>
      <c r="V176" s="157">
        <f t="shared" si="78"/>
        <v>0</v>
      </c>
      <c r="W176" s="157">
        <f t="shared" si="78"/>
        <v>0</v>
      </c>
      <c r="X176" s="157">
        <f t="shared" si="78"/>
        <v>0</v>
      </c>
      <c r="Y176" s="157">
        <f t="shared" si="78"/>
        <v>0</v>
      </c>
      <c r="Z176" s="157">
        <f t="shared" si="79"/>
        <v>0</v>
      </c>
      <c r="AA176" s="157">
        <f t="shared" si="79"/>
        <v>0</v>
      </c>
      <c r="AB176" s="157">
        <f t="shared" si="79"/>
        <v>0</v>
      </c>
      <c r="AC176" s="157">
        <f t="shared" si="79"/>
        <v>0</v>
      </c>
      <c r="AD176" s="157">
        <f t="shared" si="79"/>
        <v>0</v>
      </c>
      <c r="AE176" s="157">
        <f t="shared" si="79"/>
        <v>0</v>
      </c>
      <c r="AF176" s="157">
        <f t="shared" si="79"/>
        <v>0</v>
      </c>
      <c r="AG176" s="157">
        <f t="shared" si="79"/>
        <v>0</v>
      </c>
      <c r="AH176" s="157">
        <f t="shared" si="79"/>
        <v>0</v>
      </c>
      <c r="AI176" s="157">
        <f t="shared" si="79"/>
        <v>0</v>
      </c>
      <c r="AJ176" s="157">
        <f t="shared" si="79"/>
        <v>0</v>
      </c>
      <c r="AK176" s="157">
        <f t="shared" si="79"/>
        <v>0</v>
      </c>
      <c r="AL176" s="157">
        <f t="shared" si="79"/>
        <v>0</v>
      </c>
      <c r="AM176" s="157">
        <f t="shared" si="79"/>
        <v>0</v>
      </c>
      <c r="AN176" s="157">
        <f t="shared" si="80"/>
        <v>0</v>
      </c>
      <c r="AO176" s="157">
        <f t="shared" si="80"/>
        <v>0</v>
      </c>
      <c r="AP176" s="157">
        <f t="shared" si="80"/>
        <v>0</v>
      </c>
      <c r="AQ176" s="157">
        <f t="shared" si="80"/>
        <v>0</v>
      </c>
      <c r="AR176" s="157">
        <f t="shared" si="80"/>
        <v>0</v>
      </c>
      <c r="AS176" s="157">
        <f t="shared" si="80"/>
        <v>0</v>
      </c>
      <c r="AT176" s="157">
        <f t="shared" si="80"/>
        <v>0</v>
      </c>
      <c r="AU176" s="157">
        <f t="shared" si="80"/>
        <v>0</v>
      </c>
      <c r="AV176" s="157">
        <f t="shared" si="80"/>
        <v>0</v>
      </c>
    </row>
    <row r="177" spans="1:48">
      <c r="A177" s="185" t="s">
        <v>16</v>
      </c>
      <c r="B177" s="87" t="str">
        <f t="shared" si="76"/>
        <v>CNL</v>
      </c>
      <c r="C177" s="87" t="str">
        <f t="shared" si="77"/>
        <v>Commercial - Lighting</v>
      </c>
      <c r="E177" s="106"/>
      <c r="F177" s="106"/>
      <c r="I177" s="155"/>
      <c r="J177" s="157">
        <f t="shared" si="78"/>
        <v>0</v>
      </c>
      <c r="K177" s="157">
        <f t="shared" si="78"/>
        <v>0</v>
      </c>
      <c r="L177" s="157">
        <f t="shared" si="78"/>
        <v>0</v>
      </c>
      <c r="M177" s="157">
        <f t="shared" si="78"/>
        <v>0</v>
      </c>
      <c r="N177" s="157">
        <f t="shared" si="78"/>
        <v>0</v>
      </c>
      <c r="O177" s="157">
        <f t="shared" si="78"/>
        <v>0</v>
      </c>
      <c r="P177" s="157">
        <f t="shared" si="78"/>
        <v>0</v>
      </c>
      <c r="Q177" s="157">
        <f t="shared" si="78"/>
        <v>0</v>
      </c>
      <c r="R177" s="157">
        <f t="shared" si="78"/>
        <v>0</v>
      </c>
      <c r="S177" s="157">
        <f t="shared" si="78"/>
        <v>0</v>
      </c>
      <c r="T177" s="157">
        <f t="shared" si="78"/>
        <v>0</v>
      </c>
      <c r="U177" s="157">
        <f t="shared" si="78"/>
        <v>0</v>
      </c>
      <c r="V177" s="157">
        <f t="shared" si="78"/>
        <v>0</v>
      </c>
      <c r="W177" s="157">
        <f t="shared" si="78"/>
        <v>0</v>
      </c>
      <c r="X177" s="157">
        <f t="shared" si="78"/>
        <v>0</v>
      </c>
      <c r="Y177" s="157">
        <f t="shared" si="78"/>
        <v>0</v>
      </c>
      <c r="Z177" s="157">
        <f t="shared" si="79"/>
        <v>0</v>
      </c>
      <c r="AA177" s="157">
        <f t="shared" si="79"/>
        <v>0</v>
      </c>
      <c r="AB177" s="157">
        <f t="shared" si="79"/>
        <v>0</v>
      </c>
      <c r="AC177" s="157">
        <f t="shared" si="79"/>
        <v>0</v>
      </c>
      <c r="AD177" s="157">
        <f t="shared" si="79"/>
        <v>0</v>
      </c>
      <c r="AE177" s="157">
        <f t="shared" si="79"/>
        <v>0</v>
      </c>
      <c r="AF177" s="157">
        <f t="shared" si="79"/>
        <v>0</v>
      </c>
      <c r="AG177" s="157">
        <f t="shared" si="79"/>
        <v>0</v>
      </c>
      <c r="AH177" s="157">
        <f t="shared" si="79"/>
        <v>0</v>
      </c>
      <c r="AI177" s="157">
        <f t="shared" si="79"/>
        <v>0</v>
      </c>
      <c r="AJ177" s="157">
        <f t="shared" si="79"/>
        <v>0</v>
      </c>
      <c r="AK177" s="157">
        <f t="shared" si="79"/>
        <v>0</v>
      </c>
      <c r="AL177" s="157">
        <f t="shared" si="79"/>
        <v>0</v>
      </c>
      <c r="AM177" s="157">
        <f t="shared" si="79"/>
        <v>0</v>
      </c>
      <c r="AN177" s="157">
        <f t="shared" si="80"/>
        <v>0</v>
      </c>
      <c r="AO177" s="157">
        <f t="shared" si="80"/>
        <v>0</v>
      </c>
      <c r="AP177" s="157">
        <f t="shared" si="80"/>
        <v>0</v>
      </c>
      <c r="AQ177" s="157">
        <f t="shared" si="80"/>
        <v>0</v>
      </c>
      <c r="AR177" s="157">
        <f t="shared" si="80"/>
        <v>0</v>
      </c>
      <c r="AS177" s="157">
        <f t="shared" si="80"/>
        <v>0</v>
      </c>
      <c r="AT177" s="157">
        <f t="shared" si="80"/>
        <v>0</v>
      </c>
      <c r="AU177" s="157">
        <f t="shared" si="80"/>
        <v>0</v>
      </c>
      <c r="AV177" s="157">
        <f t="shared" si="80"/>
        <v>0</v>
      </c>
    </row>
    <row r="178" spans="1:48">
      <c r="A178" s="185" t="s">
        <v>16</v>
      </c>
      <c r="B178" s="87" t="str">
        <f t="shared" si="76"/>
        <v>CNR</v>
      </c>
      <c r="C178" s="87" t="str">
        <f t="shared" si="77"/>
        <v>Commercial - Refrigeration</v>
      </c>
      <c r="E178" s="106"/>
      <c r="F178" s="106"/>
      <c r="I178" s="155"/>
      <c r="J178" s="157">
        <f t="shared" si="78"/>
        <v>0</v>
      </c>
      <c r="K178" s="157">
        <f t="shared" si="78"/>
        <v>0</v>
      </c>
      <c r="L178" s="157">
        <f t="shared" si="78"/>
        <v>0</v>
      </c>
      <c r="M178" s="157">
        <f t="shared" si="78"/>
        <v>0</v>
      </c>
      <c r="N178" s="157">
        <f t="shared" si="78"/>
        <v>0</v>
      </c>
      <c r="O178" s="157">
        <f t="shared" si="78"/>
        <v>0</v>
      </c>
      <c r="P178" s="157">
        <f t="shared" si="78"/>
        <v>0</v>
      </c>
      <c r="Q178" s="157">
        <f t="shared" si="78"/>
        <v>0</v>
      </c>
      <c r="R178" s="157">
        <f t="shared" si="78"/>
        <v>0</v>
      </c>
      <c r="S178" s="157">
        <f t="shared" si="78"/>
        <v>0</v>
      </c>
      <c r="T178" s="157">
        <f t="shared" si="78"/>
        <v>0</v>
      </c>
      <c r="U178" s="157">
        <f t="shared" si="78"/>
        <v>0</v>
      </c>
      <c r="V178" s="157">
        <f t="shared" si="78"/>
        <v>0</v>
      </c>
      <c r="W178" s="157">
        <f t="shared" si="78"/>
        <v>0</v>
      </c>
      <c r="X178" s="157">
        <f t="shared" si="78"/>
        <v>0</v>
      </c>
      <c r="Y178" s="157">
        <f t="shared" si="78"/>
        <v>0</v>
      </c>
      <c r="Z178" s="157">
        <f t="shared" si="79"/>
        <v>0</v>
      </c>
      <c r="AA178" s="157">
        <f t="shared" si="79"/>
        <v>0</v>
      </c>
      <c r="AB178" s="157">
        <f t="shared" si="79"/>
        <v>0</v>
      </c>
      <c r="AC178" s="157">
        <f t="shared" si="79"/>
        <v>0</v>
      </c>
      <c r="AD178" s="157">
        <f t="shared" si="79"/>
        <v>0</v>
      </c>
      <c r="AE178" s="157">
        <f t="shared" si="79"/>
        <v>0</v>
      </c>
      <c r="AF178" s="157">
        <f t="shared" si="79"/>
        <v>0</v>
      </c>
      <c r="AG178" s="157">
        <f t="shared" si="79"/>
        <v>0</v>
      </c>
      <c r="AH178" s="157">
        <f t="shared" si="79"/>
        <v>0</v>
      </c>
      <c r="AI178" s="157">
        <f t="shared" si="79"/>
        <v>0</v>
      </c>
      <c r="AJ178" s="157">
        <f t="shared" si="79"/>
        <v>0</v>
      </c>
      <c r="AK178" s="157">
        <f t="shared" si="79"/>
        <v>0</v>
      </c>
      <c r="AL178" s="157">
        <f t="shared" si="79"/>
        <v>0</v>
      </c>
      <c r="AM178" s="157">
        <f t="shared" si="79"/>
        <v>0</v>
      </c>
      <c r="AN178" s="157">
        <f t="shared" si="80"/>
        <v>0</v>
      </c>
      <c r="AO178" s="157">
        <f t="shared" si="80"/>
        <v>0</v>
      </c>
      <c r="AP178" s="157">
        <f t="shared" si="80"/>
        <v>0</v>
      </c>
      <c r="AQ178" s="157">
        <f t="shared" si="80"/>
        <v>0</v>
      </c>
      <c r="AR178" s="157">
        <f t="shared" si="80"/>
        <v>0</v>
      </c>
      <c r="AS178" s="157">
        <f t="shared" si="80"/>
        <v>0</v>
      </c>
      <c r="AT178" s="157">
        <f t="shared" si="80"/>
        <v>0</v>
      </c>
      <c r="AU178" s="157">
        <f t="shared" si="80"/>
        <v>0</v>
      </c>
      <c r="AV178" s="157">
        <f t="shared" si="80"/>
        <v>0</v>
      </c>
    </row>
    <row r="179" spans="1:48">
      <c r="A179" s="185" t="s">
        <v>16</v>
      </c>
      <c r="B179" s="87" t="str">
        <f t="shared" si="76"/>
        <v>CNW</v>
      </c>
      <c r="C179" s="87" t="str">
        <f t="shared" si="77"/>
        <v>Commercial - Water Heating</v>
      </c>
      <c r="E179" s="106"/>
      <c r="F179" s="106"/>
      <c r="I179" s="155"/>
      <c r="J179" s="157">
        <f t="shared" si="78"/>
        <v>0</v>
      </c>
      <c r="K179" s="157">
        <f t="shared" si="78"/>
        <v>0</v>
      </c>
      <c r="L179" s="157">
        <f t="shared" si="78"/>
        <v>0</v>
      </c>
      <c r="M179" s="157">
        <f t="shared" si="78"/>
        <v>0</v>
      </c>
      <c r="N179" s="157">
        <f t="shared" si="78"/>
        <v>0</v>
      </c>
      <c r="O179" s="157">
        <f t="shared" si="78"/>
        <v>0</v>
      </c>
      <c r="P179" s="157">
        <f t="shared" si="78"/>
        <v>0</v>
      </c>
      <c r="Q179" s="157">
        <f t="shared" si="78"/>
        <v>0</v>
      </c>
      <c r="R179" s="157">
        <f t="shared" si="78"/>
        <v>0</v>
      </c>
      <c r="S179" s="157">
        <f t="shared" si="78"/>
        <v>0</v>
      </c>
      <c r="T179" s="157">
        <f t="shared" si="78"/>
        <v>0</v>
      </c>
      <c r="U179" s="157">
        <f t="shared" si="78"/>
        <v>0</v>
      </c>
      <c r="V179" s="157">
        <f t="shared" si="78"/>
        <v>0</v>
      </c>
      <c r="W179" s="157">
        <f t="shared" si="78"/>
        <v>0</v>
      </c>
      <c r="X179" s="157">
        <f t="shared" si="78"/>
        <v>0</v>
      </c>
      <c r="Y179" s="157">
        <f t="shared" si="78"/>
        <v>0</v>
      </c>
      <c r="Z179" s="157">
        <f t="shared" si="79"/>
        <v>0</v>
      </c>
      <c r="AA179" s="157">
        <f t="shared" si="79"/>
        <v>0</v>
      </c>
      <c r="AB179" s="157">
        <f t="shared" si="79"/>
        <v>0</v>
      </c>
      <c r="AC179" s="157">
        <f t="shared" si="79"/>
        <v>0</v>
      </c>
      <c r="AD179" s="157">
        <f t="shared" si="79"/>
        <v>0</v>
      </c>
      <c r="AE179" s="157">
        <f t="shared" si="79"/>
        <v>0</v>
      </c>
      <c r="AF179" s="157">
        <f t="shared" si="79"/>
        <v>0</v>
      </c>
      <c r="AG179" s="157">
        <f t="shared" si="79"/>
        <v>0</v>
      </c>
      <c r="AH179" s="157">
        <f t="shared" si="79"/>
        <v>0</v>
      </c>
      <c r="AI179" s="157">
        <f t="shared" si="79"/>
        <v>0</v>
      </c>
      <c r="AJ179" s="157">
        <f t="shared" si="79"/>
        <v>0</v>
      </c>
      <c r="AK179" s="157">
        <f t="shared" si="79"/>
        <v>0</v>
      </c>
      <c r="AL179" s="157">
        <f t="shared" si="79"/>
        <v>0</v>
      </c>
      <c r="AM179" s="157">
        <f t="shared" si="79"/>
        <v>0</v>
      </c>
      <c r="AN179" s="157">
        <f t="shared" si="80"/>
        <v>0</v>
      </c>
      <c r="AO179" s="157">
        <f t="shared" si="80"/>
        <v>0</v>
      </c>
      <c r="AP179" s="157">
        <f t="shared" si="80"/>
        <v>0</v>
      </c>
      <c r="AQ179" s="157">
        <f t="shared" si="80"/>
        <v>0</v>
      </c>
      <c r="AR179" s="157">
        <f t="shared" si="80"/>
        <v>0</v>
      </c>
      <c r="AS179" s="157">
        <f t="shared" si="80"/>
        <v>0</v>
      </c>
      <c r="AT179" s="157">
        <f t="shared" si="80"/>
        <v>0</v>
      </c>
      <c r="AU179" s="157">
        <f t="shared" si="80"/>
        <v>0</v>
      </c>
      <c r="AV179" s="157">
        <f t="shared" si="80"/>
        <v>0</v>
      </c>
    </row>
    <row r="180" spans="1:48">
      <c r="A180" s="185" t="s">
        <v>16</v>
      </c>
      <c r="B180" s="87" t="str">
        <f t="shared" si="76"/>
        <v>CNG</v>
      </c>
      <c r="C180" s="87" t="str">
        <f t="shared" si="77"/>
        <v>Commercial - Public lights</v>
      </c>
      <c r="E180" s="106"/>
      <c r="F180" s="106"/>
      <c r="I180" s="155"/>
      <c r="J180" s="157">
        <f t="shared" si="78"/>
        <v>0</v>
      </c>
      <c r="K180" s="157">
        <f t="shared" si="78"/>
        <v>0</v>
      </c>
      <c r="L180" s="157">
        <f t="shared" si="78"/>
        <v>0</v>
      </c>
      <c r="M180" s="157">
        <f t="shared" si="78"/>
        <v>0</v>
      </c>
      <c r="N180" s="157">
        <f t="shared" si="78"/>
        <v>0</v>
      </c>
      <c r="O180" s="157">
        <f t="shared" si="78"/>
        <v>0</v>
      </c>
      <c r="P180" s="157">
        <f t="shared" si="78"/>
        <v>0</v>
      </c>
      <c r="Q180" s="157">
        <f t="shared" si="78"/>
        <v>0</v>
      </c>
      <c r="R180" s="157">
        <f t="shared" si="78"/>
        <v>0</v>
      </c>
      <c r="S180" s="157">
        <f t="shared" si="78"/>
        <v>0</v>
      </c>
      <c r="T180" s="157">
        <f t="shared" si="78"/>
        <v>0</v>
      </c>
      <c r="U180" s="157">
        <f t="shared" si="78"/>
        <v>0</v>
      </c>
      <c r="V180" s="157">
        <f t="shared" si="78"/>
        <v>0</v>
      </c>
      <c r="W180" s="157">
        <f t="shared" si="78"/>
        <v>0</v>
      </c>
      <c r="X180" s="157">
        <f t="shared" si="78"/>
        <v>0</v>
      </c>
      <c r="Y180" s="157">
        <f t="shared" si="78"/>
        <v>0</v>
      </c>
      <c r="Z180" s="157">
        <f t="shared" si="79"/>
        <v>0</v>
      </c>
      <c r="AA180" s="157">
        <f t="shared" si="79"/>
        <v>0</v>
      </c>
      <c r="AB180" s="157">
        <f t="shared" si="79"/>
        <v>0</v>
      </c>
      <c r="AC180" s="157">
        <f t="shared" si="79"/>
        <v>0</v>
      </c>
      <c r="AD180" s="157">
        <f t="shared" si="79"/>
        <v>0</v>
      </c>
      <c r="AE180" s="157">
        <f t="shared" si="79"/>
        <v>0</v>
      </c>
      <c r="AF180" s="157">
        <f t="shared" si="79"/>
        <v>0</v>
      </c>
      <c r="AG180" s="157">
        <f t="shared" si="79"/>
        <v>0</v>
      </c>
      <c r="AH180" s="157">
        <f t="shared" si="79"/>
        <v>0</v>
      </c>
      <c r="AI180" s="157">
        <f t="shared" si="79"/>
        <v>0</v>
      </c>
      <c r="AJ180" s="157">
        <f t="shared" si="79"/>
        <v>0</v>
      </c>
      <c r="AK180" s="157">
        <f t="shared" si="79"/>
        <v>0</v>
      </c>
      <c r="AL180" s="157">
        <f t="shared" si="79"/>
        <v>0</v>
      </c>
      <c r="AM180" s="157">
        <f t="shared" si="79"/>
        <v>0</v>
      </c>
      <c r="AN180" s="157">
        <f t="shared" si="80"/>
        <v>0</v>
      </c>
      <c r="AO180" s="157">
        <f t="shared" si="80"/>
        <v>0</v>
      </c>
      <c r="AP180" s="157">
        <f t="shared" si="80"/>
        <v>0</v>
      </c>
      <c r="AQ180" s="157">
        <f t="shared" si="80"/>
        <v>0</v>
      </c>
      <c r="AR180" s="157">
        <f t="shared" si="80"/>
        <v>0</v>
      </c>
      <c r="AS180" s="157">
        <f t="shared" si="80"/>
        <v>0</v>
      </c>
      <c r="AT180" s="157">
        <f t="shared" si="80"/>
        <v>0</v>
      </c>
      <c r="AU180" s="157">
        <f t="shared" si="80"/>
        <v>0</v>
      </c>
      <c r="AV180" s="157">
        <f t="shared" si="80"/>
        <v>0</v>
      </c>
    </row>
    <row r="181" spans="1:48">
      <c r="A181" s="185" t="s">
        <v>16</v>
      </c>
      <c r="B181" s="87" t="str">
        <f t="shared" si="76"/>
        <v>CNT</v>
      </c>
      <c r="C181" s="87" t="str">
        <f t="shared" si="77"/>
        <v>Commercial - Public Water</v>
      </c>
      <c r="E181" s="106"/>
      <c r="F181" s="106"/>
      <c r="I181" s="155"/>
      <c r="J181" s="157">
        <f t="shared" si="78"/>
        <v>0</v>
      </c>
      <c r="K181" s="157">
        <f t="shared" si="78"/>
        <v>0</v>
      </c>
      <c r="L181" s="157">
        <f t="shared" si="78"/>
        <v>0</v>
      </c>
      <c r="M181" s="157">
        <f t="shared" si="78"/>
        <v>0</v>
      </c>
      <c r="N181" s="157">
        <f t="shared" si="78"/>
        <v>0</v>
      </c>
      <c r="O181" s="157">
        <f t="shared" si="78"/>
        <v>0</v>
      </c>
      <c r="P181" s="157">
        <f t="shared" si="78"/>
        <v>0</v>
      </c>
      <c r="Q181" s="157">
        <f t="shared" si="78"/>
        <v>0</v>
      </c>
      <c r="R181" s="157">
        <f t="shared" si="78"/>
        <v>0</v>
      </c>
      <c r="S181" s="157">
        <f t="shared" si="78"/>
        <v>0</v>
      </c>
      <c r="T181" s="157">
        <f t="shared" si="78"/>
        <v>0</v>
      </c>
      <c r="U181" s="157">
        <f t="shared" si="78"/>
        <v>0</v>
      </c>
      <c r="V181" s="157">
        <f t="shared" si="78"/>
        <v>0</v>
      </c>
      <c r="W181" s="157">
        <f t="shared" si="78"/>
        <v>0</v>
      </c>
      <c r="X181" s="157">
        <f t="shared" si="78"/>
        <v>0</v>
      </c>
      <c r="Y181" s="157">
        <f t="shared" si="78"/>
        <v>0</v>
      </c>
      <c r="Z181" s="157">
        <f t="shared" si="79"/>
        <v>0</v>
      </c>
      <c r="AA181" s="157">
        <f t="shared" si="79"/>
        <v>0</v>
      </c>
      <c r="AB181" s="157">
        <f t="shared" si="79"/>
        <v>0</v>
      </c>
      <c r="AC181" s="157">
        <f t="shared" si="79"/>
        <v>0</v>
      </c>
      <c r="AD181" s="157">
        <f t="shared" si="79"/>
        <v>0</v>
      </c>
      <c r="AE181" s="157">
        <f t="shared" si="79"/>
        <v>0</v>
      </c>
      <c r="AF181" s="157">
        <f t="shared" si="79"/>
        <v>0</v>
      </c>
      <c r="AG181" s="157">
        <f t="shared" si="79"/>
        <v>0</v>
      </c>
      <c r="AH181" s="157">
        <f t="shared" si="79"/>
        <v>0</v>
      </c>
      <c r="AI181" s="157">
        <f t="shared" si="79"/>
        <v>0</v>
      </c>
      <c r="AJ181" s="157">
        <f t="shared" si="79"/>
        <v>0</v>
      </c>
      <c r="AK181" s="157">
        <f t="shared" si="79"/>
        <v>0</v>
      </c>
      <c r="AL181" s="157">
        <f t="shared" si="79"/>
        <v>0</v>
      </c>
      <c r="AM181" s="157">
        <f t="shared" si="79"/>
        <v>0</v>
      </c>
      <c r="AN181" s="157">
        <f t="shared" si="80"/>
        <v>0</v>
      </c>
      <c r="AO181" s="157">
        <f t="shared" si="80"/>
        <v>0</v>
      </c>
      <c r="AP181" s="157">
        <f t="shared" si="80"/>
        <v>0</v>
      </c>
      <c r="AQ181" s="157">
        <f t="shared" si="80"/>
        <v>0</v>
      </c>
      <c r="AR181" s="157">
        <f t="shared" si="80"/>
        <v>0</v>
      </c>
      <c r="AS181" s="157">
        <f t="shared" si="80"/>
        <v>0</v>
      </c>
      <c r="AT181" s="157">
        <f t="shared" si="80"/>
        <v>0</v>
      </c>
      <c r="AU181" s="157">
        <f t="shared" si="80"/>
        <v>0</v>
      </c>
      <c r="AV181" s="157">
        <f t="shared" si="80"/>
        <v>0</v>
      </c>
    </row>
    <row r="182" spans="1:48">
      <c r="A182" s="185" t="s">
        <v>16</v>
      </c>
      <c r="B182" s="87" t="str">
        <f t="shared" si="76"/>
        <v>CNO</v>
      </c>
      <c r="C182" s="87" t="str">
        <f t="shared" si="77"/>
        <v>Commercial - Other</v>
      </c>
      <c r="E182" s="106"/>
      <c r="F182" s="106"/>
      <c r="I182" s="155"/>
      <c r="J182" s="157">
        <f t="shared" si="78"/>
        <v>0</v>
      </c>
      <c r="K182" s="157">
        <f t="shared" si="78"/>
        <v>0</v>
      </c>
      <c r="L182" s="157">
        <f t="shared" si="78"/>
        <v>0</v>
      </c>
      <c r="M182" s="157">
        <f t="shared" si="78"/>
        <v>0</v>
      </c>
      <c r="N182" s="157">
        <f t="shared" si="78"/>
        <v>0</v>
      </c>
      <c r="O182" s="157">
        <f t="shared" si="78"/>
        <v>0</v>
      </c>
      <c r="P182" s="157">
        <f t="shared" si="78"/>
        <v>0</v>
      </c>
      <c r="Q182" s="157">
        <f t="shared" si="78"/>
        <v>0</v>
      </c>
      <c r="R182" s="157">
        <f t="shared" si="78"/>
        <v>0</v>
      </c>
      <c r="S182" s="157">
        <f t="shared" si="78"/>
        <v>0</v>
      </c>
      <c r="T182" s="157">
        <f t="shared" si="78"/>
        <v>0</v>
      </c>
      <c r="U182" s="157">
        <f t="shared" si="78"/>
        <v>0</v>
      </c>
      <c r="V182" s="157">
        <f t="shared" si="78"/>
        <v>0</v>
      </c>
      <c r="W182" s="157">
        <f t="shared" si="78"/>
        <v>0</v>
      </c>
      <c r="X182" s="157">
        <f t="shared" si="78"/>
        <v>0</v>
      </c>
      <c r="Y182" s="157">
        <f t="shared" si="78"/>
        <v>0</v>
      </c>
      <c r="Z182" s="157">
        <f t="shared" si="79"/>
        <v>0</v>
      </c>
      <c r="AA182" s="157">
        <f t="shared" si="79"/>
        <v>0</v>
      </c>
      <c r="AB182" s="157">
        <f t="shared" si="79"/>
        <v>0</v>
      </c>
      <c r="AC182" s="157">
        <f t="shared" si="79"/>
        <v>0</v>
      </c>
      <c r="AD182" s="157">
        <f t="shared" si="79"/>
        <v>0</v>
      </c>
      <c r="AE182" s="157">
        <f t="shared" si="79"/>
        <v>0</v>
      </c>
      <c r="AF182" s="157">
        <f t="shared" si="79"/>
        <v>0</v>
      </c>
      <c r="AG182" s="157">
        <f t="shared" si="79"/>
        <v>0</v>
      </c>
      <c r="AH182" s="157">
        <f t="shared" si="79"/>
        <v>0</v>
      </c>
      <c r="AI182" s="157">
        <f t="shared" si="79"/>
        <v>0</v>
      </c>
      <c r="AJ182" s="157">
        <f t="shared" si="79"/>
        <v>0</v>
      </c>
      <c r="AK182" s="157">
        <f t="shared" si="79"/>
        <v>0</v>
      </c>
      <c r="AL182" s="157">
        <f t="shared" si="79"/>
        <v>0</v>
      </c>
      <c r="AM182" s="157">
        <f t="shared" si="79"/>
        <v>0</v>
      </c>
      <c r="AN182" s="157">
        <f t="shared" si="80"/>
        <v>0</v>
      </c>
      <c r="AO182" s="157">
        <f t="shared" si="80"/>
        <v>0</v>
      </c>
      <c r="AP182" s="157">
        <f t="shared" si="80"/>
        <v>0</v>
      </c>
      <c r="AQ182" s="157">
        <f t="shared" si="80"/>
        <v>0</v>
      </c>
      <c r="AR182" s="157">
        <f t="shared" si="80"/>
        <v>0</v>
      </c>
      <c r="AS182" s="157">
        <f t="shared" si="80"/>
        <v>0</v>
      </c>
      <c r="AT182" s="157">
        <f t="shared" si="80"/>
        <v>0</v>
      </c>
      <c r="AU182" s="157">
        <f t="shared" si="80"/>
        <v>0</v>
      </c>
      <c r="AV182" s="157">
        <f t="shared" si="80"/>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81">B174</f>
        <v>CNC</v>
      </c>
      <c r="C186" s="87" t="str">
        <f t="shared" si="81"/>
        <v>Commercial - Cooling</v>
      </c>
      <c r="E186" s="106"/>
      <c r="F186" s="106"/>
      <c r="I186" s="155"/>
      <c r="J186" s="157">
        <f t="shared" ref="J186:Y194" si="82">INDEX(J$49:J$52,MATCH($I$185,$B$49:$B$52,0),1)*INDEX(J$81:J$89,MATCH($B186,$B$81:$B$89,0))*INDEX(J$116:J$124,MATCH($B186,$B$116:$B$124,0))/1000</f>
        <v>0</v>
      </c>
      <c r="K186" s="157">
        <f t="shared" si="82"/>
        <v>0</v>
      </c>
      <c r="L186" s="157">
        <f t="shared" si="82"/>
        <v>0</v>
      </c>
      <c r="M186" s="157">
        <f t="shared" si="82"/>
        <v>0</v>
      </c>
      <c r="N186" s="157">
        <f t="shared" si="82"/>
        <v>0</v>
      </c>
      <c r="O186" s="157">
        <f t="shared" si="82"/>
        <v>0</v>
      </c>
      <c r="P186" s="157">
        <f>INDEX(P$49:P$52,MATCH($I$185,$B$49:$B$52,0),1)*INDEX(P$81:P$89,MATCH($B186,$B$81:$B$89,0))*INDEX(P$116:P$124,MATCH($B186,$B$116:$B$124,0))/1000</f>
        <v>1.6190057019944555</v>
      </c>
      <c r="Q186" s="157">
        <f t="shared" si="82"/>
        <v>3.3659963935743353</v>
      </c>
      <c r="R186" s="157">
        <f t="shared" si="82"/>
        <v>4.3282631161663438</v>
      </c>
      <c r="S186" s="157">
        <f t="shared" si="82"/>
        <v>5.2905298387583155</v>
      </c>
      <c r="T186" s="157">
        <f t="shared" si="82"/>
        <v>6.2527965613502996</v>
      </c>
      <c r="U186" s="157">
        <f t="shared" si="82"/>
        <v>7.2150632839422704</v>
      </c>
      <c r="V186" s="157">
        <f>INDEX(V$49:V$52,MATCH($I$185,$B$49:$B$52,0),1)*INDEX(V$81:V$89,MATCH($B186,$B$81:$B$89,0))*INDEX(V$116:V$124,MATCH($B186,$B$116:$B$124,0))/1000</f>
        <v>8.1773300065342553</v>
      </c>
      <c r="W186" s="157">
        <f t="shared" si="82"/>
        <v>9.1395967291262394</v>
      </c>
      <c r="X186" s="157">
        <f t="shared" si="82"/>
        <v>10.101863451718234</v>
      </c>
      <c r="Y186" s="157">
        <f t="shared" si="82"/>
        <v>11.064130174310204</v>
      </c>
      <c r="Z186" s="157">
        <f t="shared" ref="Z186:AO194" si="83">INDEX(Z$49:Z$52,MATCH($I$185,$B$49:$B$52,0),1)*INDEX(Z$81:Z$89,MATCH($B186,$B$81:$B$89,0))*INDEX(Z$116:Z$124,MATCH($B186,$B$116:$B$124,0))/1000</f>
        <v>12.02639689690219</v>
      </c>
      <c r="AA186" s="157">
        <f t="shared" si="83"/>
        <v>12.988663619494172</v>
      </c>
      <c r="AB186" s="157">
        <f t="shared" si="83"/>
        <v>13.950930342086158</v>
      </c>
      <c r="AC186" s="157">
        <f t="shared" si="83"/>
        <v>13.950930342086158</v>
      </c>
      <c r="AD186" s="157">
        <f t="shared" si="83"/>
        <v>13.950930342086158</v>
      </c>
      <c r="AE186" s="157">
        <f t="shared" si="83"/>
        <v>13.950930342086158</v>
      </c>
      <c r="AF186" s="157">
        <f t="shared" si="83"/>
        <v>13.950930342086158</v>
      </c>
      <c r="AG186" s="157">
        <f t="shared" si="83"/>
        <v>13.950930342086158</v>
      </c>
      <c r="AH186" s="157">
        <f t="shared" si="83"/>
        <v>13.950930342086158</v>
      </c>
      <c r="AI186" s="157">
        <f t="shared" si="83"/>
        <v>13.950930342086158</v>
      </c>
      <c r="AJ186" s="157">
        <f t="shared" si="83"/>
        <v>13.950930342086158</v>
      </c>
      <c r="AK186" s="157">
        <f t="shared" si="83"/>
        <v>13.950930342086158</v>
      </c>
      <c r="AL186" s="157">
        <f t="shared" si="83"/>
        <v>13.950930342086158</v>
      </c>
      <c r="AM186" s="157">
        <f t="shared" si="83"/>
        <v>13.950930342086158</v>
      </c>
      <c r="AN186" s="157">
        <f t="shared" si="83"/>
        <v>13.950930342086158</v>
      </c>
      <c r="AO186" s="157">
        <f t="shared" si="83"/>
        <v>13.950930342086158</v>
      </c>
      <c r="AP186" s="157">
        <f t="shared" ref="AN186:AV194" si="84">INDEX(AP$49:AP$52,MATCH($I$185,$B$49:$B$52,0),1)*INDEX(AP$81:AP$89,MATCH($B186,$B$81:$B$89,0))*INDEX(AP$116:AP$124,MATCH($B186,$B$116:$B$124,0))/1000</f>
        <v>13.950930342086158</v>
      </c>
      <c r="AQ186" s="157">
        <f t="shared" si="84"/>
        <v>13.950930342086158</v>
      </c>
      <c r="AR186" s="157">
        <f t="shared" si="84"/>
        <v>13.950930342086158</v>
      </c>
      <c r="AS186" s="157">
        <f t="shared" si="84"/>
        <v>13.950930342086158</v>
      </c>
      <c r="AT186" s="157">
        <f t="shared" si="84"/>
        <v>13.950930342086158</v>
      </c>
      <c r="AU186" s="157">
        <f t="shared" si="84"/>
        <v>13.950930342086158</v>
      </c>
      <c r="AV186" s="157">
        <f t="shared" si="84"/>
        <v>13.950930342086158</v>
      </c>
    </row>
    <row r="187" spans="1:48">
      <c r="A187" s="185" t="s">
        <v>16</v>
      </c>
      <c r="B187" s="87" t="str">
        <f t="shared" si="81"/>
        <v>CNH</v>
      </c>
      <c r="C187" s="87" t="str">
        <f t="shared" si="81"/>
        <v>Commercial - Space Heating</v>
      </c>
      <c r="E187" s="106"/>
      <c r="F187" s="106"/>
      <c r="I187" s="155"/>
      <c r="J187" s="157">
        <f t="shared" si="82"/>
        <v>0</v>
      </c>
      <c r="K187" s="157">
        <f t="shared" si="82"/>
        <v>0</v>
      </c>
      <c r="L187" s="157">
        <f t="shared" si="82"/>
        <v>0</v>
      </c>
      <c r="M187" s="157">
        <f t="shared" si="82"/>
        <v>0</v>
      </c>
      <c r="N187" s="157">
        <f t="shared" si="82"/>
        <v>0</v>
      </c>
      <c r="O187" s="157">
        <f t="shared" si="82"/>
        <v>0</v>
      </c>
      <c r="P187" s="157">
        <f t="shared" si="82"/>
        <v>0.15439864529996183</v>
      </c>
      <c r="Q187" s="157">
        <f t="shared" si="82"/>
        <v>0.32100275039934006</v>
      </c>
      <c r="R187" s="157">
        <f t="shared" si="82"/>
        <v>0.41277060409028965</v>
      </c>
      <c r="S187" s="157">
        <f t="shared" si="82"/>
        <v>0.50453845778123574</v>
      </c>
      <c r="T187" s="157">
        <f t="shared" si="82"/>
        <v>0.59630631147218283</v>
      </c>
      <c r="U187" s="157">
        <f t="shared" si="82"/>
        <v>0.68807416516312891</v>
      </c>
      <c r="V187" s="157">
        <f t="shared" si="82"/>
        <v>0.77984201885407622</v>
      </c>
      <c r="W187" s="157">
        <f t="shared" si="82"/>
        <v>0.87160987254502331</v>
      </c>
      <c r="X187" s="157">
        <f t="shared" si="82"/>
        <v>0.96337772623597173</v>
      </c>
      <c r="Y187" s="157">
        <f t="shared" si="82"/>
        <v>1.0551455799269178</v>
      </c>
      <c r="Z187" s="157">
        <f t="shared" si="83"/>
        <v>1.146913433617865</v>
      </c>
      <c r="AA187" s="157">
        <f t="shared" si="83"/>
        <v>1.2386812873088122</v>
      </c>
      <c r="AB187" s="157">
        <f t="shared" si="83"/>
        <v>1.3304491409997594</v>
      </c>
      <c r="AC187" s="157">
        <f t="shared" si="83"/>
        <v>1.3304491409997594</v>
      </c>
      <c r="AD187" s="157">
        <f t="shared" si="83"/>
        <v>1.3304491409997594</v>
      </c>
      <c r="AE187" s="157">
        <f t="shared" si="83"/>
        <v>1.3304491409997594</v>
      </c>
      <c r="AF187" s="157">
        <f t="shared" si="83"/>
        <v>1.3304491409997594</v>
      </c>
      <c r="AG187" s="157">
        <f t="shared" si="83"/>
        <v>1.3304491409997594</v>
      </c>
      <c r="AH187" s="157">
        <f t="shared" si="83"/>
        <v>1.3304491409997594</v>
      </c>
      <c r="AI187" s="157">
        <f t="shared" si="83"/>
        <v>1.3304491409997594</v>
      </c>
      <c r="AJ187" s="157">
        <f t="shared" si="83"/>
        <v>1.3304491409997594</v>
      </c>
      <c r="AK187" s="157">
        <f t="shared" si="83"/>
        <v>1.3304491409997594</v>
      </c>
      <c r="AL187" s="157">
        <f t="shared" si="83"/>
        <v>1.3304491409997594</v>
      </c>
      <c r="AM187" s="157">
        <f t="shared" si="83"/>
        <v>1.3304491409997594</v>
      </c>
      <c r="AN187" s="157">
        <f t="shared" si="84"/>
        <v>1.3304491409997594</v>
      </c>
      <c r="AO187" s="157">
        <f t="shared" si="84"/>
        <v>1.3304491409997594</v>
      </c>
      <c r="AP187" s="157">
        <f t="shared" si="84"/>
        <v>1.3304491409997594</v>
      </c>
      <c r="AQ187" s="157">
        <f t="shared" si="84"/>
        <v>1.3304491409997594</v>
      </c>
      <c r="AR187" s="157">
        <f t="shared" si="84"/>
        <v>1.3304491409997594</v>
      </c>
      <c r="AS187" s="157">
        <f t="shared" si="84"/>
        <v>1.3304491409997594</v>
      </c>
      <c r="AT187" s="157">
        <f t="shared" si="84"/>
        <v>1.3304491409997594</v>
      </c>
      <c r="AU187" s="157">
        <f t="shared" si="84"/>
        <v>1.3304491409997594</v>
      </c>
      <c r="AV187" s="157">
        <f t="shared" si="84"/>
        <v>1.3304491409997594</v>
      </c>
    </row>
    <row r="188" spans="1:48">
      <c r="A188" s="185" t="s">
        <v>16</v>
      </c>
      <c r="B188" s="87" t="str">
        <f t="shared" si="81"/>
        <v>CNK</v>
      </c>
      <c r="C188" s="87" t="str">
        <f t="shared" si="81"/>
        <v>Commercial - Cooking</v>
      </c>
      <c r="E188" s="106"/>
      <c r="F188" s="106"/>
      <c r="I188" s="155"/>
      <c r="J188" s="157">
        <f t="shared" si="82"/>
        <v>0</v>
      </c>
      <c r="K188" s="157">
        <f t="shared" si="82"/>
        <v>0</v>
      </c>
      <c r="L188" s="157">
        <f t="shared" si="82"/>
        <v>0</v>
      </c>
      <c r="M188" s="157">
        <f t="shared" si="82"/>
        <v>0</v>
      </c>
      <c r="N188" s="157">
        <f t="shared" si="82"/>
        <v>0</v>
      </c>
      <c r="O188" s="157">
        <f t="shared" si="82"/>
        <v>0</v>
      </c>
      <c r="P188" s="157">
        <f t="shared" si="82"/>
        <v>0.11548227829737837</v>
      </c>
      <c r="Q188" s="157">
        <f t="shared" si="82"/>
        <v>0.24009361535408269</v>
      </c>
      <c r="R188" s="157">
        <f t="shared" si="82"/>
        <v>0.30873126951291713</v>
      </c>
      <c r="S188" s="157">
        <f t="shared" si="82"/>
        <v>0.37736892367174901</v>
      </c>
      <c r="T188" s="157">
        <f t="shared" si="82"/>
        <v>0.44600657783058184</v>
      </c>
      <c r="U188" s="157">
        <f t="shared" si="82"/>
        <v>0.51464423198941367</v>
      </c>
      <c r="V188" s="157">
        <f t="shared" si="82"/>
        <v>0.58328188614824639</v>
      </c>
      <c r="W188" s="157">
        <f t="shared" si="82"/>
        <v>0.65191954030707921</v>
      </c>
      <c r="X188" s="157">
        <f t="shared" si="82"/>
        <v>0.72055719446591282</v>
      </c>
      <c r="Y188" s="157">
        <f t="shared" si="82"/>
        <v>0.78919484862474465</v>
      </c>
      <c r="Z188" s="157">
        <f t="shared" si="83"/>
        <v>0.85783250278357737</v>
      </c>
      <c r="AA188" s="157">
        <f t="shared" si="83"/>
        <v>0.92647015694241019</v>
      </c>
      <c r="AB188" s="157">
        <f t="shared" si="83"/>
        <v>0.99510781110124291</v>
      </c>
      <c r="AC188" s="157">
        <f t="shared" si="83"/>
        <v>0.99510781110124291</v>
      </c>
      <c r="AD188" s="157">
        <f t="shared" si="83"/>
        <v>0.99510781110124291</v>
      </c>
      <c r="AE188" s="157">
        <f t="shared" si="83"/>
        <v>0.99510781110124291</v>
      </c>
      <c r="AF188" s="157">
        <f t="shared" si="83"/>
        <v>0.99510781110124291</v>
      </c>
      <c r="AG188" s="157">
        <f t="shared" si="83"/>
        <v>0.99510781110124291</v>
      </c>
      <c r="AH188" s="157">
        <f t="shared" si="83"/>
        <v>0.99510781110124291</v>
      </c>
      <c r="AI188" s="157">
        <f t="shared" si="83"/>
        <v>0.99510781110124291</v>
      </c>
      <c r="AJ188" s="157">
        <f t="shared" si="83"/>
        <v>0.99510781110124291</v>
      </c>
      <c r="AK188" s="157">
        <f t="shared" si="83"/>
        <v>0.99510781110124291</v>
      </c>
      <c r="AL188" s="157">
        <f t="shared" si="83"/>
        <v>0.99510781110124291</v>
      </c>
      <c r="AM188" s="157">
        <f t="shared" si="83"/>
        <v>0.99510781110124291</v>
      </c>
      <c r="AN188" s="157">
        <f t="shared" si="84"/>
        <v>0.99510781110124291</v>
      </c>
      <c r="AO188" s="157">
        <f t="shared" si="84"/>
        <v>0.99510781110124291</v>
      </c>
      <c r="AP188" s="157">
        <f t="shared" si="84"/>
        <v>0.99510781110124291</v>
      </c>
      <c r="AQ188" s="157">
        <f t="shared" si="84"/>
        <v>0.99510781110124291</v>
      </c>
      <c r="AR188" s="157">
        <f t="shared" si="84"/>
        <v>0.99510781110124291</v>
      </c>
      <c r="AS188" s="157">
        <f t="shared" si="84"/>
        <v>0.99510781110124291</v>
      </c>
      <c r="AT188" s="157">
        <f t="shared" si="84"/>
        <v>0.99510781110124291</v>
      </c>
      <c r="AU188" s="157">
        <f t="shared" si="84"/>
        <v>0.99510781110124291</v>
      </c>
      <c r="AV188" s="157">
        <f t="shared" si="84"/>
        <v>0.99510781110124291</v>
      </c>
    </row>
    <row r="189" spans="1:48">
      <c r="A189" s="185" t="s">
        <v>16</v>
      </c>
      <c r="B189" s="87" t="str">
        <f t="shared" si="81"/>
        <v>CNL</v>
      </c>
      <c r="C189" s="87" t="str">
        <f t="shared" si="81"/>
        <v>Commercial - Lighting</v>
      </c>
      <c r="E189" s="106"/>
      <c r="F189" s="106"/>
      <c r="I189" s="155"/>
      <c r="J189" s="157">
        <f t="shared" si="82"/>
        <v>0</v>
      </c>
      <c r="K189" s="157">
        <f t="shared" si="82"/>
        <v>0</v>
      </c>
      <c r="L189" s="157">
        <f t="shared" si="82"/>
        <v>0</v>
      </c>
      <c r="M189" s="157">
        <f t="shared" si="82"/>
        <v>0</v>
      </c>
      <c r="N189" s="157">
        <f t="shared" si="82"/>
        <v>0</v>
      </c>
      <c r="O189" s="157">
        <f t="shared" si="82"/>
        <v>0</v>
      </c>
      <c r="P189" s="157">
        <f t="shared" si="82"/>
        <v>1.408908792735506</v>
      </c>
      <c r="Q189" s="157">
        <f t="shared" si="82"/>
        <v>2.9291940784277277</v>
      </c>
      <c r="R189" s="157">
        <f t="shared" si="82"/>
        <v>3.7665883165990404</v>
      </c>
      <c r="S189" s="157">
        <f t="shared" si="82"/>
        <v>4.6039825547703215</v>
      </c>
      <c r="T189" s="157">
        <f t="shared" si="82"/>
        <v>5.4413767929416128</v>
      </c>
      <c r="U189" s="157">
        <f t="shared" si="82"/>
        <v>6.2787710311128944</v>
      </c>
      <c r="V189" s="157">
        <f t="shared" si="82"/>
        <v>7.1161652692841857</v>
      </c>
      <c r="W189" s="157">
        <f t="shared" si="82"/>
        <v>7.953559507455477</v>
      </c>
      <c r="X189" s="157">
        <f t="shared" si="82"/>
        <v>8.7909537456267781</v>
      </c>
      <c r="Y189" s="157">
        <f t="shared" si="82"/>
        <v>9.6283479837980597</v>
      </c>
      <c r="Z189" s="157">
        <f t="shared" si="83"/>
        <v>10.465742221969352</v>
      </c>
      <c r="AA189" s="157">
        <f t="shared" si="83"/>
        <v>11.303136460140644</v>
      </c>
      <c r="AB189" s="157">
        <f t="shared" si="83"/>
        <v>12.140530698311935</v>
      </c>
      <c r="AC189" s="157">
        <f t="shared" si="83"/>
        <v>12.140530698311935</v>
      </c>
      <c r="AD189" s="157">
        <f t="shared" si="83"/>
        <v>12.140530698311935</v>
      </c>
      <c r="AE189" s="157">
        <f t="shared" si="83"/>
        <v>12.140530698311935</v>
      </c>
      <c r="AF189" s="157">
        <f t="shared" si="83"/>
        <v>12.140530698311935</v>
      </c>
      <c r="AG189" s="157">
        <f t="shared" si="83"/>
        <v>12.140530698311935</v>
      </c>
      <c r="AH189" s="157">
        <f t="shared" si="83"/>
        <v>12.140530698311935</v>
      </c>
      <c r="AI189" s="157">
        <f t="shared" si="83"/>
        <v>12.140530698311935</v>
      </c>
      <c r="AJ189" s="157">
        <f t="shared" si="83"/>
        <v>12.140530698311935</v>
      </c>
      <c r="AK189" s="157">
        <f t="shared" si="83"/>
        <v>12.140530698311935</v>
      </c>
      <c r="AL189" s="157">
        <f t="shared" si="83"/>
        <v>12.140530698311935</v>
      </c>
      <c r="AM189" s="157">
        <f t="shared" si="83"/>
        <v>12.140530698311935</v>
      </c>
      <c r="AN189" s="157">
        <f t="shared" si="84"/>
        <v>12.140530698311935</v>
      </c>
      <c r="AO189" s="157">
        <f t="shared" si="84"/>
        <v>12.140530698311935</v>
      </c>
      <c r="AP189" s="157">
        <f t="shared" si="84"/>
        <v>12.140530698311935</v>
      </c>
      <c r="AQ189" s="157">
        <f t="shared" si="84"/>
        <v>12.140530698311935</v>
      </c>
      <c r="AR189" s="157">
        <f t="shared" si="84"/>
        <v>12.140530698311935</v>
      </c>
      <c r="AS189" s="157">
        <f t="shared" si="84"/>
        <v>12.140530698311935</v>
      </c>
      <c r="AT189" s="157">
        <f t="shared" si="84"/>
        <v>12.140530698311935</v>
      </c>
      <c r="AU189" s="157">
        <f t="shared" si="84"/>
        <v>12.140530698311935</v>
      </c>
      <c r="AV189" s="157">
        <f t="shared" si="84"/>
        <v>12.140530698311935</v>
      </c>
    </row>
    <row r="190" spans="1:48">
      <c r="A190" s="185" t="s">
        <v>16</v>
      </c>
      <c r="B190" s="87" t="str">
        <f t="shared" si="81"/>
        <v>CNR</v>
      </c>
      <c r="C190" s="87" t="str">
        <f t="shared" si="81"/>
        <v>Commercial - Refrigeration</v>
      </c>
      <c r="E190" s="106"/>
      <c r="F190" s="106"/>
      <c r="I190" s="155"/>
      <c r="J190" s="157">
        <f t="shared" si="82"/>
        <v>0</v>
      </c>
      <c r="K190" s="157">
        <f t="shared" si="82"/>
        <v>0</v>
      </c>
      <c r="L190" s="157">
        <f t="shared" si="82"/>
        <v>0</v>
      </c>
      <c r="M190" s="157">
        <f t="shared" si="82"/>
        <v>0</v>
      </c>
      <c r="N190" s="157">
        <f t="shared" si="82"/>
        <v>0</v>
      </c>
      <c r="O190" s="157">
        <f t="shared" si="82"/>
        <v>0</v>
      </c>
      <c r="P190" s="157">
        <f t="shared" si="82"/>
        <v>0.34273699337571462</v>
      </c>
      <c r="Q190" s="157">
        <f t="shared" si="82"/>
        <v>0.71256789412537669</v>
      </c>
      <c r="R190" s="157">
        <f t="shared" si="82"/>
        <v>0.91627588781582592</v>
      </c>
      <c r="S190" s="157">
        <f t="shared" si="82"/>
        <v>1.1199838815062675</v>
      </c>
      <c r="T190" s="157">
        <f t="shared" si="82"/>
        <v>1.3236918751967115</v>
      </c>
      <c r="U190" s="157">
        <f t="shared" si="82"/>
        <v>1.5273998688871526</v>
      </c>
      <c r="V190" s="157">
        <f t="shared" si="82"/>
        <v>1.7311078625775966</v>
      </c>
      <c r="W190" s="157">
        <f t="shared" si="82"/>
        <v>1.9348158562680409</v>
      </c>
      <c r="X190" s="157">
        <f t="shared" si="82"/>
        <v>2.1385238499584873</v>
      </c>
      <c r="Y190" s="157">
        <f t="shared" si="82"/>
        <v>2.3422318436489284</v>
      </c>
      <c r="Z190" s="157">
        <f t="shared" si="83"/>
        <v>2.5459398373393727</v>
      </c>
      <c r="AA190" s="157">
        <f t="shared" si="83"/>
        <v>2.7496478310298165</v>
      </c>
      <c r="AB190" s="157">
        <f t="shared" si="83"/>
        <v>2.9533558247202607</v>
      </c>
      <c r="AC190" s="157">
        <f t="shared" si="83"/>
        <v>2.9533558247202607</v>
      </c>
      <c r="AD190" s="157">
        <f t="shared" si="83"/>
        <v>2.9533558247202607</v>
      </c>
      <c r="AE190" s="157">
        <f t="shared" si="83"/>
        <v>2.9533558247202607</v>
      </c>
      <c r="AF190" s="157">
        <f t="shared" si="83"/>
        <v>2.9533558247202607</v>
      </c>
      <c r="AG190" s="157">
        <f t="shared" si="83"/>
        <v>2.9533558247202607</v>
      </c>
      <c r="AH190" s="157">
        <f t="shared" si="83"/>
        <v>2.9533558247202607</v>
      </c>
      <c r="AI190" s="157">
        <f t="shared" si="83"/>
        <v>2.9533558247202607</v>
      </c>
      <c r="AJ190" s="157">
        <f t="shared" si="83"/>
        <v>2.9533558247202607</v>
      </c>
      <c r="AK190" s="157">
        <f t="shared" si="83"/>
        <v>2.9533558247202607</v>
      </c>
      <c r="AL190" s="157">
        <f t="shared" si="83"/>
        <v>2.9533558247202607</v>
      </c>
      <c r="AM190" s="157">
        <f t="shared" si="83"/>
        <v>2.9533558247202607</v>
      </c>
      <c r="AN190" s="157">
        <f t="shared" si="84"/>
        <v>2.9533558247202607</v>
      </c>
      <c r="AO190" s="157">
        <f t="shared" si="84"/>
        <v>2.9533558247202607</v>
      </c>
      <c r="AP190" s="157">
        <f t="shared" si="84"/>
        <v>2.9533558247202607</v>
      </c>
      <c r="AQ190" s="157">
        <f t="shared" si="84"/>
        <v>2.9533558247202607</v>
      </c>
      <c r="AR190" s="157">
        <f t="shared" si="84"/>
        <v>2.9533558247202607</v>
      </c>
      <c r="AS190" s="157">
        <f t="shared" si="84"/>
        <v>2.9533558247202607</v>
      </c>
      <c r="AT190" s="157">
        <f t="shared" si="84"/>
        <v>2.9533558247202607</v>
      </c>
      <c r="AU190" s="157">
        <f t="shared" si="84"/>
        <v>2.9533558247202607</v>
      </c>
      <c r="AV190" s="157">
        <f t="shared" si="84"/>
        <v>2.9533558247202607</v>
      </c>
    </row>
    <row r="191" spans="1:48">
      <c r="A191" s="185" t="s">
        <v>16</v>
      </c>
      <c r="B191" s="87" t="str">
        <f t="shared" si="81"/>
        <v>CNW</v>
      </c>
      <c r="C191" s="87" t="str">
        <f t="shared" si="81"/>
        <v>Commercial - Water Heating</v>
      </c>
      <c r="E191" s="106"/>
      <c r="F191" s="106"/>
      <c r="I191" s="155"/>
      <c r="J191" s="157">
        <f t="shared" si="82"/>
        <v>0</v>
      </c>
      <c r="K191" s="157">
        <f t="shared" si="82"/>
        <v>0</v>
      </c>
      <c r="L191" s="157">
        <f t="shared" si="82"/>
        <v>0</v>
      </c>
      <c r="M191" s="157">
        <f t="shared" si="82"/>
        <v>0</v>
      </c>
      <c r="N191" s="157">
        <f t="shared" si="82"/>
        <v>0</v>
      </c>
      <c r="O191" s="157">
        <f t="shared" si="82"/>
        <v>0</v>
      </c>
      <c r="P191" s="157">
        <f t="shared" si="82"/>
        <v>0.17866528942602639</v>
      </c>
      <c r="Q191" s="157">
        <f t="shared" si="82"/>
        <v>0.37145435567278762</v>
      </c>
      <c r="R191" s="157">
        <f t="shared" si="82"/>
        <v>0.47764524943254527</v>
      </c>
      <c r="S191" s="157">
        <f t="shared" si="82"/>
        <v>0.58383614319229882</v>
      </c>
      <c r="T191" s="157">
        <f t="shared" si="82"/>
        <v>0.69002703695205381</v>
      </c>
      <c r="U191" s="157">
        <f t="shared" si="82"/>
        <v>0.79621793071180735</v>
      </c>
      <c r="V191" s="157">
        <f t="shared" si="82"/>
        <v>0.90240882447156223</v>
      </c>
      <c r="W191" s="157">
        <f t="shared" si="82"/>
        <v>1.0085997182313171</v>
      </c>
      <c r="X191" s="157">
        <f t="shared" si="82"/>
        <v>1.1147906119910733</v>
      </c>
      <c r="Y191" s="157">
        <f t="shared" si="82"/>
        <v>1.2209815057508269</v>
      </c>
      <c r="Z191" s="157">
        <f t="shared" si="83"/>
        <v>1.3271723995105817</v>
      </c>
      <c r="AA191" s="157">
        <f t="shared" si="83"/>
        <v>1.4333632932703366</v>
      </c>
      <c r="AB191" s="157">
        <f t="shared" si="83"/>
        <v>1.5395541870300917</v>
      </c>
      <c r="AC191" s="157">
        <f t="shared" si="83"/>
        <v>1.5395541870300917</v>
      </c>
      <c r="AD191" s="157">
        <f t="shared" si="83"/>
        <v>1.5395541870300917</v>
      </c>
      <c r="AE191" s="157">
        <f t="shared" si="83"/>
        <v>1.5395541870300917</v>
      </c>
      <c r="AF191" s="157">
        <f t="shared" si="83"/>
        <v>1.5395541870300917</v>
      </c>
      <c r="AG191" s="157">
        <f t="shared" si="83"/>
        <v>1.5395541870300917</v>
      </c>
      <c r="AH191" s="157">
        <f t="shared" si="83"/>
        <v>1.5395541870300917</v>
      </c>
      <c r="AI191" s="157">
        <f t="shared" si="83"/>
        <v>1.5395541870300917</v>
      </c>
      <c r="AJ191" s="157">
        <f t="shared" si="83"/>
        <v>1.5395541870300917</v>
      </c>
      <c r="AK191" s="157">
        <f t="shared" si="83"/>
        <v>1.5395541870300917</v>
      </c>
      <c r="AL191" s="157">
        <f t="shared" si="83"/>
        <v>1.5395541870300917</v>
      </c>
      <c r="AM191" s="157">
        <f t="shared" si="83"/>
        <v>1.5395541870300917</v>
      </c>
      <c r="AN191" s="157">
        <f t="shared" si="84"/>
        <v>1.5395541870300917</v>
      </c>
      <c r="AO191" s="157">
        <f t="shared" si="84"/>
        <v>1.5395541870300917</v>
      </c>
      <c r="AP191" s="157">
        <f t="shared" si="84"/>
        <v>1.5395541870300917</v>
      </c>
      <c r="AQ191" s="157">
        <f t="shared" si="84"/>
        <v>1.5395541870300917</v>
      </c>
      <c r="AR191" s="157">
        <f t="shared" si="84"/>
        <v>1.5395541870300917</v>
      </c>
      <c r="AS191" s="157">
        <f t="shared" si="84"/>
        <v>1.5395541870300917</v>
      </c>
      <c r="AT191" s="157">
        <f t="shared" si="84"/>
        <v>1.5395541870300917</v>
      </c>
      <c r="AU191" s="157">
        <f t="shared" si="84"/>
        <v>1.5395541870300917</v>
      </c>
      <c r="AV191" s="157">
        <f t="shared" si="84"/>
        <v>1.5395541870300917</v>
      </c>
    </row>
    <row r="192" spans="1:48">
      <c r="A192" s="185" t="s">
        <v>16</v>
      </c>
      <c r="B192" s="87" t="str">
        <f t="shared" si="81"/>
        <v>CNG</v>
      </c>
      <c r="C192" s="87" t="str">
        <f t="shared" si="81"/>
        <v>Commercial - Public lights</v>
      </c>
      <c r="E192" s="106"/>
      <c r="F192" s="106"/>
      <c r="I192" s="155"/>
      <c r="J192" s="157">
        <f t="shared" si="82"/>
        <v>0</v>
      </c>
      <c r="K192" s="157">
        <f t="shared" si="82"/>
        <v>0</v>
      </c>
      <c r="L192" s="157">
        <f t="shared" si="82"/>
        <v>0</v>
      </c>
      <c r="M192" s="157">
        <f t="shared" si="82"/>
        <v>0</v>
      </c>
      <c r="N192" s="157">
        <f t="shared" si="82"/>
        <v>0</v>
      </c>
      <c r="O192" s="157">
        <f t="shared" si="82"/>
        <v>0</v>
      </c>
      <c r="P192" s="157">
        <f t="shared" si="82"/>
        <v>0</v>
      </c>
      <c r="Q192" s="157">
        <f t="shared" si="82"/>
        <v>0</v>
      </c>
      <c r="R192" s="157">
        <f t="shared" si="82"/>
        <v>0</v>
      </c>
      <c r="S192" s="157">
        <f t="shared" si="82"/>
        <v>0</v>
      </c>
      <c r="T192" s="157">
        <f t="shared" si="82"/>
        <v>0</v>
      </c>
      <c r="U192" s="157">
        <f t="shared" si="82"/>
        <v>0</v>
      </c>
      <c r="V192" s="157">
        <f t="shared" si="82"/>
        <v>0</v>
      </c>
      <c r="W192" s="157">
        <f t="shared" si="82"/>
        <v>0</v>
      </c>
      <c r="X192" s="157">
        <f t="shared" si="82"/>
        <v>0</v>
      </c>
      <c r="Y192" s="157">
        <f t="shared" si="82"/>
        <v>0</v>
      </c>
      <c r="Z192" s="157">
        <f t="shared" si="83"/>
        <v>0</v>
      </c>
      <c r="AA192" s="157">
        <f t="shared" si="83"/>
        <v>0</v>
      </c>
      <c r="AB192" s="157">
        <f t="shared" si="83"/>
        <v>0</v>
      </c>
      <c r="AC192" s="157">
        <f t="shared" si="83"/>
        <v>0</v>
      </c>
      <c r="AD192" s="157">
        <f t="shared" si="83"/>
        <v>0</v>
      </c>
      <c r="AE192" s="157">
        <f t="shared" si="83"/>
        <v>0</v>
      </c>
      <c r="AF192" s="157">
        <f t="shared" si="83"/>
        <v>0</v>
      </c>
      <c r="AG192" s="157">
        <f t="shared" si="83"/>
        <v>0</v>
      </c>
      <c r="AH192" s="157">
        <f t="shared" si="83"/>
        <v>0</v>
      </c>
      <c r="AI192" s="157">
        <f t="shared" si="83"/>
        <v>0</v>
      </c>
      <c r="AJ192" s="157">
        <f t="shared" si="83"/>
        <v>0</v>
      </c>
      <c r="AK192" s="157">
        <f t="shared" si="83"/>
        <v>0</v>
      </c>
      <c r="AL192" s="157">
        <f t="shared" si="83"/>
        <v>0</v>
      </c>
      <c r="AM192" s="157">
        <f t="shared" si="83"/>
        <v>0</v>
      </c>
      <c r="AN192" s="157">
        <f t="shared" si="84"/>
        <v>0</v>
      </c>
      <c r="AO192" s="157">
        <f t="shared" si="84"/>
        <v>0</v>
      </c>
      <c r="AP192" s="157">
        <f t="shared" si="84"/>
        <v>0</v>
      </c>
      <c r="AQ192" s="157">
        <f t="shared" si="84"/>
        <v>0</v>
      </c>
      <c r="AR192" s="157">
        <f t="shared" si="84"/>
        <v>0</v>
      </c>
      <c r="AS192" s="157">
        <f t="shared" si="84"/>
        <v>0</v>
      </c>
      <c r="AT192" s="157">
        <f t="shared" si="84"/>
        <v>0</v>
      </c>
      <c r="AU192" s="157">
        <f t="shared" si="84"/>
        <v>0</v>
      </c>
      <c r="AV192" s="157">
        <f t="shared" si="84"/>
        <v>0</v>
      </c>
    </row>
    <row r="193" spans="1:48">
      <c r="A193" s="185" t="s">
        <v>16</v>
      </c>
      <c r="B193" s="87" t="str">
        <f t="shared" si="81"/>
        <v>CNT</v>
      </c>
      <c r="C193" s="87" t="str">
        <f t="shared" si="81"/>
        <v>Commercial - Public Water</v>
      </c>
      <c r="E193" s="106"/>
      <c r="F193" s="106"/>
      <c r="I193" s="155"/>
      <c r="J193" s="157">
        <f t="shared" si="82"/>
        <v>0</v>
      </c>
      <c r="K193" s="157">
        <f t="shared" si="82"/>
        <v>0</v>
      </c>
      <c r="L193" s="157">
        <f t="shared" si="82"/>
        <v>0</v>
      </c>
      <c r="M193" s="157">
        <f t="shared" si="82"/>
        <v>0</v>
      </c>
      <c r="N193" s="157">
        <f t="shared" si="82"/>
        <v>0</v>
      </c>
      <c r="O193" s="157">
        <f t="shared" si="82"/>
        <v>0</v>
      </c>
      <c r="P193" s="157">
        <f t="shared" si="82"/>
        <v>0</v>
      </c>
      <c r="Q193" s="157">
        <f t="shared" si="82"/>
        <v>0</v>
      </c>
      <c r="R193" s="157">
        <f t="shared" si="82"/>
        <v>0</v>
      </c>
      <c r="S193" s="157">
        <f t="shared" si="82"/>
        <v>0</v>
      </c>
      <c r="T193" s="157">
        <f t="shared" si="82"/>
        <v>0</v>
      </c>
      <c r="U193" s="157">
        <f t="shared" si="82"/>
        <v>0</v>
      </c>
      <c r="V193" s="157">
        <f t="shared" si="82"/>
        <v>0</v>
      </c>
      <c r="W193" s="157">
        <f t="shared" si="82"/>
        <v>0</v>
      </c>
      <c r="X193" s="157">
        <f t="shared" si="82"/>
        <v>0</v>
      </c>
      <c r="Y193" s="157">
        <f t="shared" si="82"/>
        <v>0</v>
      </c>
      <c r="Z193" s="157">
        <f t="shared" si="83"/>
        <v>0</v>
      </c>
      <c r="AA193" s="157">
        <f t="shared" si="83"/>
        <v>0</v>
      </c>
      <c r="AB193" s="157">
        <f t="shared" si="83"/>
        <v>0</v>
      </c>
      <c r="AC193" s="157">
        <f t="shared" si="83"/>
        <v>0</v>
      </c>
      <c r="AD193" s="157">
        <f t="shared" si="83"/>
        <v>0</v>
      </c>
      <c r="AE193" s="157">
        <f t="shared" si="83"/>
        <v>0</v>
      </c>
      <c r="AF193" s="157">
        <f t="shared" si="83"/>
        <v>0</v>
      </c>
      <c r="AG193" s="157">
        <f t="shared" si="83"/>
        <v>0</v>
      </c>
      <c r="AH193" s="157">
        <f t="shared" si="83"/>
        <v>0</v>
      </c>
      <c r="AI193" s="157">
        <f t="shared" si="83"/>
        <v>0</v>
      </c>
      <c r="AJ193" s="157">
        <f t="shared" si="83"/>
        <v>0</v>
      </c>
      <c r="AK193" s="157">
        <f t="shared" si="83"/>
        <v>0</v>
      </c>
      <c r="AL193" s="157">
        <f t="shared" si="83"/>
        <v>0</v>
      </c>
      <c r="AM193" s="157">
        <f t="shared" si="83"/>
        <v>0</v>
      </c>
      <c r="AN193" s="157">
        <f t="shared" si="84"/>
        <v>0</v>
      </c>
      <c r="AO193" s="157">
        <f t="shared" si="84"/>
        <v>0</v>
      </c>
      <c r="AP193" s="157">
        <f t="shared" si="84"/>
        <v>0</v>
      </c>
      <c r="AQ193" s="157">
        <f t="shared" si="84"/>
        <v>0</v>
      </c>
      <c r="AR193" s="157">
        <f t="shared" si="84"/>
        <v>0</v>
      </c>
      <c r="AS193" s="157">
        <f t="shared" si="84"/>
        <v>0</v>
      </c>
      <c r="AT193" s="157">
        <f t="shared" si="84"/>
        <v>0</v>
      </c>
      <c r="AU193" s="157">
        <f t="shared" si="84"/>
        <v>0</v>
      </c>
      <c r="AV193" s="157">
        <f t="shared" si="84"/>
        <v>0</v>
      </c>
    </row>
    <row r="194" spans="1:48">
      <c r="A194" s="185" t="s">
        <v>16</v>
      </c>
      <c r="B194" s="87" t="str">
        <f t="shared" si="81"/>
        <v>CNO</v>
      </c>
      <c r="C194" s="87" t="str">
        <f t="shared" si="81"/>
        <v>Commercial - Other</v>
      </c>
      <c r="E194" s="106"/>
      <c r="F194" s="106"/>
      <c r="I194" s="155"/>
      <c r="J194" s="157">
        <f t="shared" si="82"/>
        <v>0</v>
      </c>
      <c r="K194" s="157">
        <f t="shared" si="82"/>
        <v>0</v>
      </c>
      <c r="L194" s="157">
        <f t="shared" si="82"/>
        <v>0</v>
      </c>
      <c r="M194" s="157">
        <f t="shared" si="82"/>
        <v>0</v>
      </c>
      <c r="N194" s="157">
        <f t="shared" si="82"/>
        <v>0</v>
      </c>
      <c r="O194" s="157">
        <f t="shared" si="82"/>
        <v>0</v>
      </c>
      <c r="P194" s="157">
        <f t="shared" si="82"/>
        <v>0.22880865497989364</v>
      </c>
      <c r="Q194" s="157">
        <f t="shared" si="82"/>
        <v>0.47570500000842741</v>
      </c>
      <c r="R194" s="157">
        <f t="shared" si="82"/>
        <v>0.61169893397478348</v>
      </c>
      <c r="S194" s="157">
        <f t="shared" si="82"/>
        <v>0.74769286794113432</v>
      </c>
      <c r="T194" s="157">
        <f t="shared" si="82"/>
        <v>0.88368680190748683</v>
      </c>
      <c r="U194" s="157">
        <f t="shared" si="82"/>
        <v>1.0196807358738376</v>
      </c>
      <c r="V194" s="157">
        <f t="shared" si="82"/>
        <v>1.1556746698401903</v>
      </c>
      <c r="W194" s="157">
        <f t="shared" si="82"/>
        <v>1.2916686038065428</v>
      </c>
      <c r="X194" s="157">
        <f t="shared" si="82"/>
        <v>1.4276625377728971</v>
      </c>
      <c r="Y194" s="157">
        <f t="shared" si="82"/>
        <v>1.563656471739248</v>
      </c>
      <c r="Z194" s="157">
        <f t="shared" si="83"/>
        <v>1.6996504057056003</v>
      </c>
      <c r="AA194" s="157">
        <f t="shared" si="83"/>
        <v>1.8356443396719531</v>
      </c>
      <c r="AB194" s="157">
        <f t="shared" si="83"/>
        <v>1.9716382736383058</v>
      </c>
      <c r="AC194" s="157">
        <f t="shared" si="83"/>
        <v>1.9716382736383058</v>
      </c>
      <c r="AD194" s="157">
        <f t="shared" si="83"/>
        <v>1.9716382736383058</v>
      </c>
      <c r="AE194" s="157">
        <f t="shared" si="83"/>
        <v>1.9716382736383058</v>
      </c>
      <c r="AF194" s="157">
        <f t="shared" si="83"/>
        <v>1.9716382736383058</v>
      </c>
      <c r="AG194" s="157">
        <f t="shared" si="83"/>
        <v>1.9716382736383058</v>
      </c>
      <c r="AH194" s="157">
        <f t="shared" si="83"/>
        <v>1.9716382736383058</v>
      </c>
      <c r="AI194" s="157">
        <f t="shared" si="83"/>
        <v>1.9716382736383058</v>
      </c>
      <c r="AJ194" s="157">
        <f t="shared" si="83"/>
        <v>1.9716382736383058</v>
      </c>
      <c r="AK194" s="157">
        <f t="shared" si="83"/>
        <v>1.9716382736383058</v>
      </c>
      <c r="AL194" s="157">
        <f t="shared" si="83"/>
        <v>1.9716382736383058</v>
      </c>
      <c r="AM194" s="157">
        <f t="shared" si="83"/>
        <v>1.9716382736383058</v>
      </c>
      <c r="AN194" s="157">
        <f t="shared" si="84"/>
        <v>1.9716382736383058</v>
      </c>
      <c r="AO194" s="157">
        <f t="shared" si="84"/>
        <v>1.9716382736383058</v>
      </c>
      <c r="AP194" s="157">
        <f t="shared" si="84"/>
        <v>1.9716382736383058</v>
      </c>
      <c r="AQ194" s="157">
        <f t="shared" si="84"/>
        <v>1.9716382736383058</v>
      </c>
      <c r="AR194" s="157">
        <f t="shared" si="84"/>
        <v>1.9716382736383058</v>
      </c>
      <c r="AS194" s="157">
        <f t="shared" si="84"/>
        <v>1.9716382736383058</v>
      </c>
      <c r="AT194" s="157">
        <f t="shared" si="84"/>
        <v>1.9716382736383058</v>
      </c>
      <c r="AU194" s="157">
        <f t="shared" si="84"/>
        <v>1.9716382736383058</v>
      </c>
      <c r="AV194" s="157">
        <f t="shared" si="84"/>
        <v>1.9716382736383058</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85">B186</f>
        <v>CNC</v>
      </c>
      <c r="C197" s="87" t="str">
        <f t="shared" si="85"/>
        <v>Commercial - Cooling</v>
      </c>
      <c r="E197" s="106"/>
      <c r="F197" s="106"/>
      <c r="I197" s="155"/>
      <c r="J197" s="157">
        <f t="shared" ref="J197:Y205" si="86">INDEX(J$49:J$52,MATCH($I$196,$B$49:$B$52,0),1)*INDEX(J$81:J$89,MATCH($B197,$B$81:$B$89,0))*INDEX(J$127:J$135,MATCH($B197,$B$127:$B$135,0))/1000</f>
        <v>0</v>
      </c>
      <c r="K197" s="157">
        <f t="shared" si="86"/>
        <v>0</v>
      </c>
      <c r="L197" s="157">
        <f t="shared" si="86"/>
        <v>0</v>
      </c>
      <c r="M197" s="157">
        <f t="shared" si="86"/>
        <v>0</v>
      </c>
      <c r="N197" s="157">
        <f t="shared" si="86"/>
        <v>0</v>
      </c>
      <c r="O197" s="157">
        <f t="shared" si="86"/>
        <v>0</v>
      </c>
      <c r="P197" s="157">
        <f t="shared" si="86"/>
        <v>0</v>
      </c>
      <c r="Q197" s="157">
        <f t="shared" si="86"/>
        <v>0</v>
      </c>
      <c r="R197" s="157">
        <f t="shared" si="86"/>
        <v>0</v>
      </c>
      <c r="S197" s="157">
        <f t="shared" si="86"/>
        <v>0</v>
      </c>
      <c r="T197" s="157">
        <f t="shared" si="86"/>
        <v>0</v>
      </c>
      <c r="U197" s="157">
        <f t="shared" si="86"/>
        <v>0</v>
      </c>
      <c r="V197" s="157">
        <f t="shared" si="86"/>
        <v>0</v>
      </c>
      <c r="W197" s="157">
        <f t="shared" si="86"/>
        <v>0</v>
      </c>
      <c r="X197" s="157">
        <f t="shared" si="86"/>
        <v>0</v>
      </c>
      <c r="Y197" s="157">
        <f t="shared" si="86"/>
        <v>0</v>
      </c>
      <c r="Z197" s="157">
        <f t="shared" ref="Z197:AO205" si="87">INDEX(Z$49:Z$52,MATCH($I$196,$B$49:$B$52,0),1)*INDEX(Z$81:Z$89,MATCH($B197,$B$81:$B$89,0))*INDEX(Z$127:Z$135,MATCH($B197,$B$127:$B$135,0))/1000</f>
        <v>0</v>
      </c>
      <c r="AA197" s="157">
        <f t="shared" si="87"/>
        <v>0</v>
      </c>
      <c r="AB197" s="157">
        <f t="shared" si="87"/>
        <v>0</v>
      </c>
      <c r="AC197" s="157">
        <f t="shared" si="87"/>
        <v>0.952644055366064</v>
      </c>
      <c r="AD197" s="157">
        <f t="shared" si="87"/>
        <v>1.905288110732128</v>
      </c>
      <c r="AE197" s="157">
        <f t="shared" si="87"/>
        <v>2.857932166098192</v>
      </c>
      <c r="AF197" s="157">
        <f t="shared" si="87"/>
        <v>3.810576221464256</v>
      </c>
      <c r="AG197" s="157">
        <f t="shared" si="87"/>
        <v>4.7632202768303209</v>
      </c>
      <c r="AH197" s="157">
        <f t="shared" si="87"/>
        <v>5.715864332196384</v>
      </c>
      <c r="AI197" s="157">
        <f t="shared" si="87"/>
        <v>6.668508387562448</v>
      </c>
      <c r="AJ197" s="157">
        <f t="shared" si="87"/>
        <v>7.621152442928512</v>
      </c>
      <c r="AK197" s="157">
        <f t="shared" si="87"/>
        <v>8.5737964982945734</v>
      </c>
      <c r="AL197" s="157">
        <f t="shared" si="87"/>
        <v>9.5264405536606418</v>
      </c>
      <c r="AM197" s="157">
        <f t="shared" si="87"/>
        <v>9.5264405536606418</v>
      </c>
      <c r="AN197" s="157">
        <f t="shared" si="87"/>
        <v>9.5264405536606418</v>
      </c>
      <c r="AO197" s="157">
        <f t="shared" si="87"/>
        <v>9.5264405536606418</v>
      </c>
      <c r="AP197" s="157">
        <f t="shared" ref="AN197:AV205" si="88">INDEX(AP$49:AP$52,MATCH($I$196,$B$49:$B$52,0),1)*INDEX(AP$81:AP$89,MATCH($B197,$B$81:$B$89,0))*INDEX(AP$127:AP$135,MATCH($B197,$B$127:$B$135,0))/1000</f>
        <v>9.5264405536606418</v>
      </c>
      <c r="AQ197" s="157">
        <f t="shared" si="88"/>
        <v>9.5264405536606418</v>
      </c>
      <c r="AR197" s="157">
        <f t="shared" si="88"/>
        <v>9.5264405536606418</v>
      </c>
      <c r="AS197" s="157">
        <f t="shared" si="88"/>
        <v>9.5264405536606418</v>
      </c>
      <c r="AT197" s="157">
        <f t="shared" si="88"/>
        <v>9.5264405536606418</v>
      </c>
      <c r="AU197" s="157">
        <f t="shared" si="88"/>
        <v>9.5264405536606418</v>
      </c>
      <c r="AV197" s="157">
        <f t="shared" si="88"/>
        <v>9.5264405536606418</v>
      </c>
    </row>
    <row r="198" spans="1:48">
      <c r="A198" s="185" t="s">
        <v>16</v>
      </c>
      <c r="B198" s="87" t="str">
        <f t="shared" si="85"/>
        <v>CNH</v>
      </c>
      <c r="C198" s="87" t="str">
        <f t="shared" si="85"/>
        <v>Commercial - Space Heating</v>
      </c>
      <c r="E198" s="106"/>
      <c r="F198" s="106"/>
      <c r="I198" s="155"/>
      <c r="J198" s="157">
        <f t="shared" si="86"/>
        <v>0</v>
      </c>
      <c r="K198" s="157">
        <f t="shared" si="86"/>
        <v>0</v>
      </c>
      <c r="L198" s="157">
        <f t="shared" si="86"/>
        <v>0</v>
      </c>
      <c r="M198" s="157">
        <f t="shared" si="86"/>
        <v>0</v>
      </c>
      <c r="N198" s="157">
        <f t="shared" si="86"/>
        <v>0</v>
      </c>
      <c r="O198" s="157">
        <f t="shared" si="86"/>
        <v>0</v>
      </c>
      <c r="P198" s="157">
        <f t="shared" si="86"/>
        <v>0</v>
      </c>
      <c r="Q198" s="157">
        <f t="shared" si="86"/>
        <v>0</v>
      </c>
      <c r="R198" s="157">
        <f t="shared" si="86"/>
        <v>0</v>
      </c>
      <c r="S198" s="157">
        <f t="shared" si="86"/>
        <v>0</v>
      </c>
      <c r="T198" s="157">
        <f t="shared" si="86"/>
        <v>0</v>
      </c>
      <c r="U198" s="157">
        <f t="shared" si="86"/>
        <v>0</v>
      </c>
      <c r="V198" s="157">
        <f t="shared" si="86"/>
        <v>0</v>
      </c>
      <c r="W198" s="157">
        <f t="shared" si="86"/>
        <v>0</v>
      </c>
      <c r="X198" s="157">
        <f t="shared" si="86"/>
        <v>0</v>
      </c>
      <c r="Y198" s="157">
        <f t="shared" si="86"/>
        <v>0</v>
      </c>
      <c r="Z198" s="157">
        <f t="shared" si="87"/>
        <v>0</v>
      </c>
      <c r="AA198" s="157">
        <f t="shared" si="87"/>
        <v>0</v>
      </c>
      <c r="AB198" s="157">
        <f t="shared" si="87"/>
        <v>0</v>
      </c>
      <c r="AC198" s="157">
        <f t="shared" si="87"/>
        <v>9.0850175154037746E-2</v>
      </c>
      <c r="AD198" s="157">
        <f t="shared" si="87"/>
        <v>0.18170035030807549</v>
      </c>
      <c r="AE198" s="157">
        <f t="shared" si="87"/>
        <v>0.27255052546211322</v>
      </c>
      <c r="AF198" s="157">
        <f t="shared" si="87"/>
        <v>0.36340070061615098</v>
      </c>
      <c r="AG198" s="157">
        <f t="shared" si="87"/>
        <v>0.45425087577018869</v>
      </c>
      <c r="AH198" s="157">
        <f t="shared" si="87"/>
        <v>0.54510105092422645</v>
      </c>
      <c r="AI198" s="157">
        <f t="shared" si="87"/>
        <v>0.63595122607826415</v>
      </c>
      <c r="AJ198" s="157">
        <f t="shared" si="87"/>
        <v>0.72680140123230197</v>
      </c>
      <c r="AK198" s="157">
        <f t="shared" si="87"/>
        <v>0.81765157638633967</v>
      </c>
      <c r="AL198" s="157">
        <f t="shared" si="87"/>
        <v>0.90850175154037738</v>
      </c>
      <c r="AM198" s="157">
        <f t="shared" si="87"/>
        <v>0.90850175154037738</v>
      </c>
      <c r="AN198" s="157">
        <f t="shared" si="88"/>
        <v>0.90850175154037738</v>
      </c>
      <c r="AO198" s="157">
        <f t="shared" si="88"/>
        <v>0.90850175154037738</v>
      </c>
      <c r="AP198" s="157">
        <f t="shared" si="88"/>
        <v>0.90850175154037738</v>
      </c>
      <c r="AQ198" s="157">
        <f t="shared" si="88"/>
        <v>0.90850175154037738</v>
      </c>
      <c r="AR198" s="157">
        <f t="shared" si="88"/>
        <v>0.90850175154037738</v>
      </c>
      <c r="AS198" s="157">
        <f t="shared" si="88"/>
        <v>0.90850175154037738</v>
      </c>
      <c r="AT198" s="157">
        <f t="shared" si="88"/>
        <v>0.90850175154037738</v>
      </c>
      <c r="AU198" s="157">
        <f t="shared" si="88"/>
        <v>0.90850175154037738</v>
      </c>
      <c r="AV198" s="157">
        <f t="shared" si="88"/>
        <v>0.90850175154037738</v>
      </c>
    </row>
    <row r="199" spans="1:48">
      <c r="A199" s="185" t="s">
        <v>16</v>
      </c>
      <c r="B199" s="87" t="str">
        <f t="shared" si="85"/>
        <v>CNK</v>
      </c>
      <c r="C199" s="87" t="str">
        <f t="shared" si="85"/>
        <v>Commercial - Cooking</v>
      </c>
      <c r="E199" s="106"/>
      <c r="F199" s="106"/>
      <c r="I199" s="155"/>
      <c r="J199" s="157">
        <f t="shared" si="86"/>
        <v>0</v>
      </c>
      <c r="K199" s="157">
        <f t="shared" si="86"/>
        <v>0</v>
      </c>
      <c r="L199" s="157">
        <f t="shared" si="86"/>
        <v>0</v>
      </c>
      <c r="M199" s="157">
        <f t="shared" si="86"/>
        <v>0</v>
      </c>
      <c r="N199" s="157">
        <f t="shared" si="86"/>
        <v>0</v>
      </c>
      <c r="O199" s="157">
        <f t="shared" si="86"/>
        <v>0</v>
      </c>
      <c r="P199" s="157">
        <f t="shared" si="86"/>
        <v>0</v>
      </c>
      <c r="Q199" s="157">
        <f t="shared" si="86"/>
        <v>0</v>
      </c>
      <c r="R199" s="157">
        <f t="shared" si="86"/>
        <v>0</v>
      </c>
      <c r="S199" s="157">
        <f t="shared" si="86"/>
        <v>0</v>
      </c>
      <c r="T199" s="157">
        <f t="shared" si="86"/>
        <v>0</v>
      </c>
      <c r="U199" s="157">
        <f t="shared" si="86"/>
        <v>0</v>
      </c>
      <c r="V199" s="157">
        <f t="shared" si="86"/>
        <v>0</v>
      </c>
      <c r="W199" s="157">
        <f t="shared" si="86"/>
        <v>0</v>
      </c>
      <c r="X199" s="157">
        <f t="shared" si="86"/>
        <v>0</v>
      </c>
      <c r="Y199" s="157">
        <f t="shared" si="86"/>
        <v>0</v>
      </c>
      <c r="Z199" s="157">
        <f t="shared" si="87"/>
        <v>0</v>
      </c>
      <c r="AA199" s="157">
        <f t="shared" si="87"/>
        <v>0</v>
      </c>
      <c r="AB199" s="157">
        <f t="shared" si="87"/>
        <v>0</v>
      </c>
      <c r="AC199" s="157">
        <f t="shared" si="87"/>
        <v>6.7951277617244413E-2</v>
      </c>
      <c r="AD199" s="157">
        <f t="shared" si="87"/>
        <v>0.13590255523448883</v>
      </c>
      <c r="AE199" s="157">
        <f t="shared" si="87"/>
        <v>0.20385383285173328</v>
      </c>
      <c r="AF199" s="157">
        <f t="shared" si="87"/>
        <v>0.27180511046897765</v>
      </c>
      <c r="AG199" s="157">
        <f t="shared" si="87"/>
        <v>0.33975638808622211</v>
      </c>
      <c r="AH199" s="157">
        <f t="shared" si="87"/>
        <v>0.40770766570346656</v>
      </c>
      <c r="AI199" s="157">
        <f t="shared" si="87"/>
        <v>0.47565894332071096</v>
      </c>
      <c r="AJ199" s="157">
        <f t="shared" si="87"/>
        <v>0.5436102209379553</v>
      </c>
      <c r="AK199" s="157">
        <f t="shared" si="87"/>
        <v>0.61156149855519981</v>
      </c>
      <c r="AL199" s="157">
        <f t="shared" si="87"/>
        <v>0.67951277617244421</v>
      </c>
      <c r="AM199" s="157">
        <f t="shared" si="87"/>
        <v>0.67951277617244421</v>
      </c>
      <c r="AN199" s="157">
        <f t="shared" si="88"/>
        <v>0.67951277617244421</v>
      </c>
      <c r="AO199" s="157">
        <f t="shared" si="88"/>
        <v>0.67951277617244421</v>
      </c>
      <c r="AP199" s="157">
        <f t="shared" si="88"/>
        <v>0.67951277617244421</v>
      </c>
      <c r="AQ199" s="157">
        <f t="shared" si="88"/>
        <v>0.67951277617244421</v>
      </c>
      <c r="AR199" s="157">
        <f t="shared" si="88"/>
        <v>0.67951277617244421</v>
      </c>
      <c r="AS199" s="157">
        <f t="shared" si="88"/>
        <v>0.67951277617244421</v>
      </c>
      <c r="AT199" s="157">
        <f t="shared" si="88"/>
        <v>0.67951277617244421</v>
      </c>
      <c r="AU199" s="157">
        <f t="shared" si="88"/>
        <v>0.67951277617244421</v>
      </c>
      <c r="AV199" s="157">
        <f t="shared" si="88"/>
        <v>0.67951277617244421</v>
      </c>
    </row>
    <row r="200" spans="1:48">
      <c r="A200" s="185" t="s">
        <v>16</v>
      </c>
      <c r="B200" s="87" t="str">
        <f t="shared" si="85"/>
        <v>CNL</v>
      </c>
      <c r="C200" s="87" t="str">
        <f t="shared" si="85"/>
        <v>Commercial - Lighting</v>
      </c>
      <c r="E200" s="106"/>
      <c r="F200" s="106"/>
      <c r="I200" s="155"/>
      <c r="J200" s="157">
        <f t="shared" si="86"/>
        <v>0</v>
      </c>
      <c r="K200" s="157">
        <f t="shared" si="86"/>
        <v>0</v>
      </c>
      <c r="L200" s="157">
        <f t="shared" si="86"/>
        <v>0</v>
      </c>
      <c r="M200" s="157">
        <f t="shared" si="86"/>
        <v>0</v>
      </c>
      <c r="N200" s="157">
        <f t="shared" si="86"/>
        <v>0</v>
      </c>
      <c r="O200" s="157">
        <f t="shared" si="86"/>
        <v>0</v>
      </c>
      <c r="P200" s="157">
        <f t="shared" si="86"/>
        <v>0</v>
      </c>
      <c r="Q200" s="157">
        <f t="shared" si="86"/>
        <v>0</v>
      </c>
      <c r="R200" s="157">
        <f t="shared" si="86"/>
        <v>0</v>
      </c>
      <c r="S200" s="157">
        <f t="shared" si="86"/>
        <v>0</v>
      </c>
      <c r="T200" s="157">
        <f t="shared" si="86"/>
        <v>0</v>
      </c>
      <c r="U200" s="157">
        <f t="shared" si="86"/>
        <v>0</v>
      </c>
      <c r="V200" s="157">
        <f t="shared" si="86"/>
        <v>0</v>
      </c>
      <c r="W200" s="157">
        <f t="shared" si="86"/>
        <v>0</v>
      </c>
      <c r="X200" s="157">
        <f t="shared" si="86"/>
        <v>0</v>
      </c>
      <c r="Y200" s="157">
        <f t="shared" si="86"/>
        <v>0</v>
      </c>
      <c r="Z200" s="157">
        <f t="shared" si="87"/>
        <v>0</v>
      </c>
      <c r="AA200" s="157">
        <f t="shared" si="87"/>
        <v>0</v>
      </c>
      <c r="AB200" s="157">
        <f t="shared" si="87"/>
        <v>0</v>
      </c>
      <c r="AC200" s="157">
        <f t="shared" si="87"/>
        <v>0.8290202957895787</v>
      </c>
      <c r="AD200" s="157">
        <f t="shared" si="87"/>
        <v>1.6580405915791574</v>
      </c>
      <c r="AE200" s="157">
        <f t="shared" si="87"/>
        <v>2.4870608873687359</v>
      </c>
      <c r="AF200" s="157">
        <f t="shared" si="87"/>
        <v>3.3160811831583148</v>
      </c>
      <c r="AG200" s="157">
        <f t="shared" si="87"/>
        <v>4.1451014789478933</v>
      </c>
      <c r="AH200" s="157">
        <f t="shared" si="87"/>
        <v>4.9741217747374717</v>
      </c>
      <c r="AI200" s="157">
        <f t="shared" si="87"/>
        <v>5.8031420705270511</v>
      </c>
      <c r="AJ200" s="157">
        <f t="shared" si="87"/>
        <v>6.6321623663166296</v>
      </c>
      <c r="AK200" s="157">
        <f t="shared" si="87"/>
        <v>7.4611826621062081</v>
      </c>
      <c r="AL200" s="157">
        <f t="shared" si="87"/>
        <v>8.2902029578957865</v>
      </c>
      <c r="AM200" s="157">
        <f t="shared" si="87"/>
        <v>8.2902029578957865</v>
      </c>
      <c r="AN200" s="157">
        <f t="shared" si="88"/>
        <v>8.2902029578957865</v>
      </c>
      <c r="AO200" s="157">
        <f t="shared" si="88"/>
        <v>8.2902029578957865</v>
      </c>
      <c r="AP200" s="157">
        <f t="shared" si="88"/>
        <v>8.2902029578957865</v>
      </c>
      <c r="AQ200" s="157">
        <f t="shared" si="88"/>
        <v>8.2902029578957865</v>
      </c>
      <c r="AR200" s="157">
        <f t="shared" si="88"/>
        <v>8.2902029578957865</v>
      </c>
      <c r="AS200" s="157">
        <f t="shared" si="88"/>
        <v>8.2902029578957865</v>
      </c>
      <c r="AT200" s="157">
        <f t="shared" si="88"/>
        <v>8.2902029578957865</v>
      </c>
      <c r="AU200" s="157">
        <f t="shared" si="88"/>
        <v>8.2902029578957865</v>
      </c>
      <c r="AV200" s="157">
        <f t="shared" si="88"/>
        <v>8.2902029578957865</v>
      </c>
    </row>
    <row r="201" spans="1:48">
      <c r="A201" s="185" t="s">
        <v>16</v>
      </c>
      <c r="B201" s="87" t="str">
        <f t="shared" si="85"/>
        <v>CNR</v>
      </c>
      <c r="C201" s="87" t="str">
        <f t="shared" si="85"/>
        <v>Commercial - Refrigeration</v>
      </c>
      <c r="E201" s="106"/>
      <c r="F201" s="106"/>
      <c r="I201" s="155"/>
      <c r="J201" s="157">
        <f t="shared" si="86"/>
        <v>0</v>
      </c>
      <c r="K201" s="157">
        <f t="shared" si="86"/>
        <v>0</v>
      </c>
      <c r="L201" s="157">
        <f t="shared" si="86"/>
        <v>0</v>
      </c>
      <c r="M201" s="157">
        <f t="shared" si="86"/>
        <v>0</v>
      </c>
      <c r="N201" s="157">
        <f t="shared" si="86"/>
        <v>0</v>
      </c>
      <c r="O201" s="157">
        <f t="shared" si="86"/>
        <v>0</v>
      </c>
      <c r="P201" s="157">
        <f t="shared" si="86"/>
        <v>0</v>
      </c>
      <c r="Q201" s="157">
        <f t="shared" si="86"/>
        <v>0</v>
      </c>
      <c r="R201" s="157">
        <f t="shared" si="86"/>
        <v>0</v>
      </c>
      <c r="S201" s="157">
        <f t="shared" si="86"/>
        <v>0</v>
      </c>
      <c r="T201" s="157">
        <f t="shared" si="86"/>
        <v>0</v>
      </c>
      <c r="U201" s="157">
        <f t="shared" si="86"/>
        <v>0</v>
      </c>
      <c r="V201" s="157">
        <f t="shared" si="86"/>
        <v>0</v>
      </c>
      <c r="W201" s="157">
        <f t="shared" si="86"/>
        <v>0</v>
      </c>
      <c r="X201" s="157">
        <f t="shared" si="86"/>
        <v>0</v>
      </c>
      <c r="Y201" s="157">
        <f t="shared" si="86"/>
        <v>0</v>
      </c>
      <c r="Z201" s="157">
        <f t="shared" si="87"/>
        <v>0</v>
      </c>
      <c r="AA201" s="157">
        <f t="shared" si="87"/>
        <v>0</v>
      </c>
      <c r="AB201" s="157">
        <f t="shared" si="87"/>
        <v>0</v>
      </c>
      <c r="AC201" s="157">
        <f t="shared" si="87"/>
        <v>0.20167091375353957</v>
      </c>
      <c r="AD201" s="157">
        <f t="shared" si="87"/>
        <v>0.40334182750707914</v>
      </c>
      <c r="AE201" s="157">
        <f t="shared" si="87"/>
        <v>0.60501274126061866</v>
      </c>
      <c r="AF201" s="157">
        <f t="shared" si="87"/>
        <v>0.80668365501415829</v>
      </c>
      <c r="AG201" s="157">
        <f t="shared" si="87"/>
        <v>1.0083545687676978</v>
      </c>
      <c r="AH201" s="157">
        <f t="shared" si="87"/>
        <v>1.2100254825212373</v>
      </c>
      <c r="AI201" s="157">
        <f t="shared" si="87"/>
        <v>1.4116963962747768</v>
      </c>
      <c r="AJ201" s="157">
        <f t="shared" si="87"/>
        <v>1.6133673100283166</v>
      </c>
      <c r="AK201" s="157">
        <f t="shared" si="87"/>
        <v>1.8150382237818561</v>
      </c>
      <c r="AL201" s="157">
        <f t="shared" si="87"/>
        <v>2.0167091375353956</v>
      </c>
      <c r="AM201" s="157">
        <f t="shared" si="87"/>
        <v>2.0167091375353956</v>
      </c>
      <c r="AN201" s="157">
        <f t="shared" si="88"/>
        <v>2.0167091375353956</v>
      </c>
      <c r="AO201" s="157">
        <f t="shared" si="88"/>
        <v>2.0167091375353956</v>
      </c>
      <c r="AP201" s="157">
        <f t="shared" si="88"/>
        <v>2.0167091375353956</v>
      </c>
      <c r="AQ201" s="157">
        <f t="shared" si="88"/>
        <v>2.0167091375353956</v>
      </c>
      <c r="AR201" s="157">
        <f t="shared" si="88"/>
        <v>2.0167091375353956</v>
      </c>
      <c r="AS201" s="157">
        <f t="shared" si="88"/>
        <v>2.0167091375353956</v>
      </c>
      <c r="AT201" s="157">
        <f t="shared" si="88"/>
        <v>2.0167091375353956</v>
      </c>
      <c r="AU201" s="157">
        <f t="shared" si="88"/>
        <v>2.0167091375353956</v>
      </c>
      <c r="AV201" s="157">
        <f t="shared" si="88"/>
        <v>2.0167091375353956</v>
      </c>
    </row>
    <row r="202" spans="1:48">
      <c r="A202" s="185" t="s">
        <v>16</v>
      </c>
      <c r="B202" s="87" t="str">
        <f t="shared" si="85"/>
        <v>CNW</v>
      </c>
      <c r="C202" s="87" t="str">
        <f t="shared" si="85"/>
        <v>Commercial - Water Heating</v>
      </c>
      <c r="E202" s="106"/>
      <c r="F202" s="106"/>
      <c r="I202" s="155"/>
      <c r="J202" s="157">
        <f t="shared" si="86"/>
        <v>0</v>
      </c>
      <c r="K202" s="157">
        <f t="shared" si="86"/>
        <v>0</v>
      </c>
      <c r="L202" s="157">
        <f t="shared" si="86"/>
        <v>0</v>
      </c>
      <c r="M202" s="157">
        <f t="shared" si="86"/>
        <v>0</v>
      </c>
      <c r="N202" s="157">
        <f t="shared" si="86"/>
        <v>0</v>
      </c>
      <c r="O202" s="157">
        <f t="shared" si="86"/>
        <v>0</v>
      </c>
      <c r="P202" s="157">
        <f t="shared" si="86"/>
        <v>0</v>
      </c>
      <c r="Q202" s="157">
        <f t="shared" si="86"/>
        <v>0</v>
      </c>
      <c r="R202" s="157">
        <f t="shared" si="86"/>
        <v>0</v>
      </c>
      <c r="S202" s="157">
        <f t="shared" si="86"/>
        <v>0</v>
      </c>
      <c r="T202" s="157">
        <f t="shared" si="86"/>
        <v>0</v>
      </c>
      <c r="U202" s="157">
        <f t="shared" si="86"/>
        <v>0</v>
      </c>
      <c r="V202" s="157">
        <f t="shared" si="86"/>
        <v>0</v>
      </c>
      <c r="W202" s="157">
        <f t="shared" si="86"/>
        <v>0</v>
      </c>
      <c r="X202" s="157">
        <f t="shared" si="86"/>
        <v>0</v>
      </c>
      <c r="Y202" s="157">
        <f t="shared" si="86"/>
        <v>0</v>
      </c>
      <c r="Z202" s="157">
        <f t="shared" si="87"/>
        <v>0</v>
      </c>
      <c r="AA202" s="157">
        <f t="shared" si="87"/>
        <v>0</v>
      </c>
      <c r="AB202" s="157">
        <f t="shared" si="87"/>
        <v>0</v>
      </c>
      <c r="AC202" s="157">
        <f t="shared" si="87"/>
        <v>0.10512898482215736</v>
      </c>
      <c r="AD202" s="157">
        <f t="shared" si="87"/>
        <v>0.21025796964431473</v>
      </c>
      <c r="AE202" s="157">
        <f t="shared" si="87"/>
        <v>0.31538695446647202</v>
      </c>
      <c r="AF202" s="157">
        <f t="shared" si="87"/>
        <v>0.42051593928862946</v>
      </c>
      <c r="AG202" s="157">
        <f t="shared" si="87"/>
        <v>0.52564492411078678</v>
      </c>
      <c r="AH202" s="157">
        <f t="shared" si="87"/>
        <v>0.63077390893294405</v>
      </c>
      <c r="AI202" s="157">
        <f t="shared" si="87"/>
        <v>0.73590289375510143</v>
      </c>
      <c r="AJ202" s="157">
        <f t="shared" si="87"/>
        <v>0.84103187857725892</v>
      </c>
      <c r="AK202" s="157">
        <f t="shared" si="87"/>
        <v>0.9461608633994163</v>
      </c>
      <c r="AL202" s="157">
        <f t="shared" si="87"/>
        <v>1.0512898482215736</v>
      </c>
      <c r="AM202" s="157">
        <f t="shared" si="87"/>
        <v>1.0512898482215736</v>
      </c>
      <c r="AN202" s="157">
        <f t="shared" si="88"/>
        <v>1.0512898482215736</v>
      </c>
      <c r="AO202" s="157">
        <f t="shared" si="88"/>
        <v>1.0512898482215736</v>
      </c>
      <c r="AP202" s="157">
        <f t="shared" si="88"/>
        <v>1.0512898482215736</v>
      </c>
      <c r="AQ202" s="157">
        <f t="shared" si="88"/>
        <v>1.0512898482215736</v>
      </c>
      <c r="AR202" s="157">
        <f t="shared" si="88"/>
        <v>1.0512898482215736</v>
      </c>
      <c r="AS202" s="157">
        <f t="shared" si="88"/>
        <v>1.0512898482215736</v>
      </c>
      <c r="AT202" s="157">
        <f t="shared" si="88"/>
        <v>1.0512898482215736</v>
      </c>
      <c r="AU202" s="157">
        <f t="shared" si="88"/>
        <v>1.0512898482215736</v>
      </c>
      <c r="AV202" s="157">
        <f t="shared" si="88"/>
        <v>1.0512898482215736</v>
      </c>
    </row>
    <row r="203" spans="1:48">
      <c r="A203" s="185" t="s">
        <v>16</v>
      </c>
      <c r="B203" s="87" t="str">
        <f t="shared" si="85"/>
        <v>CNG</v>
      </c>
      <c r="C203" s="87" t="str">
        <f t="shared" si="85"/>
        <v>Commercial - Public lights</v>
      </c>
      <c r="E203" s="106"/>
      <c r="F203" s="106"/>
      <c r="I203" s="155"/>
      <c r="J203" s="157">
        <f t="shared" si="86"/>
        <v>0</v>
      </c>
      <c r="K203" s="157">
        <f t="shared" si="86"/>
        <v>0</v>
      </c>
      <c r="L203" s="157">
        <f t="shared" si="86"/>
        <v>0</v>
      </c>
      <c r="M203" s="157">
        <f t="shared" si="86"/>
        <v>0</v>
      </c>
      <c r="N203" s="157">
        <f t="shared" si="86"/>
        <v>0</v>
      </c>
      <c r="O203" s="157">
        <f t="shared" si="86"/>
        <v>0</v>
      </c>
      <c r="P203" s="157">
        <f t="shared" si="86"/>
        <v>0</v>
      </c>
      <c r="Q203" s="157">
        <f t="shared" si="86"/>
        <v>0</v>
      </c>
      <c r="R203" s="157">
        <f t="shared" si="86"/>
        <v>0</v>
      </c>
      <c r="S203" s="157">
        <f t="shared" si="86"/>
        <v>0</v>
      </c>
      <c r="T203" s="157">
        <f t="shared" si="86"/>
        <v>0</v>
      </c>
      <c r="U203" s="157">
        <f t="shared" si="86"/>
        <v>0</v>
      </c>
      <c r="V203" s="157">
        <f t="shared" si="86"/>
        <v>0</v>
      </c>
      <c r="W203" s="157">
        <f t="shared" si="86"/>
        <v>0</v>
      </c>
      <c r="X203" s="157">
        <f t="shared" si="86"/>
        <v>0</v>
      </c>
      <c r="Y203" s="157">
        <f t="shared" si="86"/>
        <v>0</v>
      </c>
      <c r="Z203" s="157">
        <f t="shared" si="87"/>
        <v>0</v>
      </c>
      <c r="AA203" s="157">
        <f t="shared" si="87"/>
        <v>0</v>
      </c>
      <c r="AB203" s="157">
        <f t="shared" si="87"/>
        <v>0</v>
      </c>
      <c r="AC203" s="157">
        <f t="shared" si="87"/>
        <v>0</v>
      </c>
      <c r="AD203" s="157">
        <f t="shared" si="87"/>
        <v>0</v>
      </c>
      <c r="AE203" s="157">
        <f t="shared" si="87"/>
        <v>0</v>
      </c>
      <c r="AF203" s="157">
        <f t="shared" si="87"/>
        <v>0</v>
      </c>
      <c r="AG203" s="157">
        <f t="shared" si="87"/>
        <v>0</v>
      </c>
      <c r="AH203" s="157">
        <f t="shared" si="87"/>
        <v>0</v>
      </c>
      <c r="AI203" s="157">
        <f t="shared" si="87"/>
        <v>0</v>
      </c>
      <c r="AJ203" s="157">
        <f t="shared" si="87"/>
        <v>0</v>
      </c>
      <c r="AK203" s="157">
        <f t="shared" si="87"/>
        <v>0</v>
      </c>
      <c r="AL203" s="157">
        <f t="shared" si="87"/>
        <v>0</v>
      </c>
      <c r="AM203" s="157">
        <f t="shared" si="87"/>
        <v>0</v>
      </c>
      <c r="AN203" s="157">
        <f t="shared" si="88"/>
        <v>0</v>
      </c>
      <c r="AO203" s="157">
        <f t="shared" si="88"/>
        <v>0</v>
      </c>
      <c r="AP203" s="157">
        <f t="shared" si="88"/>
        <v>0</v>
      </c>
      <c r="AQ203" s="157">
        <f t="shared" si="88"/>
        <v>0</v>
      </c>
      <c r="AR203" s="157">
        <f t="shared" si="88"/>
        <v>0</v>
      </c>
      <c r="AS203" s="157">
        <f t="shared" si="88"/>
        <v>0</v>
      </c>
      <c r="AT203" s="157">
        <f t="shared" si="88"/>
        <v>0</v>
      </c>
      <c r="AU203" s="157">
        <f t="shared" si="88"/>
        <v>0</v>
      </c>
      <c r="AV203" s="157">
        <f t="shared" si="88"/>
        <v>0</v>
      </c>
    </row>
    <row r="204" spans="1:48">
      <c r="A204" s="185" t="s">
        <v>16</v>
      </c>
      <c r="B204" s="87" t="str">
        <f t="shared" si="85"/>
        <v>CNT</v>
      </c>
      <c r="C204" s="87" t="str">
        <f t="shared" si="85"/>
        <v>Commercial - Public Water</v>
      </c>
      <c r="E204" s="106"/>
      <c r="F204" s="106"/>
      <c r="I204" s="155"/>
      <c r="J204" s="157">
        <f t="shared" si="86"/>
        <v>0</v>
      </c>
      <c r="K204" s="157">
        <f t="shared" si="86"/>
        <v>0</v>
      </c>
      <c r="L204" s="157">
        <f t="shared" si="86"/>
        <v>0</v>
      </c>
      <c r="M204" s="157">
        <f t="shared" si="86"/>
        <v>0</v>
      </c>
      <c r="N204" s="157">
        <f t="shared" si="86"/>
        <v>0</v>
      </c>
      <c r="O204" s="157">
        <f t="shared" si="86"/>
        <v>0</v>
      </c>
      <c r="P204" s="157">
        <f t="shared" si="86"/>
        <v>0</v>
      </c>
      <c r="Q204" s="157">
        <f t="shared" si="86"/>
        <v>0</v>
      </c>
      <c r="R204" s="157">
        <f t="shared" si="86"/>
        <v>0</v>
      </c>
      <c r="S204" s="157">
        <f t="shared" si="86"/>
        <v>0</v>
      </c>
      <c r="T204" s="157">
        <f t="shared" si="86"/>
        <v>0</v>
      </c>
      <c r="U204" s="157">
        <f t="shared" si="86"/>
        <v>0</v>
      </c>
      <c r="V204" s="157">
        <f t="shared" si="86"/>
        <v>0</v>
      </c>
      <c r="W204" s="157">
        <f t="shared" si="86"/>
        <v>0</v>
      </c>
      <c r="X204" s="157">
        <f t="shared" si="86"/>
        <v>0</v>
      </c>
      <c r="Y204" s="157">
        <f t="shared" si="86"/>
        <v>0</v>
      </c>
      <c r="Z204" s="157">
        <f t="shared" si="87"/>
        <v>0</v>
      </c>
      <c r="AA204" s="157">
        <f t="shared" si="87"/>
        <v>0</v>
      </c>
      <c r="AB204" s="157">
        <f t="shared" si="87"/>
        <v>0</v>
      </c>
      <c r="AC204" s="157">
        <f t="shared" si="87"/>
        <v>0</v>
      </c>
      <c r="AD204" s="157">
        <f t="shared" si="87"/>
        <v>0</v>
      </c>
      <c r="AE204" s="157">
        <f t="shared" si="87"/>
        <v>0</v>
      </c>
      <c r="AF204" s="157">
        <f t="shared" si="87"/>
        <v>0</v>
      </c>
      <c r="AG204" s="157">
        <f t="shared" si="87"/>
        <v>0</v>
      </c>
      <c r="AH204" s="157">
        <f t="shared" si="87"/>
        <v>0</v>
      </c>
      <c r="AI204" s="157">
        <f t="shared" si="87"/>
        <v>0</v>
      </c>
      <c r="AJ204" s="157">
        <f t="shared" si="87"/>
        <v>0</v>
      </c>
      <c r="AK204" s="157">
        <f t="shared" si="87"/>
        <v>0</v>
      </c>
      <c r="AL204" s="157">
        <f t="shared" si="87"/>
        <v>0</v>
      </c>
      <c r="AM204" s="157">
        <f t="shared" si="87"/>
        <v>0</v>
      </c>
      <c r="AN204" s="157">
        <f t="shared" si="88"/>
        <v>0</v>
      </c>
      <c r="AO204" s="157">
        <f t="shared" si="88"/>
        <v>0</v>
      </c>
      <c r="AP204" s="157">
        <f t="shared" si="88"/>
        <v>0</v>
      </c>
      <c r="AQ204" s="157">
        <f t="shared" si="88"/>
        <v>0</v>
      </c>
      <c r="AR204" s="157">
        <f t="shared" si="88"/>
        <v>0</v>
      </c>
      <c r="AS204" s="157">
        <f t="shared" si="88"/>
        <v>0</v>
      </c>
      <c r="AT204" s="157">
        <f t="shared" si="88"/>
        <v>0</v>
      </c>
      <c r="AU204" s="157">
        <f t="shared" si="88"/>
        <v>0</v>
      </c>
      <c r="AV204" s="157">
        <f t="shared" si="88"/>
        <v>0</v>
      </c>
    </row>
    <row r="205" spans="1:48">
      <c r="A205" s="185" t="s">
        <v>16</v>
      </c>
      <c r="B205" s="87" t="str">
        <f t="shared" si="85"/>
        <v>CNO</v>
      </c>
      <c r="C205" s="87" t="str">
        <f t="shared" si="85"/>
        <v>Commercial - Other</v>
      </c>
      <c r="E205" s="106"/>
      <c r="F205" s="106"/>
      <c r="I205" s="155"/>
      <c r="J205" s="157">
        <f t="shared" si="86"/>
        <v>0</v>
      </c>
      <c r="K205" s="157">
        <f t="shared" si="86"/>
        <v>0</v>
      </c>
      <c r="L205" s="157">
        <f t="shared" si="86"/>
        <v>0</v>
      </c>
      <c r="M205" s="157">
        <f t="shared" si="86"/>
        <v>0</v>
      </c>
      <c r="N205" s="157">
        <f t="shared" si="86"/>
        <v>0</v>
      </c>
      <c r="O205" s="157">
        <f t="shared" si="86"/>
        <v>0</v>
      </c>
      <c r="P205" s="157">
        <f t="shared" si="86"/>
        <v>0</v>
      </c>
      <c r="Q205" s="157">
        <f t="shared" si="86"/>
        <v>0</v>
      </c>
      <c r="R205" s="157">
        <f t="shared" si="86"/>
        <v>0</v>
      </c>
      <c r="S205" s="157">
        <f t="shared" si="86"/>
        <v>0</v>
      </c>
      <c r="T205" s="157">
        <f t="shared" si="86"/>
        <v>0</v>
      </c>
      <c r="U205" s="157">
        <f t="shared" si="86"/>
        <v>0</v>
      </c>
      <c r="V205" s="157">
        <f t="shared" si="86"/>
        <v>0</v>
      </c>
      <c r="W205" s="157">
        <f t="shared" si="86"/>
        <v>0</v>
      </c>
      <c r="X205" s="157">
        <f t="shared" si="86"/>
        <v>0</v>
      </c>
      <c r="Y205" s="157">
        <f t="shared" si="86"/>
        <v>0</v>
      </c>
      <c r="Z205" s="157">
        <f t="shared" si="87"/>
        <v>0</v>
      </c>
      <c r="AA205" s="157">
        <f t="shared" si="87"/>
        <v>0</v>
      </c>
      <c r="AB205" s="157">
        <f t="shared" si="87"/>
        <v>0</v>
      </c>
      <c r="AC205" s="157">
        <f t="shared" si="87"/>
        <v>0.13463399462668904</v>
      </c>
      <c r="AD205" s="157">
        <f t="shared" si="87"/>
        <v>0.26926798925337808</v>
      </c>
      <c r="AE205" s="157">
        <f t="shared" si="87"/>
        <v>0.40390198388006709</v>
      </c>
      <c r="AF205" s="157">
        <f t="shared" si="87"/>
        <v>0.53853597850675616</v>
      </c>
      <c r="AG205" s="157">
        <f t="shared" si="87"/>
        <v>0.67316997313344518</v>
      </c>
      <c r="AH205" s="157">
        <f t="shared" si="87"/>
        <v>0.80780396776013419</v>
      </c>
      <c r="AI205" s="157">
        <f t="shared" si="87"/>
        <v>0.9424379623868232</v>
      </c>
      <c r="AJ205" s="157">
        <f t="shared" si="87"/>
        <v>1.0770719570135123</v>
      </c>
      <c r="AK205" s="157">
        <f t="shared" si="87"/>
        <v>1.2117059516402013</v>
      </c>
      <c r="AL205" s="157">
        <f t="shared" si="87"/>
        <v>1.3463399462668904</v>
      </c>
      <c r="AM205" s="157">
        <f t="shared" si="87"/>
        <v>1.3463399462668904</v>
      </c>
      <c r="AN205" s="157">
        <f t="shared" si="88"/>
        <v>1.3463399462668904</v>
      </c>
      <c r="AO205" s="157">
        <f t="shared" si="88"/>
        <v>1.3463399462668904</v>
      </c>
      <c r="AP205" s="157">
        <f t="shared" si="88"/>
        <v>1.3463399462668904</v>
      </c>
      <c r="AQ205" s="157">
        <f t="shared" si="88"/>
        <v>1.3463399462668904</v>
      </c>
      <c r="AR205" s="157">
        <f t="shared" si="88"/>
        <v>1.3463399462668904</v>
      </c>
      <c r="AS205" s="157">
        <f t="shared" si="88"/>
        <v>1.3463399462668904</v>
      </c>
      <c r="AT205" s="157">
        <f t="shared" si="88"/>
        <v>1.3463399462668904</v>
      </c>
      <c r="AU205" s="157">
        <f t="shared" si="88"/>
        <v>1.3463399462668904</v>
      </c>
      <c r="AV205" s="157">
        <f t="shared" si="88"/>
        <v>1.3463399462668904</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89">B197</f>
        <v>CNC</v>
      </c>
      <c r="C208" s="87" t="str">
        <f t="shared" si="89"/>
        <v>Commercial - Cooling</v>
      </c>
      <c r="E208" s="89"/>
      <c r="F208" s="106"/>
      <c r="I208" s="155"/>
      <c r="J208" s="157">
        <f t="shared" ref="J208:Y216" si="90">INDEX(J$49:J$52,MATCH($I$207,$B$49:$B$52,0),1)*INDEX(J$81:J$89,MATCH($B208,$B$81:$B$89,0))*INDEX(J$138:J$146,MATCH($B208,$B$138:$B$146,0))/1000</f>
        <v>0</v>
      </c>
      <c r="K208" s="157">
        <f t="shared" si="90"/>
        <v>0</v>
      </c>
      <c r="L208" s="157">
        <f t="shared" si="90"/>
        <v>0</v>
      </c>
      <c r="M208" s="157">
        <f t="shared" si="90"/>
        <v>0</v>
      </c>
      <c r="N208" s="157">
        <f t="shared" si="90"/>
        <v>0</v>
      </c>
      <c r="O208" s="157">
        <f t="shared" si="90"/>
        <v>0</v>
      </c>
      <c r="P208" s="157">
        <f t="shared" si="90"/>
        <v>0</v>
      </c>
      <c r="Q208" s="157">
        <f t="shared" si="90"/>
        <v>0</v>
      </c>
      <c r="R208" s="157">
        <f t="shared" si="90"/>
        <v>0</v>
      </c>
      <c r="S208" s="157">
        <f t="shared" si="90"/>
        <v>0</v>
      </c>
      <c r="T208" s="157">
        <f t="shared" si="90"/>
        <v>0</v>
      </c>
      <c r="U208" s="157">
        <f t="shared" si="90"/>
        <v>0</v>
      </c>
      <c r="V208" s="157">
        <f t="shared" si="90"/>
        <v>0</v>
      </c>
      <c r="W208" s="157">
        <f t="shared" si="90"/>
        <v>0</v>
      </c>
      <c r="X208" s="157">
        <f t="shared" si="90"/>
        <v>0</v>
      </c>
      <c r="Y208" s="157">
        <f t="shared" si="90"/>
        <v>0</v>
      </c>
      <c r="Z208" s="157">
        <f t="shared" ref="Z208:AO216" si="91">INDEX(Z$49:Z$52,MATCH($I$207,$B$49:$B$52,0),1)*INDEX(Z$81:Z$89,MATCH($B208,$B$81:$B$89,0))*INDEX(Z$138:Z$146,MATCH($B208,$B$138:$B$146,0))/1000</f>
        <v>0</v>
      </c>
      <c r="AA208" s="157">
        <f t="shared" si="91"/>
        <v>0</v>
      </c>
      <c r="AB208" s="157">
        <f t="shared" si="91"/>
        <v>0</v>
      </c>
      <c r="AC208" s="157">
        <f t="shared" si="91"/>
        <v>0</v>
      </c>
      <c r="AD208" s="157">
        <f t="shared" si="91"/>
        <v>0</v>
      </c>
      <c r="AE208" s="157">
        <f t="shared" si="91"/>
        <v>0</v>
      </c>
      <c r="AF208" s="157">
        <f t="shared" si="91"/>
        <v>0</v>
      </c>
      <c r="AG208" s="157">
        <f t="shared" si="91"/>
        <v>0</v>
      </c>
      <c r="AH208" s="157">
        <f t="shared" si="91"/>
        <v>0</v>
      </c>
      <c r="AI208" s="157">
        <f t="shared" si="91"/>
        <v>0</v>
      </c>
      <c r="AJ208" s="157">
        <f t="shared" si="91"/>
        <v>0</v>
      </c>
      <c r="AK208" s="157">
        <f t="shared" si="91"/>
        <v>0</v>
      </c>
      <c r="AL208" s="157">
        <f t="shared" si="91"/>
        <v>0</v>
      </c>
      <c r="AM208" s="157">
        <f t="shared" si="91"/>
        <v>0.93359117425873073</v>
      </c>
      <c r="AN208" s="157">
        <f t="shared" si="91"/>
        <v>1.8671823485174852</v>
      </c>
      <c r="AO208" s="157">
        <f t="shared" si="91"/>
        <v>2.8007735227762161</v>
      </c>
      <c r="AP208" s="157">
        <f t="shared" ref="AN208:AV216" si="92">INDEX(AP$49:AP$52,MATCH($I$207,$B$49:$B$52,0),1)*INDEX(AP$81:AP$89,MATCH($B208,$B$81:$B$89,0))*INDEX(AP$138:AP$146,MATCH($B208,$B$138:$B$146,0))/1000</f>
        <v>3.7343646970349704</v>
      </c>
      <c r="AQ208" s="157">
        <f t="shared" si="92"/>
        <v>4.6679558712937013</v>
      </c>
      <c r="AR208" s="157">
        <f t="shared" si="92"/>
        <v>5.6015470455524436</v>
      </c>
      <c r="AS208" s="157">
        <f t="shared" si="92"/>
        <v>6.5351382198111869</v>
      </c>
      <c r="AT208" s="157">
        <f t="shared" si="92"/>
        <v>7.4687293940699293</v>
      </c>
      <c r="AU208" s="157">
        <f t="shared" si="92"/>
        <v>8.4023205683286708</v>
      </c>
      <c r="AV208" s="157">
        <f t="shared" si="92"/>
        <v>9.3359117425874132</v>
      </c>
    </row>
    <row r="209" spans="1:48">
      <c r="A209" s="185" t="s">
        <v>16</v>
      </c>
      <c r="B209" s="87" t="str">
        <f t="shared" si="89"/>
        <v>CNH</v>
      </c>
      <c r="C209" s="87" t="str">
        <f t="shared" si="89"/>
        <v>Commercial - Space Heating</v>
      </c>
      <c r="E209" s="106"/>
      <c r="F209" s="106"/>
      <c r="I209" s="155"/>
      <c r="J209" s="157">
        <f t="shared" si="90"/>
        <v>0</v>
      </c>
      <c r="K209" s="157">
        <f t="shared" si="90"/>
        <v>0</v>
      </c>
      <c r="L209" s="157">
        <f t="shared" si="90"/>
        <v>0</v>
      </c>
      <c r="M209" s="157">
        <f t="shared" si="90"/>
        <v>0</v>
      </c>
      <c r="N209" s="157">
        <f t="shared" si="90"/>
        <v>0</v>
      </c>
      <c r="O209" s="157">
        <f t="shared" si="90"/>
        <v>0</v>
      </c>
      <c r="P209" s="157">
        <f t="shared" si="90"/>
        <v>0</v>
      </c>
      <c r="Q209" s="157">
        <f t="shared" si="90"/>
        <v>0</v>
      </c>
      <c r="R209" s="157">
        <f t="shared" si="90"/>
        <v>0</v>
      </c>
      <c r="S209" s="157">
        <f t="shared" si="90"/>
        <v>0</v>
      </c>
      <c r="T209" s="157">
        <f t="shared" si="90"/>
        <v>0</v>
      </c>
      <c r="U209" s="157">
        <f t="shared" si="90"/>
        <v>0</v>
      </c>
      <c r="V209" s="157">
        <f t="shared" si="90"/>
        <v>0</v>
      </c>
      <c r="W209" s="157">
        <f t="shared" si="90"/>
        <v>0</v>
      </c>
      <c r="X209" s="157">
        <f t="shared" si="90"/>
        <v>0</v>
      </c>
      <c r="Y209" s="157">
        <f t="shared" si="90"/>
        <v>0</v>
      </c>
      <c r="Z209" s="157">
        <f t="shared" si="91"/>
        <v>0</v>
      </c>
      <c r="AA209" s="157">
        <f t="shared" si="91"/>
        <v>0</v>
      </c>
      <c r="AB209" s="157">
        <f t="shared" si="91"/>
        <v>0</v>
      </c>
      <c r="AC209" s="157">
        <f t="shared" si="91"/>
        <v>0</v>
      </c>
      <c r="AD209" s="157">
        <f t="shared" si="91"/>
        <v>0</v>
      </c>
      <c r="AE209" s="157">
        <f t="shared" si="91"/>
        <v>0</v>
      </c>
      <c r="AF209" s="157">
        <f t="shared" si="91"/>
        <v>0</v>
      </c>
      <c r="AG209" s="157">
        <f t="shared" si="91"/>
        <v>0</v>
      </c>
      <c r="AH209" s="157">
        <f t="shared" si="91"/>
        <v>0</v>
      </c>
      <c r="AI209" s="157">
        <f t="shared" si="91"/>
        <v>0</v>
      </c>
      <c r="AJ209" s="157">
        <f t="shared" si="91"/>
        <v>0</v>
      </c>
      <c r="AK209" s="157">
        <f t="shared" si="91"/>
        <v>0</v>
      </c>
      <c r="AL209" s="157">
        <f t="shared" si="91"/>
        <v>0</v>
      </c>
      <c r="AM209" s="157">
        <f t="shared" si="91"/>
        <v>8.9033171650955853E-2</v>
      </c>
      <c r="AN209" s="157">
        <f t="shared" si="92"/>
        <v>0.17806634330191398</v>
      </c>
      <c r="AO209" s="157">
        <f t="shared" si="92"/>
        <v>0.26709951495286982</v>
      </c>
      <c r="AP209" s="157">
        <f t="shared" si="92"/>
        <v>0.35613268660382796</v>
      </c>
      <c r="AQ209" s="157">
        <f t="shared" si="92"/>
        <v>0.44516585825478378</v>
      </c>
      <c r="AR209" s="157">
        <f t="shared" si="92"/>
        <v>0.53419902990574075</v>
      </c>
      <c r="AS209" s="157">
        <f t="shared" si="92"/>
        <v>0.62323220155669778</v>
      </c>
      <c r="AT209" s="157">
        <f t="shared" si="92"/>
        <v>0.7122653732076546</v>
      </c>
      <c r="AU209" s="157">
        <f t="shared" si="92"/>
        <v>0.80129854485861174</v>
      </c>
      <c r="AV209" s="157">
        <f t="shared" si="92"/>
        <v>0.89033171650956866</v>
      </c>
    </row>
    <row r="210" spans="1:48">
      <c r="A210" s="185" t="s">
        <v>16</v>
      </c>
      <c r="B210" s="87" t="str">
        <f t="shared" si="89"/>
        <v>CNK</v>
      </c>
      <c r="C210" s="87" t="str">
        <f t="shared" si="89"/>
        <v>Commercial - Cooking</v>
      </c>
      <c r="E210" s="106"/>
      <c r="F210" s="106"/>
      <c r="I210" s="155"/>
      <c r="J210" s="157">
        <f t="shared" si="90"/>
        <v>0</v>
      </c>
      <c r="K210" s="157">
        <f t="shared" si="90"/>
        <v>0</v>
      </c>
      <c r="L210" s="157">
        <f t="shared" si="90"/>
        <v>0</v>
      </c>
      <c r="M210" s="157">
        <f t="shared" si="90"/>
        <v>0</v>
      </c>
      <c r="N210" s="157">
        <f t="shared" si="90"/>
        <v>0</v>
      </c>
      <c r="O210" s="157">
        <f t="shared" si="90"/>
        <v>0</v>
      </c>
      <c r="P210" s="157">
        <f t="shared" si="90"/>
        <v>0</v>
      </c>
      <c r="Q210" s="157">
        <f t="shared" si="90"/>
        <v>0</v>
      </c>
      <c r="R210" s="157">
        <f t="shared" si="90"/>
        <v>0</v>
      </c>
      <c r="S210" s="157">
        <f t="shared" si="90"/>
        <v>0</v>
      </c>
      <c r="T210" s="157">
        <f t="shared" si="90"/>
        <v>0</v>
      </c>
      <c r="U210" s="157">
        <f t="shared" si="90"/>
        <v>0</v>
      </c>
      <c r="V210" s="157">
        <f t="shared" si="90"/>
        <v>0</v>
      </c>
      <c r="W210" s="157">
        <f t="shared" si="90"/>
        <v>0</v>
      </c>
      <c r="X210" s="157">
        <f t="shared" si="90"/>
        <v>0</v>
      </c>
      <c r="Y210" s="157">
        <f t="shared" si="90"/>
        <v>0</v>
      </c>
      <c r="Z210" s="157">
        <f t="shared" si="91"/>
        <v>0</v>
      </c>
      <c r="AA210" s="157">
        <f t="shared" si="91"/>
        <v>0</v>
      </c>
      <c r="AB210" s="157">
        <f t="shared" si="91"/>
        <v>0</v>
      </c>
      <c r="AC210" s="157">
        <f t="shared" si="91"/>
        <v>0</v>
      </c>
      <c r="AD210" s="157">
        <f t="shared" si="91"/>
        <v>0</v>
      </c>
      <c r="AE210" s="157">
        <f t="shared" si="91"/>
        <v>0</v>
      </c>
      <c r="AF210" s="157">
        <f t="shared" si="91"/>
        <v>0</v>
      </c>
      <c r="AG210" s="157">
        <f t="shared" si="91"/>
        <v>0</v>
      </c>
      <c r="AH210" s="157">
        <f t="shared" si="91"/>
        <v>0</v>
      </c>
      <c r="AI210" s="157">
        <f t="shared" si="91"/>
        <v>0</v>
      </c>
      <c r="AJ210" s="157">
        <f t="shared" si="91"/>
        <v>0</v>
      </c>
      <c r="AK210" s="157">
        <f t="shared" si="91"/>
        <v>0</v>
      </c>
      <c r="AL210" s="157">
        <f t="shared" si="91"/>
        <v>0</v>
      </c>
      <c r="AM210" s="157">
        <f t="shared" si="91"/>
        <v>6.6592252064898688E-2</v>
      </c>
      <c r="AN210" s="157">
        <f t="shared" si="92"/>
        <v>0.13318450412979904</v>
      </c>
      <c r="AO210" s="157">
        <f t="shared" si="92"/>
        <v>0.19977675619469773</v>
      </c>
      <c r="AP210" s="157">
        <f t="shared" si="92"/>
        <v>0.26636900825959808</v>
      </c>
      <c r="AQ210" s="157">
        <f t="shared" si="92"/>
        <v>0.3329612603244968</v>
      </c>
      <c r="AR210" s="157">
        <f t="shared" si="92"/>
        <v>0.39955351238939635</v>
      </c>
      <c r="AS210" s="157">
        <f t="shared" si="92"/>
        <v>0.4661457644542959</v>
      </c>
      <c r="AT210" s="157">
        <f t="shared" si="92"/>
        <v>0.53273801651919539</v>
      </c>
      <c r="AU210" s="157">
        <f t="shared" si="92"/>
        <v>0.59933026858409488</v>
      </c>
      <c r="AV210" s="157">
        <f t="shared" si="92"/>
        <v>0.66592252064899449</v>
      </c>
    </row>
    <row r="211" spans="1:48">
      <c r="A211" s="185" t="s">
        <v>16</v>
      </c>
      <c r="B211" s="87" t="str">
        <f t="shared" si="89"/>
        <v>CNL</v>
      </c>
      <c r="C211" s="87" t="str">
        <f t="shared" si="89"/>
        <v>Commercial - Lighting</v>
      </c>
      <c r="E211" s="106"/>
      <c r="F211" s="106"/>
      <c r="I211" s="155"/>
      <c r="J211" s="157">
        <f t="shared" si="90"/>
        <v>0</v>
      </c>
      <c r="K211" s="157">
        <f t="shared" si="90"/>
        <v>0</v>
      </c>
      <c r="L211" s="157">
        <f t="shared" si="90"/>
        <v>0</v>
      </c>
      <c r="M211" s="157">
        <f t="shared" si="90"/>
        <v>0</v>
      </c>
      <c r="N211" s="157">
        <f t="shared" si="90"/>
        <v>0</v>
      </c>
      <c r="O211" s="157">
        <f t="shared" si="90"/>
        <v>0</v>
      </c>
      <c r="P211" s="157">
        <f t="shared" si="90"/>
        <v>0</v>
      </c>
      <c r="Q211" s="157">
        <f t="shared" si="90"/>
        <v>0</v>
      </c>
      <c r="R211" s="157">
        <f t="shared" si="90"/>
        <v>0</v>
      </c>
      <c r="S211" s="157">
        <f t="shared" si="90"/>
        <v>0</v>
      </c>
      <c r="T211" s="157">
        <f t="shared" si="90"/>
        <v>0</v>
      </c>
      <c r="U211" s="157">
        <f t="shared" si="90"/>
        <v>0</v>
      </c>
      <c r="V211" s="157">
        <f t="shared" si="90"/>
        <v>0</v>
      </c>
      <c r="W211" s="157">
        <f t="shared" si="90"/>
        <v>0</v>
      </c>
      <c r="X211" s="157">
        <f t="shared" si="90"/>
        <v>0</v>
      </c>
      <c r="Y211" s="157">
        <f t="shared" si="90"/>
        <v>0</v>
      </c>
      <c r="Z211" s="157">
        <f t="shared" si="91"/>
        <v>0</v>
      </c>
      <c r="AA211" s="157">
        <f t="shared" si="91"/>
        <v>0</v>
      </c>
      <c r="AB211" s="157">
        <f t="shared" si="91"/>
        <v>0</v>
      </c>
      <c r="AC211" s="157">
        <f t="shared" si="91"/>
        <v>0</v>
      </c>
      <c r="AD211" s="157">
        <f t="shared" si="91"/>
        <v>0</v>
      </c>
      <c r="AE211" s="157">
        <f t="shared" si="91"/>
        <v>0</v>
      </c>
      <c r="AF211" s="157">
        <f t="shared" si="91"/>
        <v>0</v>
      </c>
      <c r="AG211" s="157">
        <f t="shared" si="91"/>
        <v>0</v>
      </c>
      <c r="AH211" s="157">
        <f t="shared" si="91"/>
        <v>0</v>
      </c>
      <c r="AI211" s="157">
        <f t="shared" si="91"/>
        <v>0</v>
      </c>
      <c r="AJ211" s="157">
        <f t="shared" si="91"/>
        <v>0</v>
      </c>
      <c r="AK211" s="157">
        <f t="shared" si="91"/>
        <v>0</v>
      </c>
      <c r="AL211" s="157">
        <f t="shared" si="91"/>
        <v>0</v>
      </c>
      <c r="AM211" s="157">
        <f t="shared" si="91"/>
        <v>0.81243988987377669</v>
      </c>
      <c r="AN211" s="157">
        <f t="shared" si="92"/>
        <v>1.624879779747574</v>
      </c>
      <c r="AO211" s="157">
        <f t="shared" si="92"/>
        <v>2.4373196696213508</v>
      </c>
      <c r="AP211" s="157">
        <f t="shared" si="92"/>
        <v>3.2497595594951481</v>
      </c>
      <c r="AQ211" s="157">
        <f t="shared" si="92"/>
        <v>4.0621994493689249</v>
      </c>
      <c r="AR211" s="157">
        <f t="shared" si="92"/>
        <v>4.8746393392427123</v>
      </c>
      <c r="AS211" s="157">
        <f t="shared" si="92"/>
        <v>5.6870792291164989</v>
      </c>
      <c r="AT211" s="157">
        <f t="shared" si="92"/>
        <v>6.4995191189902863</v>
      </c>
      <c r="AU211" s="157">
        <f t="shared" si="92"/>
        <v>7.3119590088640738</v>
      </c>
      <c r="AV211" s="157">
        <f t="shared" si="92"/>
        <v>8.1243988987378604</v>
      </c>
    </row>
    <row r="212" spans="1:48">
      <c r="A212" s="185" t="s">
        <v>16</v>
      </c>
      <c r="B212" s="87" t="str">
        <f t="shared" si="89"/>
        <v>CNR</v>
      </c>
      <c r="C212" s="87" t="str">
        <f t="shared" si="89"/>
        <v>Commercial - Refrigeration</v>
      </c>
      <c r="E212" s="106"/>
      <c r="F212" s="106"/>
      <c r="I212" s="155"/>
      <c r="J212" s="157">
        <f t="shared" si="90"/>
        <v>0</v>
      </c>
      <c r="K212" s="157">
        <f t="shared" si="90"/>
        <v>0</v>
      </c>
      <c r="L212" s="157">
        <f t="shared" si="90"/>
        <v>0</v>
      </c>
      <c r="M212" s="157">
        <f t="shared" si="90"/>
        <v>0</v>
      </c>
      <c r="N212" s="157">
        <f t="shared" si="90"/>
        <v>0</v>
      </c>
      <c r="O212" s="157">
        <f t="shared" si="90"/>
        <v>0</v>
      </c>
      <c r="P212" s="157">
        <f t="shared" si="90"/>
        <v>0</v>
      </c>
      <c r="Q212" s="157">
        <f t="shared" si="90"/>
        <v>0</v>
      </c>
      <c r="R212" s="157">
        <f t="shared" si="90"/>
        <v>0</v>
      </c>
      <c r="S212" s="157">
        <f t="shared" si="90"/>
        <v>0</v>
      </c>
      <c r="T212" s="157">
        <f t="shared" si="90"/>
        <v>0</v>
      </c>
      <c r="U212" s="157">
        <f t="shared" si="90"/>
        <v>0</v>
      </c>
      <c r="V212" s="157">
        <f t="shared" si="90"/>
        <v>0</v>
      </c>
      <c r="W212" s="157">
        <f t="shared" si="90"/>
        <v>0</v>
      </c>
      <c r="X212" s="157">
        <f t="shared" si="90"/>
        <v>0</v>
      </c>
      <c r="Y212" s="157">
        <f t="shared" si="90"/>
        <v>0</v>
      </c>
      <c r="Z212" s="157">
        <f t="shared" si="91"/>
        <v>0</v>
      </c>
      <c r="AA212" s="157">
        <f t="shared" si="91"/>
        <v>0</v>
      </c>
      <c r="AB212" s="157">
        <f t="shared" si="91"/>
        <v>0</v>
      </c>
      <c r="AC212" s="157">
        <f t="shared" si="91"/>
        <v>0</v>
      </c>
      <c r="AD212" s="157">
        <f t="shared" si="91"/>
        <v>0</v>
      </c>
      <c r="AE212" s="157">
        <f t="shared" si="91"/>
        <v>0</v>
      </c>
      <c r="AF212" s="157">
        <f t="shared" si="91"/>
        <v>0</v>
      </c>
      <c r="AG212" s="157">
        <f t="shared" si="91"/>
        <v>0</v>
      </c>
      <c r="AH212" s="157">
        <f t="shared" si="91"/>
        <v>0</v>
      </c>
      <c r="AI212" s="157">
        <f t="shared" si="91"/>
        <v>0</v>
      </c>
      <c r="AJ212" s="157">
        <f t="shared" si="91"/>
        <v>0</v>
      </c>
      <c r="AK212" s="157">
        <f t="shared" si="91"/>
        <v>0</v>
      </c>
      <c r="AL212" s="157">
        <f t="shared" si="91"/>
        <v>0</v>
      </c>
      <c r="AM212" s="157">
        <f t="shared" si="91"/>
        <v>0.19763749547846624</v>
      </c>
      <c r="AN212" s="157">
        <f t="shared" si="92"/>
        <v>0.39527499095693752</v>
      </c>
      <c r="AO212" s="157">
        <f t="shared" si="92"/>
        <v>0.59291248643540373</v>
      </c>
      <c r="AP212" s="157">
        <f t="shared" si="92"/>
        <v>0.79054998191387504</v>
      </c>
      <c r="AQ212" s="157">
        <f t="shared" si="92"/>
        <v>0.98818747739234125</v>
      </c>
      <c r="AR212" s="157">
        <f t="shared" si="92"/>
        <v>1.1858249728708101</v>
      </c>
      <c r="AS212" s="157">
        <f t="shared" si="92"/>
        <v>1.3834624683492789</v>
      </c>
      <c r="AT212" s="157">
        <f t="shared" si="92"/>
        <v>1.5810999638277474</v>
      </c>
      <c r="AU212" s="157">
        <f t="shared" si="92"/>
        <v>1.7787374593062162</v>
      </c>
      <c r="AV212" s="157">
        <f t="shared" si="92"/>
        <v>1.9763749547846852</v>
      </c>
    </row>
    <row r="213" spans="1:48">
      <c r="A213" s="185" t="s">
        <v>16</v>
      </c>
      <c r="B213" s="87" t="str">
        <f t="shared" si="89"/>
        <v>CNW</v>
      </c>
      <c r="C213" s="87" t="str">
        <f t="shared" si="89"/>
        <v>Commercial - Water Heating</v>
      </c>
      <c r="E213" s="106"/>
      <c r="F213" s="106"/>
      <c r="I213" s="151"/>
      <c r="J213" s="157">
        <f t="shared" si="90"/>
        <v>0</v>
      </c>
      <c r="K213" s="157">
        <f t="shared" si="90"/>
        <v>0</v>
      </c>
      <c r="L213" s="157">
        <f t="shared" si="90"/>
        <v>0</v>
      </c>
      <c r="M213" s="157">
        <f t="shared" si="90"/>
        <v>0</v>
      </c>
      <c r="N213" s="157">
        <f t="shared" si="90"/>
        <v>0</v>
      </c>
      <c r="O213" s="157">
        <f t="shared" si="90"/>
        <v>0</v>
      </c>
      <c r="P213" s="157">
        <f t="shared" si="90"/>
        <v>0</v>
      </c>
      <c r="Q213" s="157">
        <f t="shared" si="90"/>
        <v>0</v>
      </c>
      <c r="R213" s="157">
        <f t="shared" si="90"/>
        <v>0</v>
      </c>
      <c r="S213" s="157">
        <f t="shared" si="90"/>
        <v>0</v>
      </c>
      <c r="T213" s="157">
        <f t="shared" si="90"/>
        <v>0</v>
      </c>
      <c r="U213" s="157">
        <f t="shared" si="90"/>
        <v>0</v>
      </c>
      <c r="V213" s="157">
        <f t="shared" si="90"/>
        <v>0</v>
      </c>
      <c r="W213" s="157">
        <f t="shared" si="90"/>
        <v>0</v>
      </c>
      <c r="X213" s="157">
        <f t="shared" si="90"/>
        <v>0</v>
      </c>
      <c r="Y213" s="157">
        <f t="shared" si="90"/>
        <v>0</v>
      </c>
      <c r="Z213" s="157">
        <f t="shared" si="91"/>
        <v>0</v>
      </c>
      <c r="AA213" s="157">
        <f t="shared" si="91"/>
        <v>0</v>
      </c>
      <c r="AB213" s="157">
        <f t="shared" si="91"/>
        <v>0</v>
      </c>
      <c r="AC213" s="157">
        <f t="shared" si="91"/>
        <v>0</v>
      </c>
      <c r="AD213" s="157">
        <f t="shared" si="91"/>
        <v>0</v>
      </c>
      <c r="AE213" s="157">
        <f t="shared" si="91"/>
        <v>0</v>
      </c>
      <c r="AF213" s="157">
        <f t="shared" si="91"/>
        <v>0</v>
      </c>
      <c r="AG213" s="157">
        <f t="shared" si="91"/>
        <v>0</v>
      </c>
      <c r="AH213" s="157">
        <f t="shared" si="91"/>
        <v>0</v>
      </c>
      <c r="AI213" s="157">
        <f t="shared" si="91"/>
        <v>0</v>
      </c>
      <c r="AJ213" s="157">
        <f t="shared" si="91"/>
        <v>0</v>
      </c>
      <c r="AK213" s="157">
        <f t="shared" si="91"/>
        <v>0</v>
      </c>
      <c r="AL213" s="157">
        <f t="shared" si="91"/>
        <v>0</v>
      </c>
      <c r="AM213" s="157">
        <f t="shared" si="91"/>
        <v>0.10302640512571289</v>
      </c>
      <c r="AN213" s="157">
        <f t="shared" si="92"/>
        <v>0.20605281025142841</v>
      </c>
      <c r="AO213" s="157">
        <f t="shared" si="92"/>
        <v>0.30907921537714128</v>
      </c>
      <c r="AP213" s="157">
        <f t="shared" si="92"/>
        <v>0.41210562050285682</v>
      </c>
      <c r="AQ213" s="157">
        <f t="shared" si="92"/>
        <v>0.51513202562856975</v>
      </c>
      <c r="AR213" s="157">
        <f t="shared" si="92"/>
        <v>0.61815843075428389</v>
      </c>
      <c r="AS213" s="157">
        <f t="shared" si="92"/>
        <v>0.72118483587999815</v>
      </c>
      <c r="AT213" s="157">
        <f t="shared" si="92"/>
        <v>0.82421124100571241</v>
      </c>
      <c r="AU213" s="157">
        <f t="shared" si="92"/>
        <v>0.92723764613142656</v>
      </c>
      <c r="AV213" s="157">
        <f t="shared" si="92"/>
        <v>1.0302640512571406</v>
      </c>
    </row>
    <row r="214" spans="1:48">
      <c r="A214" s="185" t="s">
        <v>16</v>
      </c>
      <c r="B214" s="87" t="str">
        <f t="shared" si="89"/>
        <v>CNG</v>
      </c>
      <c r="C214" s="87" t="str">
        <f t="shared" si="89"/>
        <v>Commercial - Public lights</v>
      </c>
      <c r="E214" s="106"/>
      <c r="F214" s="106"/>
      <c r="I214" s="151"/>
      <c r="J214" s="157">
        <f t="shared" si="90"/>
        <v>0</v>
      </c>
      <c r="K214" s="157">
        <f t="shared" si="90"/>
        <v>0</v>
      </c>
      <c r="L214" s="157">
        <f t="shared" si="90"/>
        <v>0</v>
      </c>
      <c r="M214" s="157">
        <f t="shared" si="90"/>
        <v>0</v>
      </c>
      <c r="N214" s="157">
        <f t="shared" si="90"/>
        <v>0</v>
      </c>
      <c r="O214" s="157">
        <f t="shared" si="90"/>
        <v>0</v>
      </c>
      <c r="P214" s="157">
        <f t="shared" si="90"/>
        <v>0</v>
      </c>
      <c r="Q214" s="157">
        <f t="shared" si="90"/>
        <v>0</v>
      </c>
      <c r="R214" s="157">
        <f t="shared" si="90"/>
        <v>0</v>
      </c>
      <c r="S214" s="157">
        <f t="shared" si="90"/>
        <v>0</v>
      </c>
      <c r="T214" s="157">
        <f t="shared" si="90"/>
        <v>0</v>
      </c>
      <c r="U214" s="157">
        <f t="shared" si="90"/>
        <v>0</v>
      </c>
      <c r="V214" s="157">
        <f t="shared" si="90"/>
        <v>0</v>
      </c>
      <c r="W214" s="157">
        <f t="shared" si="90"/>
        <v>0</v>
      </c>
      <c r="X214" s="157">
        <f t="shared" si="90"/>
        <v>0</v>
      </c>
      <c r="Y214" s="157">
        <f t="shared" si="90"/>
        <v>0</v>
      </c>
      <c r="Z214" s="157">
        <f t="shared" si="91"/>
        <v>0</v>
      </c>
      <c r="AA214" s="157">
        <f t="shared" si="91"/>
        <v>0</v>
      </c>
      <c r="AB214" s="157">
        <f t="shared" si="91"/>
        <v>0</v>
      </c>
      <c r="AC214" s="157">
        <f t="shared" si="91"/>
        <v>0</v>
      </c>
      <c r="AD214" s="157">
        <f t="shared" si="91"/>
        <v>0</v>
      </c>
      <c r="AE214" s="157">
        <f t="shared" si="91"/>
        <v>0</v>
      </c>
      <c r="AF214" s="157">
        <f t="shared" si="91"/>
        <v>0</v>
      </c>
      <c r="AG214" s="157">
        <f t="shared" si="91"/>
        <v>0</v>
      </c>
      <c r="AH214" s="157">
        <f t="shared" si="91"/>
        <v>0</v>
      </c>
      <c r="AI214" s="157">
        <f t="shared" si="91"/>
        <v>0</v>
      </c>
      <c r="AJ214" s="157">
        <f t="shared" si="91"/>
        <v>0</v>
      </c>
      <c r="AK214" s="157">
        <f t="shared" si="91"/>
        <v>0</v>
      </c>
      <c r="AL214" s="157">
        <f t="shared" si="91"/>
        <v>0</v>
      </c>
      <c r="AM214" s="157">
        <f t="shared" si="91"/>
        <v>0</v>
      </c>
      <c r="AN214" s="157">
        <f t="shared" si="92"/>
        <v>0</v>
      </c>
      <c r="AO214" s="157">
        <f t="shared" si="92"/>
        <v>0</v>
      </c>
      <c r="AP214" s="157">
        <f t="shared" si="92"/>
        <v>0</v>
      </c>
      <c r="AQ214" s="157">
        <f t="shared" si="92"/>
        <v>0</v>
      </c>
      <c r="AR214" s="157">
        <f t="shared" si="92"/>
        <v>0</v>
      </c>
      <c r="AS214" s="157">
        <f t="shared" si="92"/>
        <v>0</v>
      </c>
      <c r="AT214" s="157">
        <f t="shared" si="92"/>
        <v>0</v>
      </c>
      <c r="AU214" s="157">
        <f t="shared" si="92"/>
        <v>0</v>
      </c>
      <c r="AV214" s="157">
        <f t="shared" si="92"/>
        <v>0</v>
      </c>
    </row>
    <row r="215" spans="1:48">
      <c r="A215" s="185" t="s">
        <v>16</v>
      </c>
      <c r="B215" s="87" t="str">
        <f t="shared" si="89"/>
        <v>CNT</v>
      </c>
      <c r="C215" s="87" t="str">
        <f t="shared" si="89"/>
        <v>Commercial - Public Water</v>
      </c>
      <c r="E215" s="106"/>
      <c r="F215" s="106"/>
      <c r="I215" s="151"/>
      <c r="J215" s="157">
        <f t="shared" si="90"/>
        <v>0</v>
      </c>
      <c r="K215" s="157">
        <f t="shared" si="90"/>
        <v>0</v>
      </c>
      <c r="L215" s="157">
        <f t="shared" si="90"/>
        <v>0</v>
      </c>
      <c r="M215" s="157">
        <f t="shared" si="90"/>
        <v>0</v>
      </c>
      <c r="N215" s="157">
        <f t="shared" si="90"/>
        <v>0</v>
      </c>
      <c r="O215" s="157">
        <f t="shared" si="90"/>
        <v>0</v>
      </c>
      <c r="P215" s="157">
        <f t="shared" si="90"/>
        <v>0</v>
      </c>
      <c r="Q215" s="157">
        <f t="shared" si="90"/>
        <v>0</v>
      </c>
      <c r="R215" s="157">
        <f t="shared" si="90"/>
        <v>0</v>
      </c>
      <c r="S215" s="157">
        <f t="shared" si="90"/>
        <v>0</v>
      </c>
      <c r="T215" s="157">
        <f t="shared" si="90"/>
        <v>0</v>
      </c>
      <c r="U215" s="157">
        <f t="shared" si="90"/>
        <v>0</v>
      </c>
      <c r="V215" s="157">
        <f t="shared" si="90"/>
        <v>0</v>
      </c>
      <c r="W215" s="157">
        <f t="shared" si="90"/>
        <v>0</v>
      </c>
      <c r="X215" s="157">
        <f t="shared" si="90"/>
        <v>0</v>
      </c>
      <c r="Y215" s="157">
        <f t="shared" si="90"/>
        <v>0</v>
      </c>
      <c r="Z215" s="157">
        <f t="shared" si="91"/>
        <v>0</v>
      </c>
      <c r="AA215" s="157">
        <f t="shared" si="91"/>
        <v>0</v>
      </c>
      <c r="AB215" s="157">
        <f t="shared" si="91"/>
        <v>0</v>
      </c>
      <c r="AC215" s="157">
        <f t="shared" si="91"/>
        <v>0</v>
      </c>
      <c r="AD215" s="157">
        <f t="shared" si="91"/>
        <v>0</v>
      </c>
      <c r="AE215" s="157">
        <f t="shared" si="91"/>
        <v>0</v>
      </c>
      <c r="AF215" s="157">
        <f t="shared" si="91"/>
        <v>0</v>
      </c>
      <c r="AG215" s="157">
        <f t="shared" si="91"/>
        <v>0</v>
      </c>
      <c r="AH215" s="157">
        <f t="shared" si="91"/>
        <v>0</v>
      </c>
      <c r="AI215" s="157">
        <f t="shared" si="91"/>
        <v>0</v>
      </c>
      <c r="AJ215" s="157">
        <f t="shared" si="91"/>
        <v>0</v>
      </c>
      <c r="AK215" s="157">
        <f t="shared" si="91"/>
        <v>0</v>
      </c>
      <c r="AL215" s="157">
        <f t="shared" si="91"/>
        <v>0</v>
      </c>
      <c r="AM215" s="157">
        <f t="shared" si="91"/>
        <v>0</v>
      </c>
      <c r="AN215" s="157">
        <f t="shared" si="92"/>
        <v>0</v>
      </c>
      <c r="AO215" s="157">
        <f t="shared" si="92"/>
        <v>0</v>
      </c>
      <c r="AP215" s="157">
        <f t="shared" si="92"/>
        <v>0</v>
      </c>
      <c r="AQ215" s="157">
        <f t="shared" si="92"/>
        <v>0</v>
      </c>
      <c r="AR215" s="157">
        <f t="shared" si="92"/>
        <v>0</v>
      </c>
      <c r="AS215" s="157">
        <f t="shared" si="92"/>
        <v>0</v>
      </c>
      <c r="AT215" s="157">
        <f t="shared" si="92"/>
        <v>0</v>
      </c>
      <c r="AU215" s="157">
        <f t="shared" si="92"/>
        <v>0</v>
      </c>
      <c r="AV215" s="157">
        <f t="shared" si="92"/>
        <v>0</v>
      </c>
    </row>
    <row r="216" spans="1:48">
      <c r="A216" s="185" t="s">
        <v>16</v>
      </c>
      <c r="B216" s="87" t="str">
        <f t="shared" si="89"/>
        <v>CNO</v>
      </c>
      <c r="C216" s="87" t="str">
        <f t="shared" si="89"/>
        <v>Commercial - Other</v>
      </c>
      <c r="E216" s="106"/>
      <c r="F216" s="106"/>
      <c r="I216" s="151"/>
      <c r="J216" s="157">
        <f t="shared" si="90"/>
        <v>0</v>
      </c>
      <c r="K216" s="157">
        <f t="shared" si="90"/>
        <v>0</v>
      </c>
      <c r="L216" s="157">
        <f t="shared" si="90"/>
        <v>0</v>
      </c>
      <c r="M216" s="157">
        <f t="shared" si="90"/>
        <v>0</v>
      </c>
      <c r="N216" s="157">
        <f t="shared" si="90"/>
        <v>0</v>
      </c>
      <c r="O216" s="157">
        <f t="shared" si="90"/>
        <v>0</v>
      </c>
      <c r="P216" s="157">
        <f t="shared" si="90"/>
        <v>0</v>
      </c>
      <c r="Q216" s="157">
        <f t="shared" si="90"/>
        <v>0</v>
      </c>
      <c r="R216" s="157">
        <f t="shared" si="90"/>
        <v>0</v>
      </c>
      <c r="S216" s="157">
        <f t="shared" si="90"/>
        <v>0</v>
      </c>
      <c r="T216" s="157">
        <f t="shared" si="90"/>
        <v>0</v>
      </c>
      <c r="U216" s="157">
        <f t="shared" si="90"/>
        <v>0</v>
      </c>
      <c r="V216" s="157">
        <f t="shared" si="90"/>
        <v>0</v>
      </c>
      <c r="W216" s="157">
        <f t="shared" si="90"/>
        <v>0</v>
      </c>
      <c r="X216" s="157">
        <f t="shared" si="90"/>
        <v>0</v>
      </c>
      <c r="Y216" s="157">
        <f t="shared" si="90"/>
        <v>0</v>
      </c>
      <c r="Z216" s="157">
        <f t="shared" si="91"/>
        <v>0</v>
      </c>
      <c r="AA216" s="157">
        <f t="shared" si="91"/>
        <v>0</v>
      </c>
      <c r="AB216" s="157">
        <f t="shared" si="91"/>
        <v>0</v>
      </c>
      <c r="AC216" s="157">
        <f t="shared" si="91"/>
        <v>0</v>
      </c>
      <c r="AD216" s="157">
        <f t="shared" si="91"/>
        <v>0</v>
      </c>
      <c r="AE216" s="157">
        <f t="shared" si="91"/>
        <v>0</v>
      </c>
      <c r="AF216" s="157">
        <f t="shared" si="91"/>
        <v>0</v>
      </c>
      <c r="AG216" s="157">
        <f t="shared" si="91"/>
        <v>0</v>
      </c>
      <c r="AH216" s="157">
        <f t="shared" si="91"/>
        <v>0</v>
      </c>
      <c r="AI216" s="157">
        <f t="shared" si="91"/>
        <v>0</v>
      </c>
      <c r="AJ216" s="157">
        <f t="shared" si="91"/>
        <v>0</v>
      </c>
      <c r="AK216" s="157">
        <f t="shared" si="91"/>
        <v>0</v>
      </c>
      <c r="AL216" s="157">
        <f t="shared" si="91"/>
        <v>0</v>
      </c>
      <c r="AM216" s="157">
        <f t="shared" si="91"/>
        <v>0.13194131473415358</v>
      </c>
      <c r="AN216" s="157">
        <f t="shared" si="92"/>
        <v>0.26388262946831048</v>
      </c>
      <c r="AO216" s="157">
        <f t="shared" si="92"/>
        <v>0.39582394420246408</v>
      </c>
      <c r="AP216" s="157">
        <f t="shared" si="92"/>
        <v>0.52776525893662096</v>
      </c>
      <c r="AQ216" s="157">
        <f t="shared" si="92"/>
        <v>0.65970657367077457</v>
      </c>
      <c r="AR216" s="157">
        <f t="shared" si="92"/>
        <v>0.79164788840492983</v>
      </c>
      <c r="AS216" s="157">
        <f t="shared" si="92"/>
        <v>0.92358920313908499</v>
      </c>
      <c r="AT216" s="157">
        <f t="shared" si="92"/>
        <v>1.0555305178732404</v>
      </c>
      <c r="AU216" s="157">
        <f t="shared" si="92"/>
        <v>1.1874718326073954</v>
      </c>
      <c r="AV216" s="157">
        <f t="shared" si="92"/>
        <v>1.3194131473415509</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93">B208</f>
        <v>CNC</v>
      </c>
      <c r="C220" s="87" t="str">
        <f t="shared" si="93"/>
        <v>Commercial - Cooling</v>
      </c>
      <c r="E220" s="106"/>
      <c r="F220" s="106"/>
      <c r="I220" s="151"/>
      <c r="J220" s="157">
        <f t="shared" ref="J220:AV226" si="94">J186+J197+J208</f>
        <v>0</v>
      </c>
      <c r="K220" s="157">
        <f t="shared" si="94"/>
        <v>0</v>
      </c>
      <c r="L220" s="157">
        <f t="shared" si="94"/>
        <v>0</v>
      </c>
      <c r="M220" s="157">
        <f t="shared" si="94"/>
        <v>0</v>
      </c>
      <c r="N220" s="157">
        <f t="shared" si="94"/>
        <v>0</v>
      </c>
      <c r="O220" s="157">
        <f t="shared" si="94"/>
        <v>0</v>
      </c>
      <c r="P220" s="157">
        <f t="shared" si="94"/>
        <v>1.6190057019944555</v>
      </c>
      <c r="Q220" s="157">
        <f t="shared" si="94"/>
        <v>3.3659963935743353</v>
      </c>
      <c r="R220" s="157">
        <f t="shared" si="94"/>
        <v>4.3282631161663438</v>
      </c>
      <c r="S220" s="157">
        <f t="shared" si="94"/>
        <v>5.2905298387583155</v>
      </c>
      <c r="T220" s="157">
        <f t="shared" si="94"/>
        <v>6.2527965613502996</v>
      </c>
      <c r="U220" s="157">
        <f t="shared" si="94"/>
        <v>7.2150632839422704</v>
      </c>
      <c r="V220" s="157">
        <f t="shared" si="94"/>
        <v>8.1773300065342553</v>
      </c>
      <c r="W220" s="157">
        <f t="shared" si="94"/>
        <v>9.1395967291262394</v>
      </c>
      <c r="X220" s="157">
        <f t="shared" si="94"/>
        <v>10.101863451718234</v>
      </c>
      <c r="Y220" s="157">
        <f t="shared" si="94"/>
        <v>11.064130174310204</v>
      </c>
      <c r="Z220" s="157">
        <f t="shared" si="94"/>
        <v>12.02639689690219</v>
      </c>
      <c r="AA220" s="157">
        <f t="shared" si="94"/>
        <v>12.988663619494172</v>
      </c>
      <c r="AB220" s="157">
        <f t="shared" si="94"/>
        <v>13.950930342086158</v>
      </c>
      <c r="AC220" s="157">
        <f t="shared" si="94"/>
        <v>14.903574397452221</v>
      </c>
      <c r="AD220" s="157">
        <f t="shared" si="94"/>
        <v>15.856218452818286</v>
      </c>
      <c r="AE220" s="157">
        <f t="shared" si="94"/>
        <v>16.808862508184351</v>
      </c>
      <c r="AF220" s="157">
        <f t="shared" si="94"/>
        <v>17.761506563550412</v>
      </c>
      <c r="AG220" s="157">
        <f t="shared" si="94"/>
        <v>18.714150618916477</v>
      </c>
      <c r="AH220" s="157">
        <f t="shared" si="94"/>
        <v>19.666794674282542</v>
      </c>
      <c r="AI220" s="157">
        <f t="shared" si="94"/>
        <v>20.619438729648607</v>
      </c>
      <c r="AJ220" s="157">
        <f t="shared" si="94"/>
        <v>21.572082785014672</v>
      </c>
      <c r="AK220" s="157">
        <f t="shared" si="94"/>
        <v>22.52472684038073</v>
      </c>
      <c r="AL220" s="157">
        <f t="shared" si="94"/>
        <v>23.477370895746802</v>
      </c>
      <c r="AM220" s="157">
        <f t="shared" si="94"/>
        <v>24.410962070005532</v>
      </c>
      <c r="AN220" s="157">
        <f t="shared" si="94"/>
        <v>25.344553244264286</v>
      </c>
      <c r="AO220" s="157">
        <f t="shared" si="94"/>
        <v>26.278144418523016</v>
      </c>
      <c r="AP220" s="157">
        <f t="shared" si="94"/>
        <v>27.211735592781771</v>
      </c>
      <c r="AQ220" s="157">
        <f t="shared" si="94"/>
        <v>28.145326767040501</v>
      </c>
      <c r="AR220" s="157">
        <f t="shared" si="94"/>
        <v>29.078917941299245</v>
      </c>
      <c r="AS220" s="157">
        <f t="shared" si="94"/>
        <v>30.01250911555799</v>
      </c>
      <c r="AT220" s="157">
        <f t="shared" si="94"/>
        <v>30.94610028981673</v>
      </c>
      <c r="AU220" s="157">
        <f t="shared" si="94"/>
        <v>31.879691464075471</v>
      </c>
      <c r="AV220" s="157">
        <f t="shared" si="94"/>
        <v>32.813282638334215</v>
      </c>
    </row>
    <row r="221" spans="1:48">
      <c r="A221" s="185" t="s">
        <v>16</v>
      </c>
      <c r="B221" s="87" t="str">
        <f t="shared" si="93"/>
        <v>CNH</v>
      </c>
      <c r="C221" s="87" t="str">
        <f t="shared" si="93"/>
        <v>Commercial - Space Heating</v>
      </c>
      <c r="E221" s="106"/>
      <c r="F221" s="106"/>
      <c r="I221" s="151"/>
      <c r="J221" s="157">
        <f t="shared" si="94"/>
        <v>0</v>
      </c>
      <c r="K221" s="157">
        <f t="shared" si="94"/>
        <v>0</v>
      </c>
      <c r="L221" s="157">
        <f t="shared" si="94"/>
        <v>0</v>
      </c>
      <c r="M221" s="157">
        <f t="shared" si="94"/>
        <v>0</v>
      </c>
      <c r="N221" s="157">
        <f t="shared" si="94"/>
        <v>0</v>
      </c>
      <c r="O221" s="157">
        <f t="shared" si="94"/>
        <v>0</v>
      </c>
      <c r="P221" s="157">
        <f t="shared" si="94"/>
        <v>0.15439864529996183</v>
      </c>
      <c r="Q221" s="157">
        <f t="shared" si="94"/>
        <v>0.32100275039934006</v>
      </c>
      <c r="R221" s="157">
        <f t="shared" si="94"/>
        <v>0.41277060409028965</v>
      </c>
      <c r="S221" s="157">
        <f t="shared" si="94"/>
        <v>0.50453845778123574</v>
      </c>
      <c r="T221" s="157">
        <f t="shared" si="94"/>
        <v>0.59630631147218283</v>
      </c>
      <c r="U221" s="157">
        <f t="shared" si="94"/>
        <v>0.68807416516312891</v>
      </c>
      <c r="V221" s="157">
        <f t="shared" si="94"/>
        <v>0.77984201885407622</v>
      </c>
      <c r="W221" s="157">
        <f t="shared" si="94"/>
        <v>0.87160987254502331</v>
      </c>
      <c r="X221" s="157">
        <f t="shared" si="94"/>
        <v>0.96337772623597173</v>
      </c>
      <c r="Y221" s="157">
        <f t="shared" si="94"/>
        <v>1.0551455799269178</v>
      </c>
      <c r="Z221" s="157">
        <f t="shared" si="94"/>
        <v>1.146913433617865</v>
      </c>
      <c r="AA221" s="157">
        <f t="shared" si="94"/>
        <v>1.2386812873088122</v>
      </c>
      <c r="AB221" s="157">
        <f t="shared" si="94"/>
        <v>1.3304491409997594</v>
      </c>
      <c r="AC221" s="157">
        <f t="shared" si="94"/>
        <v>1.4212993161537972</v>
      </c>
      <c r="AD221" s="157">
        <f t="shared" si="94"/>
        <v>1.5121494913078348</v>
      </c>
      <c r="AE221" s="157">
        <f t="shared" si="94"/>
        <v>1.6029996664618726</v>
      </c>
      <c r="AF221" s="157">
        <f t="shared" si="94"/>
        <v>1.6938498416159105</v>
      </c>
      <c r="AG221" s="157">
        <f t="shared" si="94"/>
        <v>1.784700016769948</v>
      </c>
      <c r="AH221" s="157">
        <f t="shared" si="94"/>
        <v>1.8755501919239859</v>
      </c>
      <c r="AI221" s="157">
        <f t="shared" si="94"/>
        <v>1.9664003670780237</v>
      </c>
      <c r="AJ221" s="157">
        <f t="shared" si="94"/>
        <v>2.0572505422320613</v>
      </c>
      <c r="AK221" s="157">
        <f t="shared" si="94"/>
        <v>2.1481007173860993</v>
      </c>
      <c r="AL221" s="157">
        <f t="shared" si="94"/>
        <v>2.2389508925401369</v>
      </c>
      <c r="AM221" s="157">
        <f t="shared" si="94"/>
        <v>2.3279840641910927</v>
      </c>
      <c r="AN221" s="157">
        <f t="shared" si="94"/>
        <v>2.4170172358420507</v>
      </c>
      <c r="AO221" s="157">
        <f t="shared" si="94"/>
        <v>2.5060504074930066</v>
      </c>
      <c r="AP221" s="157">
        <f t="shared" si="94"/>
        <v>2.595083579143965</v>
      </c>
      <c r="AQ221" s="157">
        <f t="shared" si="94"/>
        <v>2.6841167507949208</v>
      </c>
      <c r="AR221" s="157">
        <f t="shared" si="94"/>
        <v>2.7731499224458775</v>
      </c>
      <c r="AS221" s="157">
        <f t="shared" si="94"/>
        <v>2.8621830940968347</v>
      </c>
      <c r="AT221" s="157">
        <f t="shared" si="94"/>
        <v>2.9512162657477914</v>
      </c>
      <c r="AU221" s="157">
        <f t="shared" si="94"/>
        <v>3.0402494373987485</v>
      </c>
      <c r="AV221" s="157">
        <f t="shared" si="94"/>
        <v>3.1292826090497057</v>
      </c>
    </row>
    <row r="222" spans="1:48">
      <c r="A222" s="185" t="s">
        <v>16</v>
      </c>
      <c r="B222" s="87" t="str">
        <f t="shared" si="93"/>
        <v>CNK</v>
      </c>
      <c r="C222" s="87" t="str">
        <f t="shared" si="93"/>
        <v>Commercial - Cooking</v>
      </c>
      <c r="E222" s="106"/>
      <c r="F222" s="106"/>
      <c r="I222" s="151"/>
      <c r="J222" s="157">
        <f t="shared" si="94"/>
        <v>0</v>
      </c>
      <c r="K222" s="157">
        <f t="shared" si="94"/>
        <v>0</v>
      </c>
      <c r="L222" s="157">
        <f t="shared" si="94"/>
        <v>0</v>
      </c>
      <c r="M222" s="157">
        <f t="shared" si="94"/>
        <v>0</v>
      </c>
      <c r="N222" s="157">
        <f t="shared" si="94"/>
        <v>0</v>
      </c>
      <c r="O222" s="157">
        <f t="shared" si="94"/>
        <v>0</v>
      </c>
      <c r="P222" s="157">
        <f t="shared" si="94"/>
        <v>0.11548227829737837</v>
      </c>
      <c r="Q222" s="157">
        <f t="shared" si="94"/>
        <v>0.24009361535408269</v>
      </c>
      <c r="R222" s="157">
        <f t="shared" si="94"/>
        <v>0.30873126951291713</v>
      </c>
      <c r="S222" s="157">
        <f t="shared" si="94"/>
        <v>0.37736892367174901</v>
      </c>
      <c r="T222" s="157">
        <f t="shared" si="94"/>
        <v>0.44600657783058184</v>
      </c>
      <c r="U222" s="157">
        <f t="shared" si="94"/>
        <v>0.51464423198941367</v>
      </c>
      <c r="V222" s="157">
        <f t="shared" si="94"/>
        <v>0.58328188614824639</v>
      </c>
      <c r="W222" s="157">
        <f t="shared" si="94"/>
        <v>0.65191954030707921</v>
      </c>
      <c r="X222" s="157">
        <f t="shared" si="94"/>
        <v>0.72055719446591282</v>
      </c>
      <c r="Y222" s="157">
        <f t="shared" si="94"/>
        <v>0.78919484862474465</v>
      </c>
      <c r="Z222" s="157">
        <f t="shared" si="94"/>
        <v>0.85783250278357737</v>
      </c>
      <c r="AA222" s="157">
        <f t="shared" si="94"/>
        <v>0.92647015694241019</v>
      </c>
      <c r="AB222" s="157">
        <f t="shared" si="94"/>
        <v>0.99510781110124291</v>
      </c>
      <c r="AC222" s="157">
        <f t="shared" si="94"/>
        <v>1.0630590887184874</v>
      </c>
      <c r="AD222" s="157">
        <f t="shared" si="94"/>
        <v>1.1310103663357318</v>
      </c>
      <c r="AE222" s="157">
        <f t="shared" si="94"/>
        <v>1.1989616439529762</v>
      </c>
      <c r="AF222" s="157">
        <f t="shared" si="94"/>
        <v>1.2669129215702206</v>
      </c>
      <c r="AG222" s="157">
        <f t="shared" si="94"/>
        <v>1.334864199187465</v>
      </c>
      <c r="AH222" s="157">
        <f t="shared" si="94"/>
        <v>1.4028154768047094</v>
      </c>
      <c r="AI222" s="157">
        <f t="shared" si="94"/>
        <v>1.4707667544219538</v>
      </c>
      <c r="AJ222" s="157">
        <f t="shared" si="94"/>
        <v>1.5387180320391982</v>
      </c>
      <c r="AK222" s="157">
        <f t="shared" si="94"/>
        <v>1.6066693096564428</v>
      </c>
      <c r="AL222" s="157">
        <f t="shared" si="94"/>
        <v>1.674620587273687</v>
      </c>
      <c r="AM222" s="157">
        <f t="shared" si="94"/>
        <v>1.7412128393385857</v>
      </c>
      <c r="AN222" s="157">
        <f t="shared" si="94"/>
        <v>1.807805091403486</v>
      </c>
      <c r="AO222" s="157">
        <f t="shared" si="94"/>
        <v>1.8743973434683847</v>
      </c>
      <c r="AP222" s="157">
        <f t="shared" si="94"/>
        <v>1.940989595533285</v>
      </c>
      <c r="AQ222" s="157">
        <f t="shared" si="94"/>
        <v>2.0075818475981837</v>
      </c>
      <c r="AR222" s="157">
        <f t="shared" si="94"/>
        <v>2.0741740996630833</v>
      </c>
      <c r="AS222" s="157">
        <f t="shared" si="94"/>
        <v>2.1407663517279829</v>
      </c>
      <c r="AT222" s="157">
        <f t="shared" si="94"/>
        <v>2.2073586037928825</v>
      </c>
      <c r="AU222" s="157">
        <f t="shared" si="94"/>
        <v>2.2739508558577821</v>
      </c>
      <c r="AV222" s="157">
        <f t="shared" si="94"/>
        <v>2.3405431079226817</v>
      </c>
    </row>
    <row r="223" spans="1:48">
      <c r="A223" s="185" t="s">
        <v>16</v>
      </c>
      <c r="B223" s="87" t="str">
        <f t="shared" si="93"/>
        <v>CNL</v>
      </c>
      <c r="C223" s="87" t="str">
        <f t="shared" si="93"/>
        <v>Commercial - Lighting</v>
      </c>
      <c r="E223" s="106"/>
      <c r="F223" s="106"/>
      <c r="I223" s="151"/>
      <c r="J223" s="157">
        <f t="shared" si="94"/>
        <v>0</v>
      </c>
      <c r="K223" s="157">
        <f t="shared" si="94"/>
        <v>0</v>
      </c>
      <c r="L223" s="157">
        <f t="shared" si="94"/>
        <v>0</v>
      </c>
      <c r="M223" s="157">
        <f t="shared" si="94"/>
        <v>0</v>
      </c>
      <c r="N223" s="157">
        <f t="shared" si="94"/>
        <v>0</v>
      </c>
      <c r="O223" s="157">
        <f t="shared" si="94"/>
        <v>0</v>
      </c>
      <c r="P223" s="157">
        <f t="shared" si="94"/>
        <v>1.408908792735506</v>
      </c>
      <c r="Q223" s="157">
        <f t="shared" si="94"/>
        <v>2.9291940784277277</v>
      </c>
      <c r="R223" s="157">
        <f t="shared" si="94"/>
        <v>3.7665883165990404</v>
      </c>
      <c r="S223" s="157">
        <f t="shared" si="94"/>
        <v>4.6039825547703215</v>
      </c>
      <c r="T223" s="157">
        <f t="shared" si="94"/>
        <v>5.4413767929416128</v>
      </c>
      <c r="U223" s="157">
        <f t="shared" si="94"/>
        <v>6.2787710311128944</v>
      </c>
      <c r="V223" s="157">
        <f t="shared" si="94"/>
        <v>7.1161652692841857</v>
      </c>
      <c r="W223" s="157">
        <f t="shared" si="94"/>
        <v>7.953559507455477</v>
      </c>
      <c r="X223" s="157">
        <f t="shared" si="94"/>
        <v>8.7909537456267781</v>
      </c>
      <c r="Y223" s="157">
        <f t="shared" si="94"/>
        <v>9.6283479837980597</v>
      </c>
      <c r="Z223" s="157">
        <f t="shared" si="94"/>
        <v>10.465742221969352</v>
      </c>
      <c r="AA223" s="157">
        <f t="shared" si="94"/>
        <v>11.303136460140644</v>
      </c>
      <c r="AB223" s="157">
        <f t="shared" si="94"/>
        <v>12.140530698311935</v>
      </c>
      <c r="AC223" s="157">
        <f t="shared" si="94"/>
        <v>12.969550994101514</v>
      </c>
      <c r="AD223" s="157">
        <f t="shared" si="94"/>
        <v>13.798571289891091</v>
      </c>
      <c r="AE223" s="157">
        <f t="shared" si="94"/>
        <v>14.627591585680671</v>
      </c>
      <c r="AF223" s="157">
        <f t="shared" si="94"/>
        <v>15.456611881470248</v>
      </c>
      <c r="AG223" s="157">
        <f t="shared" si="94"/>
        <v>16.285632177259828</v>
      </c>
      <c r="AH223" s="157">
        <f t="shared" si="94"/>
        <v>17.114652473049407</v>
      </c>
      <c r="AI223" s="157">
        <f t="shared" si="94"/>
        <v>17.943672768838987</v>
      </c>
      <c r="AJ223" s="157">
        <f t="shared" si="94"/>
        <v>18.772693064628562</v>
      </c>
      <c r="AK223" s="157">
        <f t="shared" si="94"/>
        <v>19.601713360418142</v>
      </c>
      <c r="AL223" s="157">
        <f t="shared" si="94"/>
        <v>20.430733656207721</v>
      </c>
      <c r="AM223" s="157">
        <f t="shared" si="94"/>
        <v>21.243173546081497</v>
      </c>
      <c r="AN223" s="157">
        <f t="shared" si="94"/>
        <v>22.055613435955294</v>
      </c>
      <c r="AO223" s="157">
        <f t="shared" si="94"/>
        <v>22.868053325829074</v>
      </c>
      <c r="AP223" s="157">
        <f t="shared" si="94"/>
        <v>23.680493215702867</v>
      </c>
      <c r="AQ223" s="157">
        <f t="shared" si="94"/>
        <v>24.492933105576647</v>
      </c>
      <c r="AR223" s="157">
        <f t="shared" si="94"/>
        <v>25.305372995450433</v>
      </c>
      <c r="AS223" s="157">
        <f t="shared" si="94"/>
        <v>26.11781288532422</v>
      </c>
      <c r="AT223" s="157">
        <f t="shared" si="94"/>
        <v>26.930252775198007</v>
      </c>
      <c r="AU223" s="157">
        <f t="shared" si="94"/>
        <v>27.742692665071793</v>
      </c>
      <c r="AV223" s="157">
        <f t="shared" si="94"/>
        <v>28.55513255494558</v>
      </c>
    </row>
    <row r="224" spans="1:48">
      <c r="A224" s="185" t="s">
        <v>16</v>
      </c>
      <c r="B224" s="87" t="str">
        <f t="shared" si="93"/>
        <v>CNR</v>
      </c>
      <c r="C224" s="87" t="str">
        <f t="shared" si="93"/>
        <v>Commercial - Refrigeration</v>
      </c>
      <c r="E224" s="106"/>
      <c r="F224" s="106"/>
      <c r="I224" s="151"/>
      <c r="J224" s="157">
        <f t="shared" si="94"/>
        <v>0</v>
      </c>
      <c r="K224" s="157">
        <f t="shared" si="94"/>
        <v>0</v>
      </c>
      <c r="L224" s="157">
        <f t="shared" si="94"/>
        <v>0</v>
      </c>
      <c r="M224" s="157">
        <f t="shared" si="94"/>
        <v>0</v>
      </c>
      <c r="N224" s="157">
        <f t="shared" si="94"/>
        <v>0</v>
      </c>
      <c r="O224" s="157">
        <f t="shared" si="94"/>
        <v>0</v>
      </c>
      <c r="P224" s="157">
        <f t="shared" si="94"/>
        <v>0.34273699337571462</v>
      </c>
      <c r="Q224" s="157">
        <f t="shared" si="94"/>
        <v>0.71256789412537669</v>
      </c>
      <c r="R224" s="157">
        <f t="shared" si="94"/>
        <v>0.91627588781582592</v>
      </c>
      <c r="S224" s="157">
        <f t="shared" si="94"/>
        <v>1.1199838815062675</v>
      </c>
      <c r="T224" s="157">
        <f t="shared" si="94"/>
        <v>1.3236918751967115</v>
      </c>
      <c r="U224" s="157">
        <f t="shared" si="94"/>
        <v>1.5273998688871526</v>
      </c>
      <c r="V224" s="157">
        <f t="shared" si="94"/>
        <v>1.7311078625775966</v>
      </c>
      <c r="W224" s="157">
        <f t="shared" si="94"/>
        <v>1.9348158562680409</v>
      </c>
      <c r="X224" s="157">
        <f t="shared" si="94"/>
        <v>2.1385238499584873</v>
      </c>
      <c r="Y224" s="157">
        <f t="shared" si="94"/>
        <v>2.3422318436489284</v>
      </c>
      <c r="Z224" s="157">
        <f t="shared" si="94"/>
        <v>2.5459398373393727</v>
      </c>
      <c r="AA224" s="157">
        <f t="shared" si="94"/>
        <v>2.7496478310298165</v>
      </c>
      <c r="AB224" s="157">
        <f t="shared" si="94"/>
        <v>2.9533558247202607</v>
      </c>
      <c r="AC224" s="157">
        <f t="shared" si="94"/>
        <v>3.1550267384738002</v>
      </c>
      <c r="AD224" s="157">
        <f t="shared" si="94"/>
        <v>3.3566976522273397</v>
      </c>
      <c r="AE224" s="157">
        <f t="shared" si="94"/>
        <v>3.5583685659808793</v>
      </c>
      <c r="AF224" s="157">
        <f t="shared" si="94"/>
        <v>3.7600394797344192</v>
      </c>
      <c r="AG224" s="157">
        <f t="shared" si="94"/>
        <v>3.9617103934879587</v>
      </c>
      <c r="AH224" s="157">
        <f t="shared" si="94"/>
        <v>4.1633813072414982</v>
      </c>
      <c r="AI224" s="157">
        <f t="shared" si="94"/>
        <v>4.3650522209950378</v>
      </c>
      <c r="AJ224" s="157">
        <f t="shared" si="94"/>
        <v>4.5667231347485773</v>
      </c>
      <c r="AK224" s="157">
        <f t="shared" si="94"/>
        <v>4.7683940485021168</v>
      </c>
      <c r="AL224" s="157">
        <f t="shared" si="94"/>
        <v>4.9700649622556563</v>
      </c>
      <c r="AM224" s="157">
        <f t="shared" si="94"/>
        <v>5.1677024577341228</v>
      </c>
      <c r="AN224" s="157">
        <f t="shared" si="94"/>
        <v>5.3653399532125938</v>
      </c>
      <c r="AO224" s="157">
        <f t="shared" si="94"/>
        <v>5.5629774486910604</v>
      </c>
      <c r="AP224" s="157">
        <f t="shared" si="94"/>
        <v>5.7606149441695313</v>
      </c>
      <c r="AQ224" s="157">
        <f t="shared" si="94"/>
        <v>5.9582524396479979</v>
      </c>
      <c r="AR224" s="157">
        <f t="shared" si="94"/>
        <v>6.1558899351264662</v>
      </c>
      <c r="AS224" s="157">
        <f t="shared" si="94"/>
        <v>6.3535274306049354</v>
      </c>
      <c r="AT224" s="157">
        <f t="shared" si="94"/>
        <v>6.5511649260834037</v>
      </c>
      <c r="AU224" s="157">
        <f t="shared" si="94"/>
        <v>6.7488024215618729</v>
      </c>
      <c r="AV224" s="157">
        <f t="shared" si="94"/>
        <v>6.9464399170403412</v>
      </c>
    </row>
    <row r="225" spans="1:48">
      <c r="A225" s="185" t="s">
        <v>16</v>
      </c>
      <c r="B225" s="87" t="str">
        <f t="shared" si="93"/>
        <v>CNW</v>
      </c>
      <c r="C225" s="87" t="str">
        <f t="shared" si="93"/>
        <v>Commercial - Water Heating</v>
      </c>
      <c r="E225" s="106"/>
      <c r="F225" s="106"/>
      <c r="I225" s="151"/>
      <c r="J225" s="157">
        <f t="shared" si="94"/>
        <v>0</v>
      </c>
      <c r="K225" s="157">
        <f t="shared" si="94"/>
        <v>0</v>
      </c>
      <c r="L225" s="157">
        <f t="shared" si="94"/>
        <v>0</v>
      </c>
      <c r="M225" s="157">
        <f t="shared" si="94"/>
        <v>0</v>
      </c>
      <c r="N225" s="157">
        <f t="shared" si="94"/>
        <v>0</v>
      </c>
      <c r="O225" s="157">
        <f t="shared" si="94"/>
        <v>0</v>
      </c>
      <c r="P225" s="157">
        <f t="shared" si="94"/>
        <v>0.17866528942602639</v>
      </c>
      <c r="Q225" s="157">
        <f t="shared" si="94"/>
        <v>0.37145435567278762</v>
      </c>
      <c r="R225" s="157">
        <f t="shared" si="94"/>
        <v>0.47764524943254527</v>
      </c>
      <c r="S225" s="157">
        <f t="shared" si="94"/>
        <v>0.58383614319229882</v>
      </c>
      <c r="T225" s="157">
        <f t="shared" si="94"/>
        <v>0.69002703695205381</v>
      </c>
      <c r="U225" s="157">
        <f t="shared" si="94"/>
        <v>0.79621793071180735</v>
      </c>
      <c r="V225" s="157">
        <f t="shared" si="94"/>
        <v>0.90240882447156223</v>
      </c>
      <c r="W225" s="157">
        <f t="shared" si="94"/>
        <v>1.0085997182313171</v>
      </c>
      <c r="X225" s="157">
        <f t="shared" si="94"/>
        <v>1.1147906119910733</v>
      </c>
      <c r="Y225" s="157">
        <f t="shared" si="94"/>
        <v>1.2209815057508269</v>
      </c>
      <c r="Z225" s="157">
        <f t="shared" si="94"/>
        <v>1.3271723995105817</v>
      </c>
      <c r="AA225" s="157">
        <f t="shared" si="94"/>
        <v>1.4333632932703366</v>
      </c>
      <c r="AB225" s="157">
        <f t="shared" si="94"/>
        <v>1.5395541870300917</v>
      </c>
      <c r="AC225" s="157">
        <f t="shared" si="94"/>
        <v>1.644683171852249</v>
      </c>
      <c r="AD225" s="157">
        <f t="shared" si="94"/>
        <v>1.7498121566744065</v>
      </c>
      <c r="AE225" s="157">
        <f t="shared" si="94"/>
        <v>1.8549411414965638</v>
      </c>
      <c r="AF225" s="157">
        <f t="shared" si="94"/>
        <v>1.9600701263187212</v>
      </c>
      <c r="AG225" s="157">
        <f t="shared" si="94"/>
        <v>2.0651991111408785</v>
      </c>
      <c r="AH225" s="157">
        <f t="shared" si="94"/>
        <v>2.1703280959630358</v>
      </c>
      <c r="AI225" s="157">
        <f t="shared" si="94"/>
        <v>2.275457080785193</v>
      </c>
      <c r="AJ225" s="157">
        <f t="shared" si="94"/>
        <v>2.3805860656073508</v>
      </c>
      <c r="AK225" s="157">
        <f t="shared" si="94"/>
        <v>2.485715050429508</v>
      </c>
      <c r="AL225" s="157">
        <f t="shared" si="94"/>
        <v>2.5908440352516653</v>
      </c>
      <c r="AM225" s="157">
        <f t="shared" si="94"/>
        <v>2.6938704403773781</v>
      </c>
      <c r="AN225" s="157">
        <f t="shared" si="94"/>
        <v>2.7968968455030936</v>
      </c>
      <c r="AO225" s="157">
        <f t="shared" si="94"/>
        <v>2.8999232506288064</v>
      </c>
      <c r="AP225" s="157">
        <f t="shared" si="94"/>
        <v>3.0029496557545219</v>
      </c>
      <c r="AQ225" s="157">
        <f t="shared" si="94"/>
        <v>3.1059760608802351</v>
      </c>
      <c r="AR225" s="157">
        <f t="shared" si="94"/>
        <v>3.2090024660059493</v>
      </c>
      <c r="AS225" s="157">
        <f t="shared" si="94"/>
        <v>3.3120288711316634</v>
      </c>
      <c r="AT225" s="157">
        <f t="shared" si="94"/>
        <v>3.4150552762573776</v>
      </c>
      <c r="AU225" s="157">
        <f t="shared" si="94"/>
        <v>3.5180816813830917</v>
      </c>
      <c r="AV225" s="157">
        <f t="shared" si="94"/>
        <v>3.6211080865088059</v>
      </c>
    </row>
    <row r="226" spans="1:48">
      <c r="A226" s="185" t="s">
        <v>16</v>
      </c>
      <c r="B226" s="87" t="str">
        <f t="shared" si="93"/>
        <v>CNG</v>
      </c>
      <c r="C226" s="87" t="str">
        <f t="shared" si="93"/>
        <v>Commercial - Public lights</v>
      </c>
      <c r="E226" s="106"/>
      <c r="F226" s="106"/>
      <c r="I226" s="151"/>
      <c r="J226" s="157">
        <f t="shared" si="94"/>
        <v>0</v>
      </c>
      <c r="K226" s="157">
        <f t="shared" si="94"/>
        <v>0</v>
      </c>
      <c r="L226" s="157">
        <f t="shared" si="94"/>
        <v>0</v>
      </c>
      <c r="M226" s="157">
        <f t="shared" si="94"/>
        <v>0</v>
      </c>
      <c r="N226" s="157">
        <f t="shared" si="94"/>
        <v>0</v>
      </c>
      <c r="O226" s="157">
        <f t="shared" si="94"/>
        <v>0</v>
      </c>
      <c r="P226" s="157">
        <f t="shared" si="94"/>
        <v>0</v>
      </c>
      <c r="Q226" s="157">
        <f t="shared" si="94"/>
        <v>0</v>
      </c>
      <c r="R226" s="157">
        <f t="shared" si="94"/>
        <v>0</v>
      </c>
      <c r="S226" s="157">
        <f t="shared" si="94"/>
        <v>0</v>
      </c>
      <c r="T226" s="157">
        <f t="shared" si="94"/>
        <v>0</v>
      </c>
      <c r="U226" s="157">
        <f t="shared" si="94"/>
        <v>0</v>
      </c>
      <c r="V226" s="157">
        <f t="shared" si="94"/>
        <v>0</v>
      </c>
      <c r="W226" s="157">
        <f t="shared" si="94"/>
        <v>0</v>
      </c>
      <c r="X226" s="157">
        <f t="shared" si="94"/>
        <v>0</v>
      </c>
      <c r="Y226" s="157">
        <f t="shared" si="94"/>
        <v>0</v>
      </c>
      <c r="Z226" s="157">
        <f t="shared" si="94"/>
        <v>0</v>
      </c>
      <c r="AA226" s="157">
        <f t="shared" si="94"/>
        <v>0</v>
      </c>
      <c r="AB226" s="157">
        <f t="shared" si="94"/>
        <v>0</v>
      </c>
      <c r="AC226" s="157">
        <f t="shared" si="94"/>
        <v>0</v>
      </c>
      <c r="AD226" s="157">
        <f t="shared" si="94"/>
        <v>0</v>
      </c>
      <c r="AE226" s="157">
        <f t="shared" ref="AE226:AV228" si="95">AE192+AE203+AE214</f>
        <v>0</v>
      </c>
      <c r="AF226" s="157">
        <f t="shared" si="95"/>
        <v>0</v>
      </c>
      <c r="AG226" s="157">
        <f t="shared" si="95"/>
        <v>0</v>
      </c>
      <c r="AH226" s="157">
        <f t="shared" si="95"/>
        <v>0</v>
      </c>
      <c r="AI226" s="157">
        <f t="shared" si="95"/>
        <v>0</v>
      </c>
      <c r="AJ226" s="157">
        <f t="shared" si="95"/>
        <v>0</v>
      </c>
      <c r="AK226" s="157">
        <f t="shared" si="95"/>
        <v>0</v>
      </c>
      <c r="AL226" s="157">
        <f t="shared" si="95"/>
        <v>0</v>
      </c>
      <c r="AM226" s="157">
        <f t="shared" si="95"/>
        <v>0</v>
      </c>
      <c r="AN226" s="157">
        <f t="shared" si="95"/>
        <v>0</v>
      </c>
      <c r="AO226" s="157">
        <f t="shared" si="95"/>
        <v>0</v>
      </c>
      <c r="AP226" s="157">
        <f t="shared" si="95"/>
        <v>0</v>
      </c>
      <c r="AQ226" s="157">
        <f t="shared" si="95"/>
        <v>0</v>
      </c>
      <c r="AR226" s="157">
        <f t="shared" si="95"/>
        <v>0</v>
      </c>
      <c r="AS226" s="157">
        <f t="shared" si="95"/>
        <v>0</v>
      </c>
      <c r="AT226" s="157">
        <f t="shared" si="95"/>
        <v>0</v>
      </c>
      <c r="AU226" s="157">
        <f t="shared" si="95"/>
        <v>0</v>
      </c>
      <c r="AV226" s="157">
        <f t="shared" si="95"/>
        <v>0</v>
      </c>
    </row>
    <row r="227" spans="1:48">
      <c r="A227" s="185" t="s">
        <v>16</v>
      </c>
      <c r="B227" s="87" t="str">
        <f t="shared" si="93"/>
        <v>CNT</v>
      </c>
      <c r="C227" s="87" t="str">
        <f t="shared" si="93"/>
        <v>Commercial - Public Water</v>
      </c>
      <c r="E227" s="106"/>
      <c r="F227" s="106"/>
      <c r="I227" s="151"/>
      <c r="J227" s="157">
        <f t="shared" ref="J227:AV228" si="96">J193+J204+J215</f>
        <v>0</v>
      </c>
      <c r="K227" s="157">
        <f t="shared" si="96"/>
        <v>0</v>
      </c>
      <c r="L227" s="157">
        <f t="shared" si="96"/>
        <v>0</v>
      </c>
      <c r="M227" s="157">
        <f t="shared" si="96"/>
        <v>0</v>
      </c>
      <c r="N227" s="157">
        <f t="shared" si="96"/>
        <v>0</v>
      </c>
      <c r="O227" s="157">
        <f t="shared" si="96"/>
        <v>0</v>
      </c>
      <c r="P227" s="157">
        <f t="shared" si="96"/>
        <v>0</v>
      </c>
      <c r="Q227" s="157">
        <f t="shared" si="96"/>
        <v>0</v>
      </c>
      <c r="R227" s="157">
        <f t="shared" si="96"/>
        <v>0</v>
      </c>
      <c r="S227" s="157">
        <f t="shared" si="96"/>
        <v>0</v>
      </c>
      <c r="T227" s="157">
        <f t="shared" si="96"/>
        <v>0</v>
      </c>
      <c r="U227" s="157">
        <f t="shared" si="96"/>
        <v>0</v>
      </c>
      <c r="V227" s="157">
        <f t="shared" si="96"/>
        <v>0</v>
      </c>
      <c r="W227" s="157">
        <f t="shared" si="96"/>
        <v>0</v>
      </c>
      <c r="X227" s="157">
        <f t="shared" si="96"/>
        <v>0</v>
      </c>
      <c r="Y227" s="157">
        <f t="shared" si="96"/>
        <v>0</v>
      </c>
      <c r="Z227" s="157">
        <f t="shared" si="96"/>
        <v>0</v>
      </c>
      <c r="AA227" s="157">
        <f t="shared" si="96"/>
        <v>0</v>
      </c>
      <c r="AB227" s="157">
        <f t="shared" si="96"/>
        <v>0</v>
      </c>
      <c r="AC227" s="157">
        <f t="shared" si="96"/>
        <v>0</v>
      </c>
      <c r="AD227" s="157">
        <f t="shared" si="96"/>
        <v>0</v>
      </c>
      <c r="AE227" s="157">
        <f t="shared" si="96"/>
        <v>0</v>
      </c>
      <c r="AF227" s="157">
        <f t="shared" si="96"/>
        <v>0</v>
      </c>
      <c r="AG227" s="157">
        <f t="shared" si="96"/>
        <v>0</v>
      </c>
      <c r="AH227" s="157">
        <f t="shared" si="96"/>
        <v>0</v>
      </c>
      <c r="AI227" s="157">
        <f t="shared" si="95"/>
        <v>0</v>
      </c>
      <c r="AJ227" s="157">
        <f t="shared" si="95"/>
        <v>0</v>
      </c>
      <c r="AK227" s="157">
        <f t="shared" si="95"/>
        <v>0</v>
      </c>
      <c r="AL227" s="157">
        <f t="shared" si="95"/>
        <v>0</v>
      </c>
      <c r="AM227" s="157">
        <f t="shared" si="95"/>
        <v>0</v>
      </c>
      <c r="AN227" s="157">
        <f t="shared" si="95"/>
        <v>0</v>
      </c>
      <c r="AO227" s="157">
        <f t="shared" si="95"/>
        <v>0</v>
      </c>
      <c r="AP227" s="157">
        <f t="shared" si="95"/>
        <v>0</v>
      </c>
      <c r="AQ227" s="157">
        <f t="shared" si="95"/>
        <v>0</v>
      </c>
      <c r="AR227" s="157">
        <f t="shared" si="95"/>
        <v>0</v>
      </c>
      <c r="AS227" s="157">
        <f t="shared" si="96"/>
        <v>0</v>
      </c>
      <c r="AT227" s="157">
        <f t="shared" si="96"/>
        <v>0</v>
      </c>
      <c r="AU227" s="157">
        <f t="shared" si="96"/>
        <v>0</v>
      </c>
      <c r="AV227" s="157">
        <f t="shared" si="96"/>
        <v>0</v>
      </c>
    </row>
    <row r="228" spans="1:48">
      <c r="A228" s="185" t="s">
        <v>16</v>
      </c>
      <c r="B228" s="87" t="str">
        <f t="shared" si="93"/>
        <v>CNO</v>
      </c>
      <c r="C228" s="87" t="str">
        <f t="shared" si="93"/>
        <v>Commercial - Other</v>
      </c>
      <c r="E228" s="106"/>
      <c r="F228" s="106"/>
      <c r="I228" s="151"/>
      <c r="J228" s="157">
        <f t="shared" si="96"/>
        <v>0</v>
      </c>
      <c r="K228" s="157">
        <f t="shared" si="96"/>
        <v>0</v>
      </c>
      <c r="L228" s="157">
        <f t="shared" si="96"/>
        <v>0</v>
      </c>
      <c r="M228" s="157">
        <f t="shared" si="96"/>
        <v>0</v>
      </c>
      <c r="N228" s="157">
        <f t="shared" si="96"/>
        <v>0</v>
      </c>
      <c r="O228" s="157">
        <f t="shared" si="96"/>
        <v>0</v>
      </c>
      <c r="P228" s="157">
        <f t="shared" si="96"/>
        <v>0.22880865497989364</v>
      </c>
      <c r="Q228" s="157">
        <f t="shared" si="96"/>
        <v>0.47570500000842741</v>
      </c>
      <c r="R228" s="157">
        <f t="shared" si="96"/>
        <v>0.61169893397478348</v>
      </c>
      <c r="S228" s="157">
        <f t="shared" si="96"/>
        <v>0.74769286794113432</v>
      </c>
      <c r="T228" s="157">
        <f t="shared" si="96"/>
        <v>0.88368680190748683</v>
      </c>
      <c r="U228" s="157">
        <f t="shared" si="96"/>
        <v>1.0196807358738376</v>
      </c>
      <c r="V228" s="157">
        <f t="shared" si="96"/>
        <v>1.1556746698401903</v>
      </c>
      <c r="W228" s="157">
        <f t="shared" si="96"/>
        <v>1.2916686038065428</v>
      </c>
      <c r="X228" s="157">
        <f t="shared" si="96"/>
        <v>1.4276625377728971</v>
      </c>
      <c r="Y228" s="157">
        <f t="shared" si="96"/>
        <v>1.563656471739248</v>
      </c>
      <c r="Z228" s="157">
        <f t="shared" si="96"/>
        <v>1.6996504057056003</v>
      </c>
      <c r="AA228" s="157">
        <f t="shared" si="96"/>
        <v>1.8356443396719531</v>
      </c>
      <c r="AB228" s="157">
        <f t="shared" si="96"/>
        <v>1.9716382736383058</v>
      </c>
      <c r="AC228" s="157">
        <f t="shared" si="96"/>
        <v>2.1062722682649948</v>
      </c>
      <c r="AD228" s="157">
        <f t="shared" si="96"/>
        <v>2.2409062628916838</v>
      </c>
      <c r="AE228" s="157">
        <f t="shared" si="96"/>
        <v>2.3755402575183728</v>
      </c>
      <c r="AF228" s="157">
        <f t="shared" si="96"/>
        <v>2.5101742521450618</v>
      </c>
      <c r="AG228" s="157">
        <f t="shared" si="96"/>
        <v>2.6448082467717509</v>
      </c>
      <c r="AH228" s="157">
        <f t="shared" si="96"/>
        <v>2.7794422413984399</v>
      </c>
      <c r="AI228" s="157">
        <f t="shared" si="95"/>
        <v>2.9140762360251289</v>
      </c>
      <c r="AJ228" s="157">
        <f t="shared" si="95"/>
        <v>3.0487102306518183</v>
      </c>
      <c r="AK228" s="157">
        <f t="shared" si="95"/>
        <v>3.1833442252785069</v>
      </c>
      <c r="AL228" s="157">
        <f t="shared" si="95"/>
        <v>3.3179782199051964</v>
      </c>
      <c r="AM228" s="157">
        <f t="shared" si="95"/>
        <v>3.4499195346393501</v>
      </c>
      <c r="AN228" s="157">
        <f t="shared" si="95"/>
        <v>3.5818608493735069</v>
      </c>
      <c r="AO228" s="157">
        <f t="shared" si="95"/>
        <v>3.7138021641076606</v>
      </c>
      <c r="AP228" s="157">
        <f t="shared" si="95"/>
        <v>3.8457434788418174</v>
      </c>
      <c r="AQ228" s="157">
        <f t="shared" si="95"/>
        <v>3.9776847935759712</v>
      </c>
      <c r="AR228" s="157">
        <f t="shared" si="95"/>
        <v>4.1096261083101258</v>
      </c>
      <c r="AS228" s="157">
        <f t="shared" si="96"/>
        <v>4.2415674230442812</v>
      </c>
      <c r="AT228" s="157">
        <f t="shared" si="96"/>
        <v>4.3735087377784367</v>
      </c>
      <c r="AU228" s="157">
        <f t="shared" si="96"/>
        <v>4.5054500525125913</v>
      </c>
      <c r="AV228" s="157">
        <f t="shared" si="96"/>
        <v>4.6373913672467477</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97">B162</f>
        <v>CEC</v>
      </c>
      <c r="C233" s="87" t="str">
        <f t="shared" si="97"/>
        <v>Commercial - Cooling</v>
      </c>
      <c r="E233" s="106"/>
      <c r="F233" s="106"/>
      <c r="I233" s="151"/>
      <c r="J233" s="94">
        <f t="shared" ref="J233:AV239" si="98">J162+J174+J151</f>
        <v>139.66439435388435</v>
      </c>
      <c r="K233" s="94">
        <f t="shared" si="98"/>
        <v>135.92166627227633</v>
      </c>
      <c r="L233" s="94">
        <f t="shared" si="98"/>
        <v>132.47944149232475</v>
      </c>
      <c r="M233" s="94">
        <f t="shared" si="98"/>
        <v>128.73475734564809</v>
      </c>
      <c r="N233" s="94">
        <f t="shared" si="98"/>
        <v>124.83065921584738</v>
      </c>
      <c r="O233" s="94">
        <f t="shared" si="98"/>
        <v>120.28334032399778</v>
      </c>
      <c r="P233" s="94">
        <f t="shared" si="98"/>
        <v>119.48525834625642</v>
      </c>
      <c r="Q233" s="94">
        <f t="shared" si="98"/>
        <v>118.71917261591142</v>
      </c>
      <c r="R233" s="94">
        <f t="shared" si="98"/>
        <v>117.7569058933194</v>
      </c>
      <c r="S233" s="94">
        <f t="shared" si="98"/>
        <v>116.79463917072742</v>
      </c>
      <c r="T233" s="94">
        <f t="shared" si="98"/>
        <v>115.83237244813546</v>
      </c>
      <c r="U233" s="94">
        <f t="shared" si="98"/>
        <v>114.87010572554348</v>
      </c>
      <c r="V233" s="94">
        <f t="shared" si="98"/>
        <v>113.90783900295149</v>
      </c>
      <c r="W233" s="94">
        <f t="shared" si="98"/>
        <v>112.94557228035951</v>
      </c>
      <c r="X233" s="94">
        <f t="shared" si="98"/>
        <v>111.98330555776751</v>
      </c>
      <c r="Y233" s="94">
        <f t="shared" si="98"/>
        <v>111.02103883517553</v>
      </c>
      <c r="Z233" s="94">
        <f t="shared" si="98"/>
        <v>110.05877211258357</v>
      </c>
      <c r="AA233" s="94">
        <f t="shared" si="98"/>
        <v>109.09650538999158</v>
      </c>
      <c r="AB233" s="94">
        <f t="shared" si="98"/>
        <v>108.13423866739959</v>
      </c>
      <c r="AC233" s="94">
        <f t="shared" si="98"/>
        <v>107.17197194480759</v>
      </c>
      <c r="AD233" s="94">
        <f t="shared" si="98"/>
        <v>106.20970522221562</v>
      </c>
      <c r="AE233" s="94">
        <f t="shared" si="98"/>
        <v>105.24743849962364</v>
      </c>
      <c r="AF233" s="94">
        <f t="shared" si="98"/>
        <v>104.28517177703165</v>
      </c>
      <c r="AG233" s="94">
        <f t="shared" si="98"/>
        <v>103.32290505443967</v>
      </c>
      <c r="AH233" s="94">
        <f t="shared" si="98"/>
        <v>102.36063833184768</v>
      </c>
      <c r="AI233" s="94">
        <f t="shared" si="98"/>
        <v>101.39837160925569</v>
      </c>
      <c r="AJ233" s="94">
        <f t="shared" si="98"/>
        <v>100.43610488666373</v>
      </c>
      <c r="AK233" s="94">
        <f t="shared" si="98"/>
        <v>99.473838164071736</v>
      </c>
      <c r="AL233" s="94">
        <f t="shared" si="98"/>
        <v>98.511571441479745</v>
      </c>
      <c r="AM233" s="94">
        <f t="shared" si="98"/>
        <v>97.549304718887782</v>
      </c>
      <c r="AN233" s="94">
        <f t="shared" si="98"/>
        <v>96.587037996295777</v>
      </c>
      <c r="AO233" s="94">
        <f t="shared" si="98"/>
        <v>95.624771273703814</v>
      </c>
      <c r="AP233" s="94">
        <f t="shared" si="98"/>
        <v>94.662504551111823</v>
      </c>
      <c r="AQ233" s="94">
        <f t="shared" si="98"/>
        <v>93.700237828519846</v>
      </c>
      <c r="AR233" s="94">
        <f t="shared" si="98"/>
        <v>92.737971105927855</v>
      </c>
      <c r="AS233" s="94">
        <f t="shared" si="98"/>
        <v>91.775704383335878</v>
      </c>
      <c r="AT233" s="94">
        <f t="shared" si="98"/>
        <v>90.813437660743901</v>
      </c>
      <c r="AU233" s="94">
        <f t="shared" si="98"/>
        <v>89.85117093815191</v>
      </c>
      <c r="AV233" s="94">
        <f t="shared" si="98"/>
        <v>88.888904215559933</v>
      </c>
    </row>
    <row r="234" spans="1:48">
      <c r="A234" s="185" t="s">
        <v>16</v>
      </c>
      <c r="B234" s="87" t="str">
        <f t="shared" si="97"/>
        <v>CEH</v>
      </c>
      <c r="C234" s="87" t="str">
        <f t="shared" si="97"/>
        <v>Commercial - Space Heating</v>
      </c>
      <c r="E234" s="106"/>
      <c r="F234" s="106"/>
      <c r="I234" s="151"/>
      <c r="J234" s="94">
        <f t="shared" si="98"/>
        <v>7.8517549075018991</v>
      </c>
      <c r="K234" s="94">
        <f t="shared" si="98"/>
        <v>8.5490611306053133</v>
      </c>
      <c r="L234" s="94">
        <f t="shared" si="98"/>
        <v>9.2848145829676039</v>
      </c>
      <c r="M234" s="94">
        <f t="shared" si="98"/>
        <v>10.021142488667573</v>
      </c>
      <c r="N234" s="94">
        <f t="shared" si="98"/>
        <v>10.765749561530553</v>
      </c>
      <c r="O234" s="94">
        <f t="shared" si="98"/>
        <v>11.470981711368385</v>
      </c>
      <c r="P234" s="94">
        <f t="shared" si="98"/>
        <v>11.394871555579691</v>
      </c>
      <c r="Q234" s="94">
        <f t="shared" si="98"/>
        <v>11.321812764740852</v>
      </c>
      <c r="R234" s="94">
        <f t="shared" si="98"/>
        <v>11.230044911049902</v>
      </c>
      <c r="S234" s="94">
        <f t="shared" si="98"/>
        <v>11.138277057358955</v>
      </c>
      <c r="T234" s="94">
        <f t="shared" si="98"/>
        <v>11.046509203668009</v>
      </c>
      <c r="U234" s="94">
        <f t="shared" si="98"/>
        <v>10.954741349977063</v>
      </c>
      <c r="V234" s="94">
        <f t="shared" si="98"/>
        <v>10.862973496286115</v>
      </c>
      <c r="W234" s="94">
        <f t="shared" si="98"/>
        <v>10.771205642595168</v>
      </c>
      <c r="X234" s="94">
        <f t="shared" si="98"/>
        <v>10.679437788904218</v>
      </c>
      <c r="Y234" s="94">
        <f t="shared" si="98"/>
        <v>10.587669935213272</v>
      </c>
      <c r="Z234" s="94">
        <f t="shared" si="98"/>
        <v>10.495902081522328</v>
      </c>
      <c r="AA234" s="94">
        <f t="shared" si="98"/>
        <v>10.40413422783138</v>
      </c>
      <c r="AB234" s="94">
        <f t="shared" si="98"/>
        <v>10.312366374140431</v>
      </c>
      <c r="AC234" s="94">
        <f t="shared" si="98"/>
        <v>10.220598520449485</v>
      </c>
      <c r="AD234" s="94">
        <f t="shared" si="98"/>
        <v>10.128830666758539</v>
      </c>
      <c r="AE234" s="94">
        <f t="shared" si="98"/>
        <v>10.037062813067591</v>
      </c>
      <c r="AF234" s="94">
        <f t="shared" si="98"/>
        <v>9.9452949593766444</v>
      </c>
      <c r="AG234" s="94">
        <f t="shared" si="98"/>
        <v>9.8535271056856963</v>
      </c>
      <c r="AH234" s="94">
        <f t="shared" si="98"/>
        <v>9.7617592519947483</v>
      </c>
      <c r="AI234" s="94">
        <f t="shared" si="98"/>
        <v>9.6699913983038019</v>
      </c>
      <c r="AJ234" s="94">
        <f t="shared" si="98"/>
        <v>9.5782235446128556</v>
      </c>
      <c r="AK234" s="94">
        <f t="shared" si="98"/>
        <v>9.4864556909219075</v>
      </c>
      <c r="AL234" s="94">
        <f t="shared" si="98"/>
        <v>9.3946878372309595</v>
      </c>
      <c r="AM234" s="94">
        <f t="shared" si="98"/>
        <v>9.3029199835400149</v>
      </c>
      <c r="AN234" s="94">
        <f t="shared" si="98"/>
        <v>9.2111521298490651</v>
      </c>
      <c r="AO234" s="94">
        <f t="shared" si="98"/>
        <v>9.1193842761581205</v>
      </c>
      <c r="AP234" s="94">
        <f t="shared" si="98"/>
        <v>9.0276164224671724</v>
      </c>
      <c r="AQ234" s="94">
        <f t="shared" si="98"/>
        <v>8.9358485687762261</v>
      </c>
      <c r="AR234" s="94">
        <f t="shared" si="98"/>
        <v>8.844080715085278</v>
      </c>
      <c r="AS234" s="94">
        <f t="shared" si="98"/>
        <v>8.7523128613943317</v>
      </c>
      <c r="AT234" s="94">
        <f t="shared" si="98"/>
        <v>8.6605450077033836</v>
      </c>
      <c r="AU234" s="94">
        <f t="shared" si="98"/>
        <v>8.5687771540124373</v>
      </c>
      <c r="AV234" s="94">
        <f t="shared" si="98"/>
        <v>8.4770093003214892</v>
      </c>
    </row>
    <row r="235" spans="1:48">
      <c r="A235" s="185" t="s">
        <v>16</v>
      </c>
      <c r="B235" s="87" t="str">
        <f t="shared" si="97"/>
        <v>CEK</v>
      </c>
      <c r="C235" s="87" t="str">
        <f t="shared" si="97"/>
        <v>Commercial - Cooking</v>
      </c>
      <c r="E235" s="106"/>
      <c r="F235" s="106"/>
      <c r="I235" s="151"/>
      <c r="J235" s="94">
        <f t="shared" si="98"/>
        <v>9.8944997565297612</v>
      </c>
      <c r="K235" s="94">
        <f t="shared" si="98"/>
        <v>9.6405765561665397</v>
      </c>
      <c r="L235" s="94">
        <f t="shared" si="98"/>
        <v>9.4082091042730447</v>
      </c>
      <c r="M235" s="94">
        <f t="shared" si="98"/>
        <v>9.1546314393555406</v>
      </c>
      <c r="N235" s="94">
        <f t="shared" si="98"/>
        <v>8.8899734161760549</v>
      </c>
      <c r="O235" s="94">
        <f t="shared" si="98"/>
        <v>8.5797067698540808</v>
      </c>
      <c r="P235" s="94">
        <f t="shared" si="98"/>
        <v>8.5227802717298839</v>
      </c>
      <c r="Q235" s="94">
        <f t="shared" si="98"/>
        <v>8.4681360382955191</v>
      </c>
      <c r="R235" s="94">
        <f t="shared" si="98"/>
        <v>8.3994983841366846</v>
      </c>
      <c r="S235" s="94">
        <f t="shared" si="98"/>
        <v>8.3308607299778519</v>
      </c>
      <c r="T235" s="94">
        <f t="shared" si="98"/>
        <v>8.2622230758190209</v>
      </c>
      <c r="U235" s="94">
        <f t="shared" si="98"/>
        <v>8.1935854216601882</v>
      </c>
      <c r="V235" s="94">
        <f t="shared" si="98"/>
        <v>8.1249477675013555</v>
      </c>
      <c r="W235" s="94">
        <f t="shared" si="98"/>
        <v>8.0563101133425228</v>
      </c>
      <c r="X235" s="94">
        <f t="shared" si="98"/>
        <v>7.9876724591836901</v>
      </c>
      <c r="Y235" s="94">
        <f t="shared" si="98"/>
        <v>7.9190348050248573</v>
      </c>
      <c r="Z235" s="94">
        <f t="shared" si="98"/>
        <v>7.8503971508660246</v>
      </c>
      <c r="AA235" s="94">
        <f t="shared" si="98"/>
        <v>7.7817594967071928</v>
      </c>
      <c r="AB235" s="94">
        <f t="shared" si="98"/>
        <v>7.7131218425483592</v>
      </c>
      <c r="AC235" s="94">
        <f t="shared" si="98"/>
        <v>7.6444841883895265</v>
      </c>
      <c r="AD235" s="94">
        <f t="shared" si="98"/>
        <v>7.5758465342306947</v>
      </c>
      <c r="AE235" s="94">
        <f t="shared" si="98"/>
        <v>7.507208880071861</v>
      </c>
      <c r="AF235" s="94">
        <f t="shared" si="98"/>
        <v>7.4385712259130283</v>
      </c>
      <c r="AG235" s="94">
        <f t="shared" si="98"/>
        <v>7.3699335717541956</v>
      </c>
      <c r="AH235" s="94">
        <f t="shared" si="98"/>
        <v>7.3012959175953629</v>
      </c>
      <c r="AI235" s="94">
        <f t="shared" si="98"/>
        <v>7.2326582634365302</v>
      </c>
      <c r="AJ235" s="94">
        <f t="shared" si="98"/>
        <v>7.1640206092776975</v>
      </c>
      <c r="AK235" s="94">
        <f t="shared" si="98"/>
        <v>7.0953829551188647</v>
      </c>
      <c r="AL235" s="94">
        <f t="shared" si="98"/>
        <v>7.026745300960032</v>
      </c>
      <c r="AM235" s="94">
        <f t="shared" si="98"/>
        <v>6.9581076468012002</v>
      </c>
      <c r="AN235" s="94">
        <f t="shared" si="98"/>
        <v>6.8894699926423666</v>
      </c>
      <c r="AO235" s="94">
        <f t="shared" si="98"/>
        <v>6.8208323384835348</v>
      </c>
      <c r="AP235" s="94">
        <f t="shared" si="98"/>
        <v>6.7521946843247012</v>
      </c>
      <c r="AQ235" s="94">
        <f t="shared" si="98"/>
        <v>6.6835570301658684</v>
      </c>
      <c r="AR235" s="94">
        <f t="shared" si="98"/>
        <v>6.6149193760070366</v>
      </c>
      <c r="AS235" s="94">
        <f t="shared" si="98"/>
        <v>6.5462817218482039</v>
      </c>
      <c r="AT235" s="94">
        <f t="shared" si="98"/>
        <v>6.4776440676893703</v>
      </c>
      <c r="AU235" s="94">
        <f t="shared" si="98"/>
        <v>6.4090064135305385</v>
      </c>
      <c r="AV235" s="94">
        <f t="shared" si="98"/>
        <v>6.3403687593717057</v>
      </c>
    </row>
    <row r="236" spans="1:48">
      <c r="A236" s="185" t="s">
        <v>16</v>
      </c>
      <c r="B236" s="87" t="str">
        <f t="shared" si="97"/>
        <v>CEL</v>
      </c>
      <c r="C236" s="87" t="str">
        <f t="shared" si="97"/>
        <v>Commercial - Lighting</v>
      </c>
      <c r="E236" s="106"/>
      <c r="F236" s="106"/>
      <c r="I236" s="151"/>
      <c r="J236" s="94">
        <f t="shared" si="98"/>
        <v>121.54027190568891</v>
      </c>
      <c r="K236" s="94">
        <f t="shared" si="98"/>
        <v>118.28323427049118</v>
      </c>
      <c r="L236" s="94">
        <f t="shared" si="98"/>
        <v>115.28770389461209</v>
      </c>
      <c r="M236" s="94">
        <f t="shared" si="98"/>
        <v>112.02896403114494</v>
      </c>
      <c r="N236" s="94">
        <f t="shared" si="98"/>
        <v>108.63149719331824</v>
      </c>
      <c r="O236" s="94">
        <f t="shared" si="98"/>
        <v>104.67427977141128</v>
      </c>
      <c r="P236" s="94">
        <f t="shared" si="98"/>
        <v>103.97976417188104</v>
      </c>
      <c r="Q236" s="94">
        <f t="shared" si="98"/>
        <v>103.31309269559</v>
      </c>
      <c r="R236" s="94">
        <f t="shared" si="98"/>
        <v>102.47569845741869</v>
      </c>
      <c r="S236" s="94">
        <f t="shared" si="98"/>
        <v>101.6383042192474</v>
      </c>
      <c r="T236" s="94">
        <f t="shared" si="98"/>
        <v>100.8009099810761</v>
      </c>
      <c r="U236" s="94">
        <f t="shared" si="98"/>
        <v>99.963515742904832</v>
      </c>
      <c r="V236" s="94">
        <f t="shared" si="98"/>
        <v>99.126121504733533</v>
      </c>
      <c r="W236" s="94">
        <f t="shared" si="98"/>
        <v>98.288727266562248</v>
      </c>
      <c r="X236" s="94">
        <f t="shared" si="98"/>
        <v>97.451333028390934</v>
      </c>
      <c r="Y236" s="94">
        <f t="shared" si="98"/>
        <v>96.613938790219663</v>
      </c>
      <c r="Z236" s="94">
        <f t="shared" si="98"/>
        <v>95.776544552048364</v>
      </c>
      <c r="AA236" s="94">
        <f t="shared" si="98"/>
        <v>94.939150313877093</v>
      </c>
      <c r="AB236" s="94">
        <f t="shared" si="98"/>
        <v>94.101756075705794</v>
      </c>
      <c r="AC236" s="94">
        <f t="shared" si="98"/>
        <v>93.264361837534508</v>
      </c>
      <c r="AD236" s="94">
        <f t="shared" si="98"/>
        <v>92.426967599363209</v>
      </c>
      <c r="AE236" s="94">
        <f t="shared" si="98"/>
        <v>91.58957336119191</v>
      </c>
      <c r="AF236" s="94">
        <f t="shared" si="98"/>
        <v>90.752179123020625</v>
      </c>
      <c r="AG236" s="94">
        <f t="shared" si="98"/>
        <v>89.914784884849325</v>
      </c>
      <c r="AH236" s="94">
        <f t="shared" si="98"/>
        <v>89.07739064667804</v>
      </c>
      <c r="AI236" s="94">
        <f t="shared" si="98"/>
        <v>88.239996408506741</v>
      </c>
      <c r="AJ236" s="94">
        <f t="shared" si="98"/>
        <v>87.402602170335456</v>
      </c>
      <c r="AK236" s="94">
        <f t="shared" si="98"/>
        <v>86.565207932164171</v>
      </c>
      <c r="AL236" s="94">
        <f t="shared" si="98"/>
        <v>85.727813693992871</v>
      </c>
      <c r="AM236" s="94">
        <f t="shared" si="98"/>
        <v>84.890419455821586</v>
      </c>
      <c r="AN236" s="94">
        <f t="shared" si="98"/>
        <v>84.053025217650287</v>
      </c>
      <c r="AO236" s="94">
        <f t="shared" si="98"/>
        <v>83.215630979479016</v>
      </c>
      <c r="AP236" s="94">
        <f t="shared" si="98"/>
        <v>82.378236741307717</v>
      </c>
      <c r="AQ236" s="94">
        <f t="shared" si="98"/>
        <v>81.540842503136417</v>
      </c>
      <c r="AR236" s="94">
        <f t="shared" si="98"/>
        <v>80.703448264965132</v>
      </c>
      <c r="AS236" s="94">
        <f t="shared" si="98"/>
        <v>79.866054026793847</v>
      </c>
      <c r="AT236" s="94">
        <f t="shared" si="98"/>
        <v>79.028659788622548</v>
      </c>
      <c r="AU236" s="94">
        <f t="shared" si="98"/>
        <v>78.191265550451263</v>
      </c>
      <c r="AV236" s="94">
        <f t="shared" si="98"/>
        <v>77.353871312279978</v>
      </c>
    </row>
    <row r="237" spans="1:48">
      <c r="A237" s="185" t="s">
        <v>16</v>
      </c>
      <c r="B237" s="87" t="str">
        <f t="shared" si="97"/>
        <v>CER</v>
      </c>
      <c r="C237" s="87" t="str">
        <f t="shared" si="97"/>
        <v>Commercial - Refrigeration</v>
      </c>
      <c r="E237" s="106"/>
      <c r="F237" s="106"/>
      <c r="I237" s="151"/>
      <c r="J237" s="94">
        <f t="shared" si="98"/>
        <v>29.566390373747055</v>
      </c>
      <c r="K237" s="94">
        <f t="shared" si="98"/>
        <v>28.774069896967418</v>
      </c>
      <c r="L237" s="94">
        <f t="shared" si="98"/>
        <v>28.045364760135215</v>
      </c>
      <c r="M237" s="94">
        <f t="shared" si="98"/>
        <v>27.252630192250379</v>
      </c>
      <c r="N237" s="94">
        <f t="shared" si="98"/>
        <v>26.426148325507562</v>
      </c>
      <c r="O237" s="94">
        <f t="shared" si="98"/>
        <v>25.463499211305461</v>
      </c>
      <c r="P237" s="94">
        <f t="shared" si="98"/>
        <v>25.294548467536334</v>
      </c>
      <c r="Q237" s="94">
        <f t="shared" si="98"/>
        <v>25.132371200610695</v>
      </c>
      <c r="R237" s="94">
        <f t="shared" si="98"/>
        <v>24.928663206920248</v>
      </c>
      <c r="S237" s="94">
        <f t="shared" si="98"/>
        <v>24.724955213229805</v>
      </c>
      <c r="T237" s="94">
        <f t="shared" si="98"/>
        <v>24.521247219539362</v>
      </c>
      <c r="U237" s="94">
        <f t="shared" si="98"/>
        <v>24.317539225848918</v>
      </c>
      <c r="V237" s="94">
        <f t="shared" si="98"/>
        <v>24.113831232158475</v>
      </c>
      <c r="W237" s="94">
        <f t="shared" si="98"/>
        <v>23.910123238468032</v>
      </c>
      <c r="X237" s="94">
        <f t="shared" si="98"/>
        <v>23.706415244777585</v>
      </c>
      <c r="Y237" s="94">
        <f t="shared" si="98"/>
        <v>23.502707251087145</v>
      </c>
      <c r="Z237" s="94">
        <f t="shared" si="98"/>
        <v>23.298999257396702</v>
      </c>
      <c r="AA237" s="94">
        <f t="shared" si="98"/>
        <v>23.095291263706255</v>
      </c>
      <c r="AB237" s="94">
        <f t="shared" si="98"/>
        <v>22.891583270015811</v>
      </c>
      <c r="AC237" s="94">
        <f t="shared" si="98"/>
        <v>22.687875276325368</v>
      </c>
      <c r="AD237" s="94">
        <f t="shared" si="98"/>
        <v>22.484167282634925</v>
      </c>
      <c r="AE237" s="94">
        <f t="shared" si="98"/>
        <v>22.280459288944481</v>
      </c>
      <c r="AF237" s="94">
        <f t="shared" si="98"/>
        <v>22.076751295254034</v>
      </c>
      <c r="AG237" s="94">
        <f t="shared" si="98"/>
        <v>21.873043301563591</v>
      </c>
      <c r="AH237" s="94">
        <f t="shared" si="98"/>
        <v>21.669335307873151</v>
      </c>
      <c r="AI237" s="94">
        <f t="shared" si="98"/>
        <v>21.465627314182704</v>
      </c>
      <c r="AJ237" s="94">
        <f t="shared" si="98"/>
        <v>21.261919320492261</v>
      </c>
      <c r="AK237" s="94">
        <f t="shared" si="98"/>
        <v>21.058211326801814</v>
      </c>
      <c r="AL237" s="94">
        <f t="shared" si="98"/>
        <v>20.854503333111371</v>
      </c>
      <c r="AM237" s="94">
        <f t="shared" si="98"/>
        <v>20.650795339420931</v>
      </c>
      <c r="AN237" s="94">
        <f t="shared" si="98"/>
        <v>20.44708734573048</v>
      </c>
      <c r="AO237" s="94">
        <f t="shared" si="98"/>
        <v>20.243379352040041</v>
      </c>
      <c r="AP237" s="94">
        <f t="shared" si="98"/>
        <v>20.039671358349594</v>
      </c>
      <c r="AQ237" s="94">
        <f t="shared" si="98"/>
        <v>19.835963364659154</v>
      </c>
      <c r="AR237" s="94">
        <f t="shared" si="98"/>
        <v>19.632255370968707</v>
      </c>
      <c r="AS237" s="94">
        <f t="shared" si="98"/>
        <v>19.428547377278267</v>
      </c>
      <c r="AT237" s="94">
        <f t="shared" si="98"/>
        <v>19.22483938358782</v>
      </c>
      <c r="AU237" s="94">
        <f t="shared" si="98"/>
        <v>19.021131389897377</v>
      </c>
      <c r="AV237" s="94">
        <f t="shared" si="98"/>
        <v>18.817423396206934</v>
      </c>
    </row>
    <row r="238" spans="1:48">
      <c r="A238" s="185" t="s">
        <v>16</v>
      </c>
      <c r="B238" s="87" t="str">
        <f t="shared" si="97"/>
        <v>CEW</v>
      </c>
      <c r="C238" s="87" t="str">
        <f t="shared" si="97"/>
        <v>Commercial - Water Heating</v>
      </c>
      <c r="E238" s="106"/>
      <c r="F238" s="106"/>
      <c r="I238" s="151"/>
      <c r="J238" s="94">
        <f t="shared" si="98"/>
        <v>9.6831090230750316</v>
      </c>
      <c r="K238" s="94">
        <f t="shared" si="98"/>
        <v>10.37483925723455</v>
      </c>
      <c r="L238" s="94">
        <f t="shared" si="98"/>
        <v>11.109989982483061</v>
      </c>
      <c r="M238" s="94">
        <f t="shared" si="98"/>
        <v>11.842591560973128</v>
      </c>
      <c r="N238" s="94">
        <f t="shared" si="98"/>
        <v>12.582208238331791</v>
      </c>
      <c r="O238" s="94">
        <f t="shared" si="98"/>
        <v>13.273861719969339</v>
      </c>
      <c r="P238" s="94">
        <f t="shared" si="98"/>
        <v>13.185789425126156</v>
      </c>
      <c r="Q238" s="94">
        <f t="shared" si="98"/>
        <v>13.101248074488154</v>
      </c>
      <c r="R238" s="94">
        <f t="shared" si="98"/>
        <v>12.995057180728395</v>
      </c>
      <c r="S238" s="94">
        <f t="shared" si="98"/>
        <v>12.888866286968643</v>
      </c>
      <c r="T238" s="94">
        <f t="shared" si="98"/>
        <v>12.782675393208887</v>
      </c>
      <c r="U238" s="94">
        <f t="shared" si="98"/>
        <v>12.676484499449135</v>
      </c>
      <c r="V238" s="94">
        <f t="shared" si="98"/>
        <v>12.570293605689379</v>
      </c>
      <c r="W238" s="94">
        <f t="shared" si="98"/>
        <v>12.464102711929623</v>
      </c>
      <c r="X238" s="94">
        <f t="shared" si="98"/>
        <v>12.357911818169869</v>
      </c>
      <c r="Y238" s="94">
        <f t="shared" si="98"/>
        <v>12.251720924410114</v>
      </c>
      <c r="Z238" s="94">
        <f t="shared" si="98"/>
        <v>12.14553003065036</v>
      </c>
      <c r="AA238" s="94">
        <f t="shared" si="98"/>
        <v>12.039339136890606</v>
      </c>
      <c r="AB238" s="94">
        <f t="shared" si="98"/>
        <v>11.933148243130848</v>
      </c>
      <c r="AC238" s="94">
        <f t="shared" si="98"/>
        <v>11.826957349371094</v>
      </c>
      <c r="AD238" s="94">
        <f t="shared" si="98"/>
        <v>11.72076645561134</v>
      </c>
      <c r="AE238" s="94">
        <f t="shared" si="98"/>
        <v>11.614575561851584</v>
      </c>
      <c r="AF238" s="94">
        <f t="shared" si="98"/>
        <v>11.50838466809183</v>
      </c>
      <c r="AG238" s="94">
        <f t="shared" si="98"/>
        <v>11.402193774332074</v>
      </c>
      <c r="AH238" s="94">
        <f t="shared" si="98"/>
        <v>11.296002880572319</v>
      </c>
      <c r="AI238" s="94">
        <f t="shared" si="98"/>
        <v>11.189811986812565</v>
      </c>
      <c r="AJ238" s="94">
        <f t="shared" si="98"/>
        <v>11.083621093052811</v>
      </c>
      <c r="AK238" s="94">
        <f t="shared" si="98"/>
        <v>10.977430199293057</v>
      </c>
      <c r="AL238" s="94">
        <f t="shared" si="98"/>
        <v>10.871239305533301</v>
      </c>
      <c r="AM238" s="94">
        <f t="shared" si="98"/>
        <v>10.765048411773547</v>
      </c>
      <c r="AN238" s="94">
        <f t="shared" si="98"/>
        <v>10.658857518013789</v>
      </c>
      <c r="AO238" s="94">
        <f t="shared" si="98"/>
        <v>10.552666624254035</v>
      </c>
      <c r="AP238" s="94">
        <f t="shared" si="98"/>
        <v>10.44647573049428</v>
      </c>
      <c r="AQ238" s="94">
        <f t="shared" si="98"/>
        <v>10.340284836734526</v>
      </c>
      <c r="AR238" s="94">
        <f t="shared" si="98"/>
        <v>10.234093942974772</v>
      </c>
      <c r="AS238" s="94">
        <f t="shared" si="98"/>
        <v>10.127903049215018</v>
      </c>
      <c r="AT238" s="94">
        <f t="shared" si="98"/>
        <v>10.021712155455262</v>
      </c>
      <c r="AU238" s="94">
        <f t="shared" si="98"/>
        <v>9.915521261695508</v>
      </c>
      <c r="AV238" s="94">
        <f t="shared" si="98"/>
        <v>9.8093303679357522</v>
      </c>
    </row>
    <row r="239" spans="1:48">
      <c r="A239" s="185" t="s">
        <v>16</v>
      </c>
      <c r="B239" s="87" t="str">
        <f t="shared" si="97"/>
        <v>CEG</v>
      </c>
      <c r="C239" s="87" t="str">
        <f t="shared" si="97"/>
        <v>Commercial - Public lights</v>
      </c>
      <c r="E239" s="106"/>
      <c r="F239" s="106"/>
      <c r="I239" s="151"/>
      <c r="J239" s="94">
        <f t="shared" si="98"/>
        <v>10.30055287377321</v>
      </c>
      <c r="K239" s="94">
        <f t="shared" si="98"/>
        <v>10.024518536781958</v>
      </c>
      <c r="L239" s="94">
        <f t="shared" si="98"/>
        <v>9.7706469719258315</v>
      </c>
      <c r="M239" s="94">
        <f t="shared" si="98"/>
        <v>9.4944683708810445</v>
      </c>
      <c r="N239" s="94">
        <f t="shared" si="98"/>
        <v>9.2065326418324833</v>
      </c>
      <c r="O239" s="94">
        <f t="shared" si="98"/>
        <v>8.8711579824850144</v>
      </c>
      <c r="P239" s="94">
        <f t="shared" si="98"/>
        <v>8.9317028927760216</v>
      </c>
      <c r="Q239" s="94">
        <f t="shared" si="98"/>
        <v>9.0040467672766695</v>
      </c>
      <c r="R239" s="94">
        <f t="shared" si="98"/>
        <v>9.0040467672766695</v>
      </c>
      <c r="S239" s="94">
        <f t="shared" si="98"/>
        <v>9.0040467672766695</v>
      </c>
      <c r="T239" s="94">
        <f t="shared" si="98"/>
        <v>9.0040467672766695</v>
      </c>
      <c r="U239" s="94">
        <f t="shared" si="98"/>
        <v>9.0040467672766695</v>
      </c>
      <c r="V239" s="94">
        <f t="shared" si="98"/>
        <v>9.0040467672766695</v>
      </c>
      <c r="W239" s="94">
        <f t="shared" si="98"/>
        <v>9.0040467672766695</v>
      </c>
      <c r="X239" s="94">
        <f t="shared" si="98"/>
        <v>9.0040467672766695</v>
      </c>
      <c r="Y239" s="94">
        <f t="shared" si="98"/>
        <v>9.0040467672766695</v>
      </c>
      <c r="Z239" s="94">
        <f t="shared" si="98"/>
        <v>9.0040467672766695</v>
      </c>
      <c r="AA239" s="94">
        <f t="shared" si="98"/>
        <v>9.0040467672766695</v>
      </c>
      <c r="AB239" s="94">
        <f t="shared" si="98"/>
        <v>9.0040467672766695</v>
      </c>
      <c r="AC239" s="94">
        <f t="shared" si="98"/>
        <v>9.0040467672766695</v>
      </c>
      <c r="AD239" s="94">
        <f t="shared" si="98"/>
        <v>9.0040467672766695</v>
      </c>
      <c r="AE239" s="94">
        <f t="shared" ref="K239:AV241" si="99">AE168+AE180+AE157</f>
        <v>9.0040467672766695</v>
      </c>
      <c r="AF239" s="94">
        <f t="shared" si="99"/>
        <v>9.0040467672766695</v>
      </c>
      <c r="AG239" s="94">
        <f t="shared" si="99"/>
        <v>9.0040467672766695</v>
      </c>
      <c r="AH239" s="94">
        <f t="shared" si="99"/>
        <v>9.0040467672766695</v>
      </c>
      <c r="AI239" s="94">
        <f t="shared" si="99"/>
        <v>9.0040467672766695</v>
      </c>
      <c r="AJ239" s="94">
        <f t="shared" si="99"/>
        <v>9.0040467672766695</v>
      </c>
      <c r="AK239" s="94">
        <f t="shared" si="99"/>
        <v>9.0040467672766695</v>
      </c>
      <c r="AL239" s="94">
        <f t="shared" si="99"/>
        <v>9.0040467672766695</v>
      </c>
      <c r="AM239" s="94">
        <f t="shared" si="99"/>
        <v>9.0040467672766695</v>
      </c>
      <c r="AN239" s="94">
        <f t="shared" si="99"/>
        <v>9.0040467672766695</v>
      </c>
      <c r="AO239" s="94">
        <f t="shared" si="99"/>
        <v>9.0040467672766695</v>
      </c>
      <c r="AP239" s="94">
        <f t="shared" si="99"/>
        <v>9.0040467672766695</v>
      </c>
      <c r="AQ239" s="94">
        <f t="shared" si="99"/>
        <v>9.0040467672766695</v>
      </c>
      <c r="AR239" s="94">
        <f t="shared" si="99"/>
        <v>9.0040467672766695</v>
      </c>
      <c r="AS239" s="94">
        <f t="shared" si="99"/>
        <v>9.0040467672766695</v>
      </c>
      <c r="AT239" s="94">
        <f t="shared" si="99"/>
        <v>9.0040467672766695</v>
      </c>
      <c r="AU239" s="94">
        <f t="shared" si="99"/>
        <v>9.0040467672766695</v>
      </c>
      <c r="AV239" s="94">
        <f t="shared" si="99"/>
        <v>9.0040467672766695</v>
      </c>
    </row>
    <row r="240" spans="1:48">
      <c r="A240" s="185" t="s">
        <v>16</v>
      </c>
      <c r="B240" s="87" t="str">
        <f t="shared" si="97"/>
        <v>CET</v>
      </c>
      <c r="C240" s="87" t="str">
        <f t="shared" si="97"/>
        <v>Commercial - Public Water</v>
      </c>
      <c r="E240" s="106"/>
      <c r="F240" s="106"/>
      <c r="I240" s="151"/>
      <c r="J240" s="94">
        <f t="shared" ref="J240:J241" si="100">J169+J181+J158</f>
        <v>3.5593512487513528</v>
      </c>
      <c r="K240" s="94">
        <f t="shared" si="99"/>
        <v>3.4639677121482189</v>
      </c>
      <c r="L240" s="94">
        <f t="shared" si="99"/>
        <v>3.3762425111355761</v>
      </c>
      <c r="M240" s="94">
        <f t="shared" si="99"/>
        <v>3.2808091241559243</v>
      </c>
      <c r="N240" s="94">
        <f t="shared" si="99"/>
        <v>3.1813130670696492</v>
      </c>
      <c r="O240" s="94">
        <f t="shared" si="99"/>
        <v>3.0654245097100388</v>
      </c>
      <c r="P240" s="94">
        <f t="shared" si="99"/>
        <v>3.0863457752664281</v>
      </c>
      <c r="Q240" s="94">
        <f t="shared" si="99"/>
        <v>3.1113441674108944</v>
      </c>
      <c r="R240" s="94">
        <f t="shared" si="99"/>
        <v>3.1113441674108944</v>
      </c>
      <c r="S240" s="94">
        <f t="shared" si="99"/>
        <v>3.1113441674108944</v>
      </c>
      <c r="T240" s="94">
        <f t="shared" si="99"/>
        <v>3.1113441674108944</v>
      </c>
      <c r="U240" s="94">
        <f t="shared" si="99"/>
        <v>3.1113441674108944</v>
      </c>
      <c r="V240" s="94">
        <f t="shared" si="99"/>
        <v>3.1113441674108944</v>
      </c>
      <c r="W240" s="94">
        <f t="shared" si="99"/>
        <v>3.1113441674108944</v>
      </c>
      <c r="X240" s="94">
        <f t="shared" si="99"/>
        <v>3.1113441674108944</v>
      </c>
      <c r="Y240" s="94">
        <f t="shared" si="99"/>
        <v>3.1113441674108944</v>
      </c>
      <c r="Z240" s="94">
        <f t="shared" si="99"/>
        <v>3.1113441674108944</v>
      </c>
      <c r="AA240" s="94">
        <f t="shared" si="99"/>
        <v>3.1113441674108944</v>
      </c>
      <c r="AB240" s="94">
        <f t="shared" si="99"/>
        <v>3.1113441674108944</v>
      </c>
      <c r="AC240" s="94">
        <f t="shared" si="99"/>
        <v>3.1113441674108944</v>
      </c>
      <c r="AD240" s="94">
        <f t="shared" si="99"/>
        <v>3.1113441674108944</v>
      </c>
      <c r="AE240" s="94">
        <f t="shared" si="99"/>
        <v>3.1113441674108944</v>
      </c>
      <c r="AF240" s="94">
        <f t="shared" si="99"/>
        <v>3.1113441674108944</v>
      </c>
      <c r="AG240" s="94">
        <f t="shared" si="99"/>
        <v>3.1113441674108944</v>
      </c>
      <c r="AH240" s="94">
        <f t="shared" si="99"/>
        <v>3.1113441674108944</v>
      </c>
      <c r="AI240" s="94">
        <f t="shared" si="99"/>
        <v>3.1113441674108944</v>
      </c>
      <c r="AJ240" s="94">
        <f t="shared" si="99"/>
        <v>3.1113441674108944</v>
      </c>
      <c r="AK240" s="94">
        <f t="shared" si="99"/>
        <v>3.1113441674108944</v>
      </c>
      <c r="AL240" s="94">
        <f t="shared" si="99"/>
        <v>3.1113441674108944</v>
      </c>
      <c r="AM240" s="94">
        <f t="shared" si="99"/>
        <v>3.1113441674108944</v>
      </c>
      <c r="AN240" s="94">
        <f t="shared" si="99"/>
        <v>3.1113441674108944</v>
      </c>
      <c r="AO240" s="94">
        <f t="shared" si="99"/>
        <v>3.1113441674108944</v>
      </c>
      <c r="AP240" s="94">
        <f t="shared" si="99"/>
        <v>3.1113441674108944</v>
      </c>
      <c r="AQ240" s="94">
        <f t="shared" si="99"/>
        <v>3.1113441674108944</v>
      </c>
      <c r="AR240" s="94">
        <f t="shared" si="99"/>
        <v>3.1113441674108944</v>
      </c>
      <c r="AS240" s="94">
        <f t="shared" si="99"/>
        <v>3.1113441674108944</v>
      </c>
      <c r="AT240" s="94">
        <f t="shared" si="99"/>
        <v>3.1113441674108944</v>
      </c>
      <c r="AU240" s="94">
        <f t="shared" si="99"/>
        <v>3.1113441674108944</v>
      </c>
      <c r="AV240" s="94">
        <f t="shared" si="99"/>
        <v>3.1113441674108944</v>
      </c>
    </row>
    <row r="241" spans="1:48">
      <c r="A241" s="185" t="s">
        <v>16</v>
      </c>
      <c r="B241" s="87" t="str">
        <f t="shared" si="97"/>
        <v>CEO</v>
      </c>
      <c r="C241" s="87" t="str">
        <f t="shared" si="97"/>
        <v>Commercial - Other</v>
      </c>
      <c r="E241" s="106"/>
      <c r="F241" s="106"/>
      <c r="I241" s="151"/>
      <c r="J241" s="94">
        <f t="shared" si="100"/>
        <v>18.760184357078931</v>
      </c>
      <c r="K241" s="94">
        <f t="shared" si="99"/>
        <v>18.419835466068136</v>
      </c>
      <c r="L241" s="94">
        <f t="shared" si="99"/>
        <v>18.123706969153552</v>
      </c>
      <c r="M241" s="94">
        <f t="shared" si="99"/>
        <v>17.790095815498699</v>
      </c>
      <c r="N241" s="94">
        <f t="shared" si="99"/>
        <v>17.438156026551138</v>
      </c>
      <c r="O241" s="94">
        <f t="shared" si="99"/>
        <v>16.999241745794045</v>
      </c>
      <c r="P241" s="94">
        <f t="shared" si="99"/>
        <v>16.886451492081079</v>
      </c>
      <c r="Q241" s="94">
        <f t="shared" si="99"/>
        <v>16.778183160880271</v>
      </c>
      <c r="R241" s="94">
        <f t="shared" si="99"/>
        <v>16.642189226913914</v>
      </c>
      <c r="S241" s="94">
        <f t="shared" si="99"/>
        <v>16.506195292947567</v>
      </c>
      <c r="T241" s="94">
        <f t="shared" si="99"/>
        <v>16.370201358981213</v>
      </c>
      <c r="U241" s="94">
        <f t="shared" si="99"/>
        <v>16.234207425014858</v>
      </c>
      <c r="V241" s="94">
        <f t="shared" si="99"/>
        <v>16.098213491048508</v>
      </c>
      <c r="W241" s="94">
        <f t="shared" si="99"/>
        <v>15.962219557082156</v>
      </c>
      <c r="X241" s="94">
        <f t="shared" si="99"/>
        <v>15.8262256231158</v>
      </c>
      <c r="Y241" s="94">
        <f t="shared" si="99"/>
        <v>15.690231689149449</v>
      </c>
      <c r="Z241" s="94">
        <f t="shared" si="99"/>
        <v>15.554237755183097</v>
      </c>
      <c r="AA241" s="94">
        <f t="shared" si="99"/>
        <v>15.418243821216745</v>
      </c>
      <c r="AB241" s="94">
        <f t="shared" si="99"/>
        <v>15.282249887250392</v>
      </c>
      <c r="AC241" s="94">
        <f t="shared" si="99"/>
        <v>15.14625595328404</v>
      </c>
      <c r="AD241" s="94">
        <f t="shared" si="99"/>
        <v>15.010262019317688</v>
      </c>
      <c r="AE241" s="94">
        <f t="shared" si="99"/>
        <v>14.874268085351336</v>
      </c>
      <c r="AF241" s="94">
        <f t="shared" si="99"/>
        <v>14.738274151384982</v>
      </c>
      <c r="AG241" s="94">
        <f t="shared" si="99"/>
        <v>14.602280217418629</v>
      </c>
      <c r="AH241" s="94">
        <f t="shared" si="99"/>
        <v>14.466286283452277</v>
      </c>
      <c r="AI241" s="94">
        <f t="shared" si="99"/>
        <v>14.330292349485925</v>
      </c>
      <c r="AJ241" s="94">
        <f t="shared" si="99"/>
        <v>14.194298415519572</v>
      </c>
      <c r="AK241" s="94">
        <f t="shared" si="99"/>
        <v>14.058304481553218</v>
      </c>
      <c r="AL241" s="94">
        <f t="shared" si="99"/>
        <v>13.922310547586866</v>
      </c>
      <c r="AM241" s="94">
        <f t="shared" si="99"/>
        <v>13.786316613620516</v>
      </c>
      <c r="AN241" s="94">
        <f t="shared" si="99"/>
        <v>13.650322679654161</v>
      </c>
      <c r="AO241" s="94">
        <f t="shared" si="99"/>
        <v>13.514328745687811</v>
      </c>
      <c r="AP241" s="94">
        <f t="shared" si="99"/>
        <v>13.378334811721457</v>
      </c>
      <c r="AQ241" s="94">
        <f t="shared" si="99"/>
        <v>13.242340877755105</v>
      </c>
      <c r="AR241" s="94">
        <f t="shared" si="99"/>
        <v>13.106346943788752</v>
      </c>
      <c r="AS241" s="94">
        <f t="shared" si="99"/>
        <v>12.9703530098224</v>
      </c>
      <c r="AT241" s="94">
        <f t="shared" si="99"/>
        <v>12.834359075856048</v>
      </c>
      <c r="AU241" s="94">
        <f t="shared" si="99"/>
        <v>12.698365141889695</v>
      </c>
      <c r="AV241" s="94">
        <f t="shared" si="99"/>
        <v>12.562371207923343</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71" t="s">
        <v>481</v>
      </c>
      <c r="C245" s="272"/>
      <c r="D245" s="272"/>
      <c r="E245" s="273"/>
      <c r="F245" s="273"/>
      <c r="G245" s="272"/>
      <c r="H245" s="272"/>
      <c r="I245" s="272"/>
      <c r="J245" s="162">
        <f t="shared" ref="J245:AV245" si="101">SUM(J220:J241)</f>
        <v>350.82050880003044</v>
      </c>
      <c r="K245" s="162">
        <f t="shared" si="101"/>
        <v>343.4517690987397</v>
      </c>
      <c r="L245" s="162">
        <f t="shared" si="101"/>
        <v>336.88612026901075</v>
      </c>
      <c r="M245" s="162">
        <f t="shared" si="101"/>
        <v>329.60009036857537</v>
      </c>
      <c r="N245" s="162">
        <f t="shared" si="101"/>
        <v>321.95223768616489</v>
      </c>
      <c r="O245" s="162">
        <f t="shared" si="101"/>
        <v>312.68149374589541</v>
      </c>
      <c r="P245" s="162">
        <f t="shared" si="101"/>
        <v>314.81551875434195</v>
      </c>
      <c r="Q245" s="162">
        <f t="shared" si="101"/>
        <v>317.36542157276654</v>
      </c>
      <c r="R245" s="162">
        <f t="shared" si="101"/>
        <v>317.36542157276654</v>
      </c>
      <c r="S245" s="162">
        <f t="shared" si="101"/>
        <v>317.36542157276654</v>
      </c>
      <c r="T245" s="162">
        <f t="shared" si="101"/>
        <v>317.36542157276648</v>
      </c>
      <c r="U245" s="162">
        <f t="shared" si="101"/>
        <v>317.36542157276659</v>
      </c>
      <c r="V245" s="162">
        <f t="shared" si="101"/>
        <v>317.36542157276654</v>
      </c>
      <c r="W245" s="162">
        <f t="shared" si="101"/>
        <v>317.36542157276659</v>
      </c>
      <c r="X245" s="162">
        <f t="shared" si="101"/>
        <v>317.36542157276659</v>
      </c>
      <c r="Y245" s="162">
        <f t="shared" si="101"/>
        <v>317.36542157276659</v>
      </c>
      <c r="Z245" s="162">
        <f t="shared" si="101"/>
        <v>317.36542157276659</v>
      </c>
      <c r="AA245" s="162">
        <f t="shared" si="101"/>
        <v>317.36542157276654</v>
      </c>
      <c r="AB245" s="162">
        <f t="shared" si="101"/>
        <v>317.36542157276654</v>
      </c>
      <c r="AC245" s="162">
        <f t="shared" si="101"/>
        <v>317.34136197986624</v>
      </c>
      <c r="AD245" s="162">
        <f t="shared" si="101"/>
        <v>317.31730238696599</v>
      </c>
      <c r="AE245" s="162">
        <f t="shared" si="101"/>
        <v>317.29324279406569</v>
      </c>
      <c r="AF245" s="162">
        <f t="shared" si="101"/>
        <v>317.26918320116533</v>
      </c>
      <c r="AG245" s="162">
        <f t="shared" si="101"/>
        <v>317.24512360826509</v>
      </c>
      <c r="AH245" s="162">
        <f t="shared" si="101"/>
        <v>317.22106401536479</v>
      </c>
      <c r="AI245" s="162">
        <f t="shared" ref="AI245:AR245" si="102">SUM(AI220:AI241)</f>
        <v>317.19700442246449</v>
      </c>
      <c r="AJ245" s="162">
        <f t="shared" si="102"/>
        <v>317.17294482956424</v>
      </c>
      <c r="AK245" s="162">
        <f t="shared" si="102"/>
        <v>317.14888523666389</v>
      </c>
      <c r="AL245" s="162">
        <f t="shared" si="102"/>
        <v>317.12482564376359</v>
      </c>
      <c r="AM245" s="162">
        <f t="shared" si="102"/>
        <v>317.05312805692068</v>
      </c>
      <c r="AN245" s="162">
        <f t="shared" si="102"/>
        <v>316.98143047007784</v>
      </c>
      <c r="AO245" s="162">
        <f t="shared" si="102"/>
        <v>316.90973288323494</v>
      </c>
      <c r="AP245" s="162">
        <f t="shared" si="102"/>
        <v>316.83803529639209</v>
      </c>
      <c r="AQ245" s="162">
        <f t="shared" si="102"/>
        <v>316.76633770954925</v>
      </c>
      <c r="AR245" s="162">
        <f t="shared" si="102"/>
        <v>316.69464012270635</v>
      </c>
      <c r="AS245" s="162">
        <f t="shared" si="101"/>
        <v>316.6229425358635</v>
      </c>
      <c r="AT245" s="162">
        <f t="shared" si="101"/>
        <v>316.5512449490206</v>
      </c>
      <c r="AU245" s="162">
        <f t="shared" si="101"/>
        <v>316.47954736217764</v>
      </c>
      <c r="AV245" s="162">
        <f t="shared" si="101"/>
        <v>316.4078497753348</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135.92166627227633</v>
      </c>
      <c r="L248" s="10">
        <f t="shared" si="107"/>
        <v>132.47944149232475</v>
      </c>
      <c r="M248" s="10">
        <f t="shared" si="107"/>
        <v>128.73475734564809</v>
      </c>
      <c r="N248" s="10">
        <f t="shared" si="107"/>
        <v>124.83065921584738</v>
      </c>
      <c r="O248" s="10">
        <f t="shared" si="107"/>
        <v>120.28334032399778</v>
      </c>
      <c r="P248" s="10">
        <f t="shared" si="107"/>
        <v>119.48525834625642</v>
      </c>
      <c r="Q248" s="10">
        <f t="shared" si="107"/>
        <v>118.71917261591142</v>
      </c>
      <c r="R248" s="10">
        <f t="shared" si="107"/>
        <v>117.7569058933194</v>
      </c>
      <c r="S248" s="10">
        <f t="shared" si="107"/>
        <v>116.79463917072742</v>
      </c>
      <c r="T248" s="10">
        <f t="shared" si="107"/>
        <v>115.83237244813546</v>
      </c>
      <c r="U248" s="10">
        <f t="shared" si="107"/>
        <v>114.87010572554348</v>
      </c>
      <c r="V248" s="10">
        <f t="shared" si="107"/>
        <v>113.90783900295149</v>
      </c>
      <c r="W248" s="10">
        <f t="shared" si="107"/>
        <v>112.94557228035951</v>
      </c>
      <c r="X248" s="10">
        <f t="shared" si="107"/>
        <v>111.98330555776751</v>
      </c>
      <c r="Y248" s="10">
        <f t="shared" si="107"/>
        <v>111.02103883517553</v>
      </c>
      <c r="Z248" s="10">
        <f t="shared" ref="Z248:AN256" si="108">INDEX($J$233:$AV$241,MATCH($D248,$B$233:$B$241,0),MATCH(Z$247,$J$104:$AV$104,0))</f>
        <v>110.05877211258357</v>
      </c>
      <c r="AA248" s="10">
        <f t="shared" si="108"/>
        <v>109.09650538999158</v>
      </c>
      <c r="AB248" s="10">
        <f t="shared" si="108"/>
        <v>108.13423866739959</v>
      </c>
      <c r="AC248" s="10">
        <f t="shared" si="108"/>
        <v>107.17197194480759</v>
      </c>
      <c r="AD248" s="10">
        <f t="shared" si="108"/>
        <v>106.20970522221562</v>
      </c>
      <c r="AE248" s="10">
        <f t="shared" si="108"/>
        <v>105.24743849962364</v>
      </c>
      <c r="AF248" s="10">
        <f t="shared" si="108"/>
        <v>104.28517177703165</v>
      </c>
      <c r="AG248" s="10">
        <f t="shared" si="108"/>
        <v>103.32290505443967</v>
      </c>
      <c r="AH248" s="10">
        <f t="shared" si="108"/>
        <v>102.36063833184768</v>
      </c>
      <c r="AI248" s="10">
        <f t="shared" si="108"/>
        <v>101.39837160925569</v>
      </c>
      <c r="AJ248" s="10">
        <f t="shared" si="108"/>
        <v>100.43610488666373</v>
      </c>
      <c r="AK248" s="10">
        <f t="shared" si="108"/>
        <v>99.473838164071736</v>
      </c>
      <c r="AL248" s="10">
        <f t="shared" si="108"/>
        <v>98.511571441479745</v>
      </c>
      <c r="AM248" s="10">
        <f>INDEX($J$233:$AV$241,MATCH($D248,$B$233:$B$241,0),MATCH(AM$247,$J$104:$AV$104,0))</f>
        <v>93.700237828519846</v>
      </c>
      <c r="AN248" s="10">
        <f>INDEX($J$233:$AV$241,MATCH($D248,$B$233:$B$241,0),MATCH(AN$247,$J$104:$AV$104,0))</f>
        <v>88.888904215559933</v>
      </c>
      <c r="AO248" s="186">
        <f>AN248</f>
        <v>88.888904215559933</v>
      </c>
      <c r="AP248" s="186">
        <f>AO248</f>
        <v>88.888904215559933</v>
      </c>
      <c r="AQ248" s="186"/>
      <c r="AR248" s="186"/>
      <c r="AS248" s="186"/>
      <c r="AT248" s="186"/>
      <c r="AU248" s="186"/>
      <c r="AV248" s="186"/>
    </row>
    <row r="249" spans="1:48" s="185" customFormat="1">
      <c r="A249" s="185"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8.5490611306053133</v>
      </c>
      <c r="L249" s="10">
        <f t="shared" si="107"/>
        <v>9.2848145829676039</v>
      </c>
      <c r="M249" s="10">
        <f t="shared" si="107"/>
        <v>10.021142488667573</v>
      </c>
      <c r="N249" s="10">
        <f t="shared" si="107"/>
        <v>10.765749561530553</v>
      </c>
      <c r="O249" s="10">
        <f t="shared" si="107"/>
        <v>11.470981711368385</v>
      </c>
      <c r="P249" s="10">
        <f t="shared" si="107"/>
        <v>11.394871555579691</v>
      </c>
      <c r="Q249" s="10">
        <f t="shared" si="107"/>
        <v>11.321812764740852</v>
      </c>
      <c r="R249" s="10">
        <f t="shared" si="107"/>
        <v>11.230044911049902</v>
      </c>
      <c r="S249" s="10">
        <f t="shared" si="107"/>
        <v>11.138277057358955</v>
      </c>
      <c r="T249" s="10">
        <f t="shared" si="107"/>
        <v>11.046509203668009</v>
      </c>
      <c r="U249" s="10">
        <f t="shared" si="107"/>
        <v>10.954741349977063</v>
      </c>
      <c r="V249" s="10">
        <f t="shared" si="107"/>
        <v>10.862973496286115</v>
      </c>
      <c r="W249" s="10">
        <f t="shared" si="107"/>
        <v>10.771205642595168</v>
      </c>
      <c r="X249" s="10">
        <f t="shared" si="107"/>
        <v>10.679437788904218</v>
      </c>
      <c r="Y249" s="10">
        <f t="shared" si="107"/>
        <v>10.587669935213272</v>
      </c>
      <c r="Z249" s="10">
        <f t="shared" si="108"/>
        <v>10.495902081522328</v>
      </c>
      <c r="AA249" s="10">
        <f t="shared" si="108"/>
        <v>10.40413422783138</v>
      </c>
      <c r="AB249" s="10">
        <f t="shared" si="108"/>
        <v>10.312366374140431</v>
      </c>
      <c r="AC249" s="10">
        <f t="shared" si="108"/>
        <v>10.220598520449485</v>
      </c>
      <c r="AD249" s="10">
        <f t="shared" si="108"/>
        <v>10.128830666758539</v>
      </c>
      <c r="AE249" s="10">
        <f t="shared" si="108"/>
        <v>10.037062813067591</v>
      </c>
      <c r="AF249" s="10">
        <f t="shared" si="108"/>
        <v>9.9452949593766444</v>
      </c>
      <c r="AG249" s="10">
        <f t="shared" si="108"/>
        <v>9.8535271056856963</v>
      </c>
      <c r="AH249" s="10">
        <f t="shared" si="108"/>
        <v>9.7617592519947483</v>
      </c>
      <c r="AI249" s="10">
        <f t="shared" si="108"/>
        <v>9.6699913983038019</v>
      </c>
      <c r="AJ249" s="10">
        <f t="shared" si="108"/>
        <v>9.5782235446128556</v>
      </c>
      <c r="AK249" s="10">
        <f t="shared" si="108"/>
        <v>9.4864556909219075</v>
      </c>
      <c r="AL249" s="10">
        <f t="shared" si="108"/>
        <v>9.3946878372309595</v>
      </c>
      <c r="AM249" s="10">
        <f t="shared" si="108"/>
        <v>8.9358485687762261</v>
      </c>
      <c r="AN249" s="10">
        <f t="shared" si="108"/>
        <v>8.4770093003214892</v>
      </c>
      <c r="AO249" s="186">
        <f t="shared" ref="AO249:AP264" si="109">AN249</f>
        <v>8.4770093003214892</v>
      </c>
      <c r="AP249" s="186">
        <f t="shared" si="109"/>
        <v>8.4770093003214892</v>
      </c>
      <c r="AQ249" s="186"/>
      <c r="AR249" s="186"/>
      <c r="AS249" s="186"/>
      <c r="AT249" s="186"/>
      <c r="AU249" s="186"/>
      <c r="AV249" s="186"/>
    </row>
    <row r="250" spans="1:48" s="185" customFormat="1">
      <c r="A250" s="185"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9.6405765561665397</v>
      </c>
      <c r="L250" s="10">
        <f t="shared" si="107"/>
        <v>9.4082091042730447</v>
      </c>
      <c r="M250" s="10">
        <f t="shared" si="107"/>
        <v>9.1546314393555406</v>
      </c>
      <c r="N250" s="10">
        <f t="shared" si="107"/>
        <v>8.8899734161760549</v>
      </c>
      <c r="O250" s="10">
        <f t="shared" si="107"/>
        <v>8.5797067698540808</v>
      </c>
      <c r="P250" s="10">
        <f t="shared" si="107"/>
        <v>8.5227802717298839</v>
      </c>
      <c r="Q250" s="10">
        <f t="shared" si="107"/>
        <v>8.4681360382955191</v>
      </c>
      <c r="R250" s="10">
        <f t="shared" si="107"/>
        <v>8.3994983841366846</v>
      </c>
      <c r="S250" s="10">
        <f t="shared" si="107"/>
        <v>8.3308607299778519</v>
      </c>
      <c r="T250" s="10">
        <f t="shared" si="107"/>
        <v>8.2622230758190209</v>
      </c>
      <c r="U250" s="10">
        <f t="shared" si="107"/>
        <v>8.1935854216601882</v>
      </c>
      <c r="V250" s="10">
        <f t="shared" si="107"/>
        <v>8.1249477675013555</v>
      </c>
      <c r="W250" s="10">
        <f t="shared" si="107"/>
        <v>8.0563101133425228</v>
      </c>
      <c r="X250" s="10">
        <f t="shared" si="107"/>
        <v>7.9876724591836901</v>
      </c>
      <c r="Y250" s="10">
        <f t="shared" si="107"/>
        <v>7.9190348050248573</v>
      </c>
      <c r="Z250" s="10">
        <f t="shared" si="108"/>
        <v>7.8503971508660246</v>
      </c>
      <c r="AA250" s="10">
        <f t="shared" si="108"/>
        <v>7.7817594967071928</v>
      </c>
      <c r="AB250" s="10">
        <f t="shared" si="108"/>
        <v>7.7131218425483592</v>
      </c>
      <c r="AC250" s="10">
        <f t="shared" si="108"/>
        <v>7.6444841883895265</v>
      </c>
      <c r="AD250" s="10">
        <f t="shared" si="108"/>
        <v>7.5758465342306947</v>
      </c>
      <c r="AE250" s="10">
        <f t="shared" si="108"/>
        <v>7.507208880071861</v>
      </c>
      <c r="AF250" s="10">
        <f t="shared" si="108"/>
        <v>7.4385712259130283</v>
      </c>
      <c r="AG250" s="10">
        <f t="shared" si="108"/>
        <v>7.3699335717541956</v>
      </c>
      <c r="AH250" s="10">
        <f t="shared" si="108"/>
        <v>7.3012959175953629</v>
      </c>
      <c r="AI250" s="10">
        <f t="shared" si="108"/>
        <v>7.2326582634365302</v>
      </c>
      <c r="AJ250" s="10">
        <f t="shared" si="108"/>
        <v>7.1640206092776975</v>
      </c>
      <c r="AK250" s="10">
        <f t="shared" si="108"/>
        <v>7.0953829551188647</v>
      </c>
      <c r="AL250" s="10">
        <f t="shared" si="108"/>
        <v>7.026745300960032</v>
      </c>
      <c r="AM250" s="10">
        <f t="shared" si="108"/>
        <v>6.6835570301658684</v>
      </c>
      <c r="AN250" s="10">
        <f t="shared" si="108"/>
        <v>6.3403687593717057</v>
      </c>
      <c r="AO250" s="186">
        <f t="shared" si="109"/>
        <v>6.3403687593717057</v>
      </c>
      <c r="AP250" s="186">
        <f t="shared" si="109"/>
        <v>6.3403687593717057</v>
      </c>
      <c r="AQ250" s="186"/>
      <c r="AR250" s="186"/>
      <c r="AS250" s="186"/>
      <c r="AT250" s="186"/>
      <c r="AU250" s="186"/>
      <c r="AV250" s="186"/>
    </row>
    <row r="251" spans="1:48" s="185" customFormat="1">
      <c r="A251" s="185"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118.28323427049118</v>
      </c>
      <c r="L251" s="10">
        <f t="shared" si="107"/>
        <v>115.28770389461209</v>
      </c>
      <c r="M251" s="10">
        <f t="shared" si="107"/>
        <v>112.02896403114494</v>
      </c>
      <c r="N251" s="10">
        <f t="shared" si="107"/>
        <v>108.63149719331824</v>
      </c>
      <c r="O251" s="10">
        <f t="shared" si="107"/>
        <v>104.67427977141128</v>
      </c>
      <c r="P251" s="10">
        <f t="shared" si="107"/>
        <v>103.97976417188104</v>
      </c>
      <c r="Q251" s="10">
        <f t="shared" si="107"/>
        <v>103.31309269559</v>
      </c>
      <c r="R251" s="10">
        <f t="shared" si="107"/>
        <v>102.47569845741869</v>
      </c>
      <c r="S251" s="10">
        <f t="shared" si="107"/>
        <v>101.6383042192474</v>
      </c>
      <c r="T251" s="10">
        <f t="shared" si="107"/>
        <v>100.8009099810761</v>
      </c>
      <c r="U251" s="10">
        <f t="shared" si="107"/>
        <v>99.963515742904832</v>
      </c>
      <c r="V251" s="10">
        <f t="shared" si="107"/>
        <v>99.126121504733533</v>
      </c>
      <c r="W251" s="10">
        <f t="shared" si="107"/>
        <v>98.288727266562248</v>
      </c>
      <c r="X251" s="10">
        <f t="shared" si="107"/>
        <v>97.451333028390934</v>
      </c>
      <c r="Y251" s="10">
        <f t="shared" si="107"/>
        <v>96.613938790219663</v>
      </c>
      <c r="Z251" s="10">
        <f t="shared" si="108"/>
        <v>95.776544552048364</v>
      </c>
      <c r="AA251" s="10">
        <f t="shared" si="108"/>
        <v>94.939150313877093</v>
      </c>
      <c r="AB251" s="10">
        <f t="shared" si="108"/>
        <v>94.101756075705794</v>
      </c>
      <c r="AC251" s="10">
        <f t="shared" si="108"/>
        <v>93.264361837534508</v>
      </c>
      <c r="AD251" s="10">
        <f t="shared" si="108"/>
        <v>92.426967599363209</v>
      </c>
      <c r="AE251" s="10">
        <f t="shared" si="108"/>
        <v>91.58957336119191</v>
      </c>
      <c r="AF251" s="10">
        <f t="shared" si="108"/>
        <v>90.752179123020625</v>
      </c>
      <c r="AG251" s="10">
        <f t="shared" si="108"/>
        <v>89.914784884849325</v>
      </c>
      <c r="AH251" s="10">
        <f t="shared" si="108"/>
        <v>89.07739064667804</v>
      </c>
      <c r="AI251" s="10">
        <f t="shared" si="108"/>
        <v>88.239996408506741</v>
      </c>
      <c r="AJ251" s="10">
        <f t="shared" si="108"/>
        <v>87.402602170335456</v>
      </c>
      <c r="AK251" s="10">
        <f t="shared" si="108"/>
        <v>86.565207932164171</v>
      </c>
      <c r="AL251" s="10">
        <f t="shared" si="108"/>
        <v>85.727813693992871</v>
      </c>
      <c r="AM251" s="10">
        <f t="shared" si="108"/>
        <v>81.540842503136417</v>
      </c>
      <c r="AN251" s="10">
        <f t="shared" si="108"/>
        <v>77.353871312279978</v>
      </c>
      <c r="AO251" s="186">
        <f t="shared" si="109"/>
        <v>77.353871312279978</v>
      </c>
      <c r="AP251" s="186">
        <f t="shared" si="109"/>
        <v>77.353871312279978</v>
      </c>
      <c r="AQ251" s="186"/>
      <c r="AR251" s="186"/>
      <c r="AS251" s="186"/>
      <c r="AT251" s="186"/>
      <c r="AU251" s="186"/>
      <c r="AV251" s="186"/>
    </row>
    <row r="252" spans="1:48" s="185" customFormat="1">
      <c r="A252" s="185"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28.774069896967418</v>
      </c>
      <c r="L252" s="10">
        <f t="shared" si="107"/>
        <v>28.045364760135215</v>
      </c>
      <c r="M252" s="10">
        <f t="shared" si="107"/>
        <v>27.252630192250379</v>
      </c>
      <c r="N252" s="10">
        <f t="shared" si="107"/>
        <v>26.426148325507562</v>
      </c>
      <c r="O252" s="10">
        <f t="shared" si="107"/>
        <v>25.463499211305461</v>
      </c>
      <c r="P252" s="10">
        <f t="shared" si="107"/>
        <v>25.294548467536334</v>
      </c>
      <c r="Q252" s="10">
        <f t="shared" si="107"/>
        <v>25.132371200610695</v>
      </c>
      <c r="R252" s="10">
        <f t="shared" si="107"/>
        <v>24.928663206920248</v>
      </c>
      <c r="S252" s="10">
        <f t="shared" si="107"/>
        <v>24.724955213229805</v>
      </c>
      <c r="T252" s="10">
        <f t="shared" si="107"/>
        <v>24.521247219539362</v>
      </c>
      <c r="U252" s="10">
        <f t="shared" si="107"/>
        <v>24.317539225848918</v>
      </c>
      <c r="V252" s="10">
        <f t="shared" si="107"/>
        <v>24.113831232158475</v>
      </c>
      <c r="W252" s="10">
        <f t="shared" si="107"/>
        <v>23.910123238468032</v>
      </c>
      <c r="X252" s="10">
        <f t="shared" si="107"/>
        <v>23.706415244777585</v>
      </c>
      <c r="Y252" s="10">
        <f t="shared" si="107"/>
        <v>23.502707251087145</v>
      </c>
      <c r="Z252" s="10">
        <f t="shared" si="108"/>
        <v>23.298999257396702</v>
      </c>
      <c r="AA252" s="10">
        <f t="shared" si="108"/>
        <v>23.095291263706255</v>
      </c>
      <c r="AB252" s="10">
        <f t="shared" si="108"/>
        <v>22.891583270015811</v>
      </c>
      <c r="AC252" s="10">
        <f t="shared" si="108"/>
        <v>22.687875276325368</v>
      </c>
      <c r="AD252" s="10">
        <f t="shared" si="108"/>
        <v>22.484167282634925</v>
      </c>
      <c r="AE252" s="10">
        <f t="shared" si="108"/>
        <v>22.280459288944481</v>
      </c>
      <c r="AF252" s="10">
        <f t="shared" si="108"/>
        <v>22.076751295254034</v>
      </c>
      <c r="AG252" s="10">
        <f t="shared" si="108"/>
        <v>21.873043301563591</v>
      </c>
      <c r="AH252" s="10">
        <f t="shared" si="108"/>
        <v>21.669335307873151</v>
      </c>
      <c r="AI252" s="10">
        <f t="shared" si="108"/>
        <v>21.465627314182704</v>
      </c>
      <c r="AJ252" s="10">
        <f t="shared" si="108"/>
        <v>21.261919320492261</v>
      </c>
      <c r="AK252" s="10">
        <f t="shared" si="108"/>
        <v>21.058211326801814</v>
      </c>
      <c r="AL252" s="10">
        <f t="shared" si="108"/>
        <v>20.854503333111371</v>
      </c>
      <c r="AM252" s="10">
        <f t="shared" si="108"/>
        <v>19.835963364659154</v>
      </c>
      <c r="AN252" s="10">
        <f t="shared" si="108"/>
        <v>18.817423396206934</v>
      </c>
      <c r="AO252" s="186">
        <f t="shared" si="109"/>
        <v>18.817423396206934</v>
      </c>
      <c r="AP252" s="186">
        <f t="shared" si="109"/>
        <v>18.817423396206934</v>
      </c>
      <c r="AQ252" s="186"/>
      <c r="AR252" s="186"/>
      <c r="AS252" s="186"/>
      <c r="AT252" s="186"/>
      <c r="AU252" s="186"/>
      <c r="AV252" s="186"/>
    </row>
    <row r="253" spans="1:48" s="185" customFormat="1">
      <c r="A253" s="185"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10.37483925723455</v>
      </c>
      <c r="L253" s="10">
        <f t="shared" si="107"/>
        <v>11.109989982483061</v>
      </c>
      <c r="M253" s="10">
        <f t="shared" si="107"/>
        <v>11.842591560973128</v>
      </c>
      <c r="N253" s="10">
        <f t="shared" si="107"/>
        <v>12.582208238331791</v>
      </c>
      <c r="O253" s="10">
        <f t="shared" si="107"/>
        <v>13.273861719969339</v>
      </c>
      <c r="P253" s="10">
        <f t="shared" si="107"/>
        <v>13.185789425126156</v>
      </c>
      <c r="Q253" s="10">
        <f t="shared" si="107"/>
        <v>13.101248074488154</v>
      </c>
      <c r="R253" s="10">
        <f t="shared" si="107"/>
        <v>12.995057180728395</v>
      </c>
      <c r="S253" s="10">
        <f t="shared" si="107"/>
        <v>12.888866286968643</v>
      </c>
      <c r="T253" s="10">
        <f t="shared" si="107"/>
        <v>12.782675393208887</v>
      </c>
      <c r="U253" s="10">
        <f t="shared" si="107"/>
        <v>12.676484499449135</v>
      </c>
      <c r="V253" s="10">
        <f t="shared" si="107"/>
        <v>12.570293605689379</v>
      </c>
      <c r="W253" s="10">
        <f t="shared" si="107"/>
        <v>12.464102711929623</v>
      </c>
      <c r="X253" s="10">
        <f t="shared" si="107"/>
        <v>12.357911818169869</v>
      </c>
      <c r="Y253" s="10">
        <f t="shared" si="107"/>
        <v>12.251720924410114</v>
      </c>
      <c r="Z253" s="10">
        <f t="shared" si="108"/>
        <v>12.14553003065036</v>
      </c>
      <c r="AA253" s="10">
        <f t="shared" si="108"/>
        <v>12.039339136890606</v>
      </c>
      <c r="AB253" s="10">
        <f t="shared" si="108"/>
        <v>11.933148243130848</v>
      </c>
      <c r="AC253" s="10">
        <f t="shared" si="108"/>
        <v>11.826957349371094</v>
      </c>
      <c r="AD253" s="10">
        <f t="shared" si="108"/>
        <v>11.72076645561134</v>
      </c>
      <c r="AE253" s="10">
        <f t="shared" si="108"/>
        <v>11.614575561851584</v>
      </c>
      <c r="AF253" s="10">
        <f t="shared" si="108"/>
        <v>11.50838466809183</v>
      </c>
      <c r="AG253" s="10">
        <f t="shared" si="108"/>
        <v>11.402193774332074</v>
      </c>
      <c r="AH253" s="10">
        <f t="shared" si="108"/>
        <v>11.296002880572319</v>
      </c>
      <c r="AI253" s="10">
        <f t="shared" si="108"/>
        <v>11.189811986812565</v>
      </c>
      <c r="AJ253" s="10">
        <f t="shared" si="108"/>
        <v>11.083621093052811</v>
      </c>
      <c r="AK253" s="10">
        <f t="shared" si="108"/>
        <v>10.977430199293057</v>
      </c>
      <c r="AL253" s="10">
        <f t="shared" si="108"/>
        <v>10.871239305533301</v>
      </c>
      <c r="AM253" s="10">
        <f t="shared" si="108"/>
        <v>10.340284836734526</v>
      </c>
      <c r="AN253" s="10">
        <f t="shared" si="108"/>
        <v>9.8093303679357522</v>
      </c>
      <c r="AO253" s="186">
        <f t="shared" si="109"/>
        <v>9.8093303679357522</v>
      </c>
      <c r="AP253" s="186">
        <f t="shared" si="109"/>
        <v>9.8093303679357522</v>
      </c>
      <c r="AQ253" s="186"/>
      <c r="AR253" s="186"/>
      <c r="AS253" s="186"/>
      <c r="AT253" s="186"/>
      <c r="AU253" s="186"/>
      <c r="AV253" s="186"/>
    </row>
    <row r="254" spans="1:48" s="185" customFormat="1">
      <c r="A254" s="185"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10.024518536781958</v>
      </c>
      <c r="L254" s="10">
        <f t="shared" si="107"/>
        <v>9.7706469719258315</v>
      </c>
      <c r="M254" s="10">
        <f t="shared" si="107"/>
        <v>9.4944683708810445</v>
      </c>
      <c r="N254" s="10">
        <f t="shared" si="107"/>
        <v>9.2065326418324833</v>
      </c>
      <c r="O254" s="10">
        <f t="shared" si="107"/>
        <v>8.8711579824850144</v>
      </c>
      <c r="P254" s="10">
        <f t="shared" si="107"/>
        <v>8.9317028927760216</v>
      </c>
      <c r="Q254" s="10">
        <f t="shared" si="107"/>
        <v>9.0040467672766695</v>
      </c>
      <c r="R254" s="10">
        <f t="shared" si="107"/>
        <v>9.0040467672766695</v>
      </c>
      <c r="S254" s="10">
        <f t="shared" si="107"/>
        <v>9.0040467672766695</v>
      </c>
      <c r="T254" s="10">
        <f t="shared" si="107"/>
        <v>9.0040467672766695</v>
      </c>
      <c r="U254" s="10">
        <f t="shared" si="107"/>
        <v>9.0040467672766695</v>
      </c>
      <c r="V254" s="10">
        <f t="shared" si="107"/>
        <v>9.0040467672766695</v>
      </c>
      <c r="W254" s="10">
        <f t="shared" si="107"/>
        <v>9.0040467672766695</v>
      </c>
      <c r="X254" s="10">
        <f t="shared" si="107"/>
        <v>9.0040467672766695</v>
      </c>
      <c r="Y254" s="10">
        <f t="shared" si="107"/>
        <v>9.0040467672766695</v>
      </c>
      <c r="Z254" s="10">
        <f t="shared" si="108"/>
        <v>9.0040467672766695</v>
      </c>
      <c r="AA254" s="10">
        <f t="shared" si="108"/>
        <v>9.0040467672766695</v>
      </c>
      <c r="AB254" s="10">
        <f t="shared" si="108"/>
        <v>9.0040467672766695</v>
      </c>
      <c r="AC254" s="10">
        <f t="shared" si="108"/>
        <v>9.0040467672766695</v>
      </c>
      <c r="AD254" s="10">
        <f t="shared" si="108"/>
        <v>9.0040467672766695</v>
      </c>
      <c r="AE254" s="10">
        <f t="shared" si="108"/>
        <v>9.0040467672766695</v>
      </c>
      <c r="AF254" s="10">
        <f t="shared" si="108"/>
        <v>9.0040467672766695</v>
      </c>
      <c r="AG254" s="10">
        <f t="shared" si="108"/>
        <v>9.0040467672766695</v>
      </c>
      <c r="AH254" s="10">
        <f t="shared" si="108"/>
        <v>9.0040467672766695</v>
      </c>
      <c r="AI254" s="10">
        <f t="shared" si="108"/>
        <v>9.0040467672766695</v>
      </c>
      <c r="AJ254" s="10">
        <f t="shared" si="108"/>
        <v>9.0040467672766695</v>
      </c>
      <c r="AK254" s="10">
        <f t="shared" si="108"/>
        <v>9.0040467672766695</v>
      </c>
      <c r="AL254" s="10">
        <f t="shared" si="108"/>
        <v>9.0040467672766695</v>
      </c>
      <c r="AM254" s="10">
        <f t="shared" si="108"/>
        <v>9.0040467672766695</v>
      </c>
      <c r="AN254" s="10">
        <f t="shared" si="108"/>
        <v>9.0040467672766695</v>
      </c>
      <c r="AO254" s="186">
        <f t="shared" si="109"/>
        <v>9.0040467672766695</v>
      </c>
      <c r="AP254" s="186">
        <f t="shared" si="109"/>
        <v>9.0040467672766695</v>
      </c>
      <c r="AQ254" s="186"/>
      <c r="AR254" s="186"/>
      <c r="AS254" s="186"/>
      <c r="AT254" s="186"/>
      <c r="AU254" s="186"/>
      <c r="AV254" s="186"/>
    </row>
    <row r="255" spans="1:48" s="185"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3.4639677121482189</v>
      </c>
      <c r="L255" s="10">
        <f t="shared" si="107"/>
        <v>3.3762425111355761</v>
      </c>
      <c r="M255" s="10">
        <f t="shared" si="107"/>
        <v>3.2808091241559243</v>
      </c>
      <c r="N255" s="10">
        <f t="shared" si="107"/>
        <v>3.1813130670696492</v>
      </c>
      <c r="O255" s="10">
        <f t="shared" si="107"/>
        <v>3.0654245097100388</v>
      </c>
      <c r="P255" s="10">
        <f t="shared" si="107"/>
        <v>3.0863457752664281</v>
      </c>
      <c r="Q255" s="10">
        <f t="shared" si="107"/>
        <v>3.1113441674108944</v>
      </c>
      <c r="R255" s="10">
        <f t="shared" si="107"/>
        <v>3.1113441674108944</v>
      </c>
      <c r="S255" s="10">
        <f t="shared" si="107"/>
        <v>3.1113441674108944</v>
      </c>
      <c r="T255" s="10">
        <f t="shared" si="107"/>
        <v>3.1113441674108944</v>
      </c>
      <c r="U255" s="10">
        <f t="shared" si="107"/>
        <v>3.1113441674108944</v>
      </c>
      <c r="V255" s="10">
        <f t="shared" si="107"/>
        <v>3.1113441674108944</v>
      </c>
      <c r="W255" s="10">
        <f t="shared" si="107"/>
        <v>3.1113441674108944</v>
      </c>
      <c r="X255" s="10">
        <f t="shared" si="107"/>
        <v>3.1113441674108944</v>
      </c>
      <c r="Y255" s="10">
        <f t="shared" si="107"/>
        <v>3.1113441674108944</v>
      </c>
      <c r="Z255" s="10">
        <f t="shared" si="108"/>
        <v>3.1113441674108944</v>
      </c>
      <c r="AA255" s="10">
        <f t="shared" si="108"/>
        <v>3.1113441674108944</v>
      </c>
      <c r="AB255" s="10">
        <f t="shared" si="108"/>
        <v>3.1113441674108944</v>
      </c>
      <c r="AC255" s="10">
        <f t="shared" si="108"/>
        <v>3.1113441674108944</v>
      </c>
      <c r="AD255" s="10">
        <f t="shared" si="108"/>
        <v>3.1113441674108944</v>
      </c>
      <c r="AE255" s="10">
        <f t="shared" si="108"/>
        <v>3.1113441674108944</v>
      </c>
      <c r="AF255" s="10">
        <f t="shared" si="108"/>
        <v>3.1113441674108944</v>
      </c>
      <c r="AG255" s="10">
        <f t="shared" si="108"/>
        <v>3.1113441674108944</v>
      </c>
      <c r="AH255" s="10">
        <f t="shared" si="108"/>
        <v>3.1113441674108944</v>
      </c>
      <c r="AI255" s="10">
        <f t="shared" si="108"/>
        <v>3.1113441674108944</v>
      </c>
      <c r="AJ255" s="10">
        <f t="shared" si="108"/>
        <v>3.1113441674108944</v>
      </c>
      <c r="AK255" s="10">
        <f t="shared" si="108"/>
        <v>3.1113441674108944</v>
      </c>
      <c r="AL255" s="10">
        <f t="shared" si="108"/>
        <v>3.1113441674108944</v>
      </c>
      <c r="AM255" s="10">
        <f t="shared" si="108"/>
        <v>3.1113441674108944</v>
      </c>
      <c r="AN255" s="10">
        <f t="shared" si="108"/>
        <v>3.1113441674108944</v>
      </c>
      <c r="AO255" s="186">
        <f t="shared" si="109"/>
        <v>3.1113441674108944</v>
      </c>
      <c r="AP255" s="186">
        <f t="shared" si="109"/>
        <v>3.1113441674108944</v>
      </c>
      <c r="AQ255" s="186"/>
      <c r="AR255" s="186"/>
      <c r="AS255" s="186"/>
      <c r="AT255" s="186"/>
      <c r="AU255" s="186"/>
      <c r="AV255" s="186"/>
    </row>
    <row r="256" spans="1:48" s="185"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18.419835466068136</v>
      </c>
      <c r="L256" s="10">
        <f t="shared" si="107"/>
        <v>18.123706969153552</v>
      </c>
      <c r="M256" s="10">
        <f t="shared" si="107"/>
        <v>17.790095815498699</v>
      </c>
      <c r="N256" s="10">
        <f t="shared" si="107"/>
        <v>17.438156026551138</v>
      </c>
      <c r="O256" s="10">
        <f t="shared" si="107"/>
        <v>16.999241745794045</v>
      </c>
      <c r="P256" s="10">
        <f t="shared" si="107"/>
        <v>16.886451492081079</v>
      </c>
      <c r="Q256" s="10">
        <f t="shared" si="107"/>
        <v>16.778183160880271</v>
      </c>
      <c r="R256" s="10">
        <f t="shared" si="107"/>
        <v>16.642189226913914</v>
      </c>
      <c r="S256" s="10">
        <f t="shared" si="107"/>
        <v>16.506195292947567</v>
      </c>
      <c r="T256" s="10">
        <f t="shared" si="107"/>
        <v>16.370201358981213</v>
      </c>
      <c r="U256" s="10">
        <f t="shared" si="107"/>
        <v>16.234207425014858</v>
      </c>
      <c r="V256" s="10">
        <f t="shared" si="107"/>
        <v>16.098213491048508</v>
      </c>
      <c r="W256" s="10">
        <f t="shared" si="107"/>
        <v>15.962219557082156</v>
      </c>
      <c r="X256" s="10">
        <f t="shared" si="107"/>
        <v>15.8262256231158</v>
      </c>
      <c r="Y256" s="10">
        <f t="shared" si="107"/>
        <v>15.690231689149449</v>
      </c>
      <c r="Z256" s="10">
        <f t="shared" si="108"/>
        <v>15.554237755183097</v>
      </c>
      <c r="AA256" s="10">
        <f t="shared" si="108"/>
        <v>15.418243821216745</v>
      </c>
      <c r="AB256" s="10">
        <f t="shared" si="108"/>
        <v>15.282249887250392</v>
      </c>
      <c r="AC256" s="10">
        <f t="shared" si="108"/>
        <v>15.14625595328404</v>
      </c>
      <c r="AD256" s="10">
        <f t="shared" si="108"/>
        <v>15.010262019317688</v>
      </c>
      <c r="AE256" s="10">
        <f t="shared" si="108"/>
        <v>14.874268085351336</v>
      </c>
      <c r="AF256" s="10">
        <f t="shared" si="108"/>
        <v>14.738274151384982</v>
      </c>
      <c r="AG256" s="10">
        <f t="shared" si="108"/>
        <v>14.602280217418629</v>
      </c>
      <c r="AH256" s="10">
        <f t="shared" si="108"/>
        <v>14.466286283452277</v>
      </c>
      <c r="AI256" s="10">
        <f t="shared" si="108"/>
        <v>14.330292349485925</v>
      </c>
      <c r="AJ256" s="10">
        <f t="shared" si="108"/>
        <v>14.194298415519572</v>
      </c>
      <c r="AK256" s="10">
        <f t="shared" si="108"/>
        <v>14.058304481553218</v>
      </c>
      <c r="AL256" s="10">
        <f t="shared" si="108"/>
        <v>13.922310547586866</v>
      </c>
      <c r="AM256" s="10">
        <f t="shared" si="108"/>
        <v>13.242340877755105</v>
      </c>
      <c r="AN256" s="10">
        <f t="shared" si="108"/>
        <v>12.562371207923343</v>
      </c>
      <c r="AO256" s="186">
        <f t="shared" si="109"/>
        <v>12.562371207923343</v>
      </c>
      <c r="AP256" s="186">
        <f t="shared" si="109"/>
        <v>12.562371207923343</v>
      </c>
      <c r="AQ256" s="186"/>
      <c r="AR256" s="186"/>
      <c r="AS256" s="186"/>
      <c r="AT256" s="186"/>
      <c r="AU256" s="186"/>
      <c r="AV256" s="186"/>
    </row>
    <row r="257" spans="1:48" s="185" customFormat="1">
      <c r="A257" s="185"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109"/>
        <v>0</v>
      </c>
      <c r="AP257" s="186">
        <f t="shared" si="109"/>
        <v>0</v>
      </c>
      <c r="AQ257" s="186"/>
      <c r="AR257" s="186"/>
      <c r="AS257" s="186"/>
      <c r="AT257" s="186"/>
      <c r="AU257" s="186"/>
      <c r="AV257" s="186"/>
    </row>
    <row r="258" spans="1:48" s="223" customFormat="1">
      <c r="B258" s="224" t="str">
        <f t="shared" ref="B258:B266" si="110">IF(A258="*","","COM_PROJ")</f>
        <v>COM_PROJ</v>
      </c>
      <c r="C258" s="224" t="str">
        <f t="shared" si="104"/>
        <v>-</v>
      </c>
      <c r="D258" s="224" t="str">
        <f>COM!B174</f>
        <v>CNC</v>
      </c>
      <c r="E258" s="224" t="str">
        <f t="shared" si="105"/>
        <v>-</v>
      </c>
      <c r="F258" s="224" t="str">
        <f t="shared" si="105"/>
        <v>-</v>
      </c>
      <c r="G258" s="224" t="str">
        <f t="shared" si="105"/>
        <v>-</v>
      </c>
      <c r="H258" s="224" t="str">
        <f t="shared" si="105"/>
        <v>-</v>
      </c>
      <c r="I258" s="224">
        <f t="shared" si="106"/>
        <v>0</v>
      </c>
      <c r="J258" s="225">
        <f t="shared" ref="J258:Y266" si="111">INDEX($J$220:$AV$228,MATCH($D258,$B$220:$B$228,0),MATCH(J$247,$J$104:$AV$104,0))</f>
        <v>0</v>
      </c>
      <c r="K258" s="225">
        <f t="shared" si="111"/>
        <v>0</v>
      </c>
      <c r="L258" s="225">
        <f t="shared" si="111"/>
        <v>0</v>
      </c>
      <c r="M258" s="225">
        <f t="shared" si="111"/>
        <v>0</v>
      </c>
      <c r="N258" s="225">
        <f t="shared" si="111"/>
        <v>0</v>
      </c>
      <c r="O258" s="225">
        <f t="shared" si="111"/>
        <v>0</v>
      </c>
      <c r="P258" s="225">
        <f t="shared" si="111"/>
        <v>1.6190057019944555</v>
      </c>
      <c r="Q258" s="225">
        <f t="shared" si="111"/>
        <v>3.3659963935743353</v>
      </c>
      <c r="R258" s="225">
        <f t="shared" si="111"/>
        <v>4.3282631161663438</v>
      </c>
      <c r="S258" s="225">
        <f t="shared" si="111"/>
        <v>5.2905298387583155</v>
      </c>
      <c r="T258" s="225">
        <f t="shared" si="111"/>
        <v>6.2527965613502996</v>
      </c>
      <c r="U258" s="225">
        <f t="shared" si="111"/>
        <v>7.2150632839422704</v>
      </c>
      <c r="V258" s="225">
        <f t="shared" si="111"/>
        <v>8.1773300065342553</v>
      </c>
      <c r="W258" s="225">
        <f t="shared" si="111"/>
        <v>9.1395967291262394</v>
      </c>
      <c r="X258" s="225">
        <f t="shared" si="111"/>
        <v>10.101863451718234</v>
      </c>
      <c r="Y258" s="225">
        <f t="shared" si="111"/>
        <v>11.064130174310204</v>
      </c>
      <c r="Z258" s="225">
        <f t="shared" ref="Z258:AN266" si="112">INDEX($J$220:$AV$228,MATCH($D258,$B$220:$B$228,0),MATCH(Z$247,$J$104:$AV$104,0))</f>
        <v>12.02639689690219</v>
      </c>
      <c r="AA258" s="225">
        <f t="shared" si="112"/>
        <v>12.988663619494172</v>
      </c>
      <c r="AB258" s="225">
        <f t="shared" si="112"/>
        <v>13.950930342086158</v>
      </c>
      <c r="AC258" s="225">
        <f t="shared" si="112"/>
        <v>14.903574397452221</v>
      </c>
      <c r="AD258" s="225">
        <f t="shared" si="112"/>
        <v>15.856218452818286</v>
      </c>
      <c r="AE258" s="225">
        <f t="shared" si="112"/>
        <v>16.808862508184351</v>
      </c>
      <c r="AF258" s="225">
        <f t="shared" si="112"/>
        <v>17.761506563550412</v>
      </c>
      <c r="AG258" s="225">
        <f t="shared" si="112"/>
        <v>18.714150618916477</v>
      </c>
      <c r="AH258" s="225">
        <f t="shared" si="112"/>
        <v>19.666794674282542</v>
      </c>
      <c r="AI258" s="225">
        <f t="shared" si="112"/>
        <v>20.619438729648607</v>
      </c>
      <c r="AJ258" s="225">
        <f t="shared" si="112"/>
        <v>21.572082785014672</v>
      </c>
      <c r="AK258" s="225">
        <f t="shared" si="112"/>
        <v>22.52472684038073</v>
      </c>
      <c r="AL258" s="225">
        <f t="shared" si="112"/>
        <v>23.477370895746802</v>
      </c>
      <c r="AM258" s="225">
        <f>INDEX($J$220:$AV$228,MATCH($D258,$B$220:$B$228,0),MATCH(AM$247,$J$104:$AV$104,0))</f>
        <v>28.145326767040501</v>
      </c>
      <c r="AN258" s="225">
        <f t="shared" si="112"/>
        <v>32.813282638334215</v>
      </c>
      <c r="AO258" s="226">
        <f t="shared" si="109"/>
        <v>32.813282638334215</v>
      </c>
      <c r="AP258" s="226">
        <f t="shared" si="109"/>
        <v>32.813282638334215</v>
      </c>
      <c r="AQ258" s="226"/>
      <c r="AR258" s="226"/>
      <c r="AS258" s="226"/>
      <c r="AT258" s="226"/>
      <c r="AU258" s="226"/>
      <c r="AV258" s="226"/>
    </row>
    <row r="259" spans="1:48" s="185"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0.15439864529996183</v>
      </c>
      <c r="Q259" s="10">
        <f t="shared" si="111"/>
        <v>0.32100275039934006</v>
      </c>
      <c r="R259" s="10">
        <f t="shared" si="111"/>
        <v>0.41277060409028965</v>
      </c>
      <c r="S259" s="10">
        <f t="shared" si="111"/>
        <v>0.50453845778123574</v>
      </c>
      <c r="T259" s="10">
        <f t="shared" si="111"/>
        <v>0.59630631147218283</v>
      </c>
      <c r="U259" s="10">
        <f t="shared" si="111"/>
        <v>0.68807416516312891</v>
      </c>
      <c r="V259" s="10">
        <f t="shared" si="111"/>
        <v>0.77984201885407622</v>
      </c>
      <c r="W259" s="10">
        <f t="shared" si="111"/>
        <v>0.87160987254502331</v>
      </c>
      <c r="X259" s="10">
        <f t="shared" si="111"/>
        <v>0.96337772623597173</v>
      </c>
      <c r="Y259" s="10">
        <f t="shared" si="111"/>
        <v>1.0551455799269178</v>
      </c>
      <c r="Z259" s="10">
        <f t="shared" si="112"/>
        <v>1.146913433617865</v>
      </c>
      <c r="AA259" s="10">
        <f t="shared" si="112"/>
        <v>1.2386812873088122</v>
      </c>
      <c r="AB259" s="10">
        <f t="shared" si="112"/>
        <v>1.3304491409997594</v>
      </c>
      <c r="AC259" s="10">
        <f t="shared" si="112"/>
        <v>1.4212993161537972</v>
      </c>
      <c r="AD259" s="10">
        <f t="shared" si="112"/>
        <v>1.5121494913078348</v>
      </c>
      <c r="AE259" s="10">
        <f t="shared" si="112"/>
        <v>1.6029996664618726</v>
      </c>
      <c r="AF259" s="10">
        <f t="shared" si="112"/>
        <v>1.6938498416159105</v>
      </c>
      <c r="AG259" s="10">
        <f t="shared" si="112"/>
        <v>1.784700016769948</v>
      </c>
      <c r="AH259" s="10">
        <f t="shared" si="112"/>
        <v>1.8755501919239859</v>
      </c>
      <c r="AI259" s="10">
        <f t="shared" si="112"/>
        <v>1.9664003670780237</v>
      </c>
      <c r="AJ259" s="10">
        <f t="shared" si="112"/>
        <v>2.0572505422320613</v>
      </c>
      <c r="AK259" s="10">
        <f t="shared" si="112"/>
        <v>2.1481007173860993</v>
      </c>
      <c r="AL259" s="10">
        <f t="shared" si="112"/>
        <v>2.2389508925401369</v>
      </c>
      <c r="AM259" s="10">
        <f t="shared" si="112"/>
        <v>2.6841167507949208</v>
      </c>
      <c r="AN259" s="10">
        <f t="shared" si="112"/>
        <v>3.1292826090497057</v>
      </c>
      <c r="AO259" s="186">
        <f t="shared" si="109"/>
        <v>3.1292826090497057</v>
      </c>
      <c r="AP259" s="186">
        <f t="shared" si="109"/>
        <v>3.1292826090497057</v>
      </c>
      <c r="AQ259" s="186"/>
      <c r="AR259" s="186"/>
      <c r="AS259" s="186"/>
      <c r="AT259" s="186"/>
      <c r="AU259" s="186"/>
      <c r="AV259" s="186"/>
    </row>
    <row r="260" spans="1:48" s="185"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0.11548227829737837</v>
      </c>
      <c r="Q260" s="10">
        <f t="shared" si="111"/>
        <v>0.24009361535408269</v>
      </c>
      <c r="R260" s="10">
        <f t="shared" si="111"/>
        <v>0.30873126951291713</v>
      </c>
      <c r="S260" s="10">
        <f t="shared" si="111"/>
        <v>0.37736892367174901</v>
      </c>
      <c r="T260" s="10">
        <f t="shared" si="111"/>
        <v>0.44600657783058184</v>
      </c>
      <c r="U260" s="10">
        <f t="shared" si="111"/>
        <v>0.51464423198941367</v>
      </c>
      <c r="V260" s="10">
        <f t="shared" si="111"/>
        <v>0.58328188614824639</v>
      </c>
      <c r="W260" s="10">
        <f t="shared" si="111"/>
        <v>0.65191954030707921</v>
      </c>
      <c r="X260" s="10">
        <f t="shared" si="111"/>
        <v>0.72055719446591282</v>
      </c>
      <c r="Y260" s="10">
        <f t="shared" si="111"/>
        <v>0.78919484862474465</v>
      </c>
      <c r="Z260" s="10">
        <f t="shared" si="112"/>
        <v>0.85783250278357737</v>
      </c>
      <c r="AA260" s="10">
        <f t="shared" si="112"/>
        <v>0.92647015694241019</v>
      </c>
      <c r="AB260" s="10">
        <f t="shared" si="112"/>
        <v>0.99510781110124291</v>
      </c>
      <c r="AC260" s="10">
        <f t="shared" si="112"/>
        <v>1.0630590887184874</v>
      </c>
      <c r="AD260" s="10">
        <f t="shared" si="112"/>
        <v>1.1310103663357318</v>
      </c>
      <c r="AE260" s="10">
        <f t="shared" si="112"/>
        <v>1.1989616439529762</v>
      </c>
      <c r="AF260" s="10">
        <f t="shared" si="112"/>
        <v>1.2669129215702206</v>
      </c>
      <c r="AG260" s="10">
        <f t="shared" si="112"/>
        <v>1.334864199187465</v>
      </c>
      <c r="AH260" s="10">
        <f t="shared" si="112"/>
        <v>1.4028154768047094</v>
      </c>
      <c r="AI260" s="10">
        <f t="shared" si="112"/>
        <v>1.4707667544219538</v>
      </c>
      <c r="AJ260" s="10">
        <f t="shared" si="112"/>
        <v>1.5387180320391982</v>
      </c>
      <c r="AK260" s="10">
        <f t="shared" si="112"/>
        <v>1.6066693096564428</v>
      </c>
      <c r="AL260" s="10">
        <f t="shared" si="112"/>
        <v>1.674620587273687</v>
      </c>
      <c r="AM260" s="10">
        <f t="shared" si="112"/>
        <v>2.0075818475981837</v>
      </c>
      <c r="AN260" s="10">
        <f t="shared" si="112"/>
        <v>2.3405431079226817</v>
      </c>
      <c r="AO260" s="186">
        <f t="shared" si="109"/>
        <v>2.3405431079226817</v>
      </c>
      <c r="AP260" s="186">
        <f t="shared" si="109"/>
        <v>2.3405431079226817</v>
      </c>
      <c r="AQ260" s="186"/>
      <c r="AR260" s="186"/>
      <c r="AS260" s="186"/>
      <c r="AT260" s="186"/>
      <c r="AU260" s="186"/>
      <c r="AV260" s="186"/>
    </row>
    <row r="261" spans="1:48" s="223" customFormat="1">
      <c r="B261" s="224" t="str">
        <f t="shared" si="110"/>
        <v>COM_PROJ</v>
      </c>
      <c r="C261" s="224" t="str">
        <f t="shared" si="104"/>
        <v>-</v>
      </c>
      <c r="D261" s="224" t="str">
        <f>COM!B177</f>
        <v>CNL</v>
      </c>
      <c r="E261" s="224" t="str">
        <f t="shared" si="105"/>
        <v>-</v>
      </c>
      <c r="F261" s="224" t="str">
        <f t="shared" si="105"/>
        <v>-</v>
      </c>
      <c r="G261" s="224" t="str">
        <f t="shared" si="105"/>
        <v>-</v>
      </c>
      <c r="H261" s="224" t="str">
        <f t="shared" si="105"/>
        <v>-</v>
      </c>
      <c r="I261" s="224">
        <f t="shared" si="106"/>
        <v>0</v>
      </c>
      <c r="J261" s="225">
        <f t="shared" si="111"/>
        <v>0</v>
      </c>
      <c r="K261" s="225">
        <f t="shared" si="111"/>
        <v>0</v>
      </c>
      <c r="L261" s="225">
        <f t="shared" si="111"/>
        <v>0</v>
      </c>
      <c r="M261" s="225">
        <f t="shared" si="111"/>
        <v>0</v>
      </c>
      <c r="N261" s="225">
        <f t="shared" si="111"/>
        <v>0</v>
      </c>
      <c r="O261" s="225">
        <f t="shared" si="111"/>
        <v>0</v>
      </c>
      <c r="P261" s="225">
        <f t="shared" si="111"/>
        <v>1.408908792735506</v>
      </c>
      <c r="Q261" s="225">
        <f t="shared" si="111"/>
        <v>2.9291940784277277</v>
      </c>
      <c r="R261" s="225">
        <f t="shared" si="111"/>
        <v>3.7665883165990404</v>
      </c>
      <c r="S261" s="225">
        <f t="shared" si="111"/>
        <v>4.6039825547703215</v>
      </c>
      <c r="T261" s="225">
        <f t="shared" si="111"/>
        <v>5.4413767929416128</v>
      </c>
      <c r="U261" s="225">
        <f t="shared" si="111"/>
        <v>6.2787710311128944</v>
      </c>
      <c r="V261" s="225">
        <f t="shared" si="111"/>
        <v>7.1161652692841857</v>
      </c>
      <c r="W261" s="225">
        <f t="shared" si="111"/>
        <v>7.953559507455477</v>
      </c>
      <c r="X261" s="225">
        <f t="shared" si="111"/>
        <v>8.7909537456267781</v>
      </c>
      <c r="Y261" s="225">
        <f t="shared" si="111"/>
        <v>9.6283479837980597</v>
      </c>
      <c r="Z261" s="225">
        <f t="shared" si="112"/>
        <v>10.465742221969352</v>
      </c>
      <c r="AA261" s="225">
        <f t="shared" si="112"/>
        <v>11.303136460140644</v>
      </c>
      <c r="AB261" s="225">
        <f t="shared" si="112"/>
        <v>12.140530698311935</v>
      </c>
      <c r="AC261" s="225">
        <f t="shared" si="112"/>
        <v>12.969550994101514</v>
      </c>
      <c r="AD261" s="225">
        <f t="shared" si="112"/>
        <v>13.798571289891091</v>
      </c>
      <c r="AE261" s="225">
        <f t="shared" si="112"/>
        <v>14.627591585680671</v>
      </c>
      <c r="AF261" s="225">
        <f t="shared" si="112"/>
        <v>15.456611881470248</v>
      </c>
      <c r="AG261" s="225">
        <f t="shared" si="112"/>
        <v>16.285632177259828</v>
      </c>
      <c r="AH261" s="225">
        <f t="shared" si="112"/>
        <v>17.114652473049407</v>
      </c>
      <c r="AI261" s="225">
        <f t="shared" si="112"/>
        <v>17.943672768838987</v>
      </c>
      <c r="AJ261" s="225">
        <f t="shared" si="112"/>
        <v>18.772693064628562</v>
      </c>
      <c r="AK261" s="225">
        <f t="shared" si="112"/>
        <v>19.601713360418142</v>
      </c>
      <c r="AL261" s="225">
        <f t="shared" si="112"/>
        <v>20.430733656207721</v>
      </c>
      <c r="AM261" s="225">
        <f t="shared" si="112"/>
        <v>24.492933105576647</v>
      </c>
      <c r="AN261" s="225">
        <f t="shared" si="112"/>
        <v>28.55513255494558</v>
      </c>
      <c r="AO261" s="226">
        <f t="shared" si="109"/>
        <v>28.55513255494558</v>
      </c>
      <c r="AP261" s="226">
        <f t="shared" si="109"/>
        <v>28.55513255494558</v>
      </c>
      <c r="AQ261" s="226"/>
      <c r="AR261" s="226"/>
      <c r="AS261" s="226"/>
      <c r="AT261" s="226"/>
      <c r="AU261" s="226"/>
      <c r="AV261" s="226"/>
    </row>
    <row r="262" spans="1:48" s="185"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0.34273699337571462</v>
      </c>
      <c r="Q262" s="10">
        <f t="shared" si="111"/>
        <v>0.71256789412537669</v>
      </c>
      <c r="R262" s="10">
        <f t="shared" si="111"/>
        <v>0.91627588781582592</v>
      </c>
      <c r="S262" s="10">
        <f t="shared" si="111"/>
        <v>1.1199838815062675</v>
      </c>
      <c r="T262" s="10">
        <f t="shared" si="111"/>
        <v>1.3236918751967115</v>
      </c>
      <c r="U262" s="10">
        <f t="shared" si="111"/>
        <v>1.5273998688871526</v>
      </c>
      <c r="V262" s="10">
        <f t="shared" si="111"/>
        <v>1.7311078625775966</v>
      </c>
      <c r="W262" s="10">
        <f t="shared" si="111"/>
        <v>1.9348158562680409</v>
      </c>
      <c r="X262" s="10">
        <f t="shared" si="111"/>
        <v>2.1385238499584873</v>
      </c>
      <c r="Y262" s="10">
        <f t="shared" si="111"/>
        <v>2.3422318436489284</v>
      </c>
      <c r="Z262" s="10">
        <f t="shared" si="112"/>
        <v>2.5459398373393727</v>
      </c>
      <c r="AA262" s="10">
        <f t="shared" si="112"/>
        <v>2.7496478310298165</v>
      </c>
      <c r="AB262" s="10">
        <f t="shared" si="112"/>
        <v>2.9533558247202607</v>
      </c>
      <c r="AC262" s="10">
        <f t="shared" si="112"/>
        <v>3.1550267384738002</v>
      </c>
      <c r="AD262" s="10">
        <f t="shared" si="112"/>
        <v>3.3566976522273397</v>
      </c>
      <c r="AE262" s="10">
        <f t="shared" si="112"/>
        <v>3.5583685659808793</v>
      </c>
      <c r="AF262" s="10">
        <f t="shared" si="112"/>
        <v>3.7600394797344192</v>
      </c>
      <c r="AG262" s="10">
        <f t="shared" si="112"/>
        <v>3.9617103934879587</v>
      </c>
      <c r="AH262" s="10">
        <f t="shared" si="112"/>
        <v>4.1633813072414982</v>
      </c>
      <c r="AI262" s="10">
        <f t="shared" si="112"/>
        <v>4.3650522209950378</v>
      </c>
      <c r="AJ262" s="10">
        <f t="shared" si="112"/>
        <v>4.5667231347485773</v>
      </c>
      <c r="AK262" s="10">
        <f t="shared" si="112"/>
        <v>4.7683940485021168</v>
      </c>
      <c r="AL262" s="10">
        <f t="shared" si="112"/>
        <v>4.9700649622556563</v>
      </c>
      <c r="AM262" s="10">
        <f t="shared" si="112"/>
        <v>5.9582524396479979</v>
      </c>
      <c r="AN262" s="10">
        <f t="shared" si="112"/>
        <v>6.9464399170403412</v>
      </c>
      <c r="AO262" s="186">
        <f t="shared" si="109"/>
        <v>6.9464399170403412</v>
      </c>
      <c r="AP262" s="186">
        <f t="shared" si="109"/>
        <v>6.9464399170403412</v>
      </c>
      <c r="AQ262" s="186"/>
      <c r="AR262" s="186"/>
      <c r="AS262" s="186"/>
      <c r="AT262" s="186"/>
      <c r="AU262" s="186"/>
      <c r="AV262" s="186"/>
    </row>
    <row r="263" spans="1:48" s="185"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0.17866528942602639</v>
      </c>
      <c r="Q263" s="10">
        <f t="shared" si="111"/>
        <v>0.37145435567278762</v>
      </c>
      <c r="R263" s="10">
        <f t="shared" si="111"/>
        <v>0.47764524943254527</v>
      </c>
      <c r="S263" s="10">
        <f t="shared" si="111"/>
        <v>0.58383614319229882</v>
      </c>
      <c r="T263" s="10">
        <f t="shared" si="111"/>
        <v>0.69002703695205381</v>
      </c>
      <c r="U263" s="10">
        <f t="shared" si="111"/>
        <v>0.79621793071180735</v>
      </c>
      <c r="V263" s="10">
        <f t="shared" si="111"/>
        <v>0.90240882447156223</v>
      </c>
      <c r="W263" s="10">
        <f t="shared" si="111"/>
        <v>1.0085997182313171</v>
      </c>
      <c r="X263" s="10">
        <f t="shared" si="111"/>
        <v>1.1147906119910733</v>
      </c>
      <c r="Y263" s="10">
        <f t="shared" si="111"/>
        <v>1.2209815057508269</v>
      </c>
      <c r="Z263" s="10">
        <f t="shared" si="112"/>
        <v>1.3271723995105817</v>
      </c>
      <c r="AA263" s="10">
        <f t="shared" si="112"/>
        <v>1.4333632932703366</v>
      </c>
      <c r="AB263" s="10">
        <f t="shared" si="112"/>
        <v>1.5395541870300917</v>
      </c>
      <c r="AC263" s="10">
        <f t="shared" si="112"/>
        <v>1.644683171852249</v>
      </c>
      <c r="AD263" s="10">
        <f t="shared" si="112"/>
        <v>1.7498121566744065</v>
      </c>
      <c r="AE263" s="10">
        <f t="shared" si="112"/>
        <v>1.8549411414965638</v>
      </c>
      <c r="AF263" s="10">
        <f t="shared" si="112"/>
        <v>1.9600701263187212</v>
      </c>
      <c r="AG263" s="10">
        <f t="shared" si="112"/>
        <v>2.0651991111408785</v>
      </c>
      <c r="AH263" s="10">
        <f t="shared" si="112"/>
        <v>2.1703280959630358</v>
      </c>
      <c r="AI263" s="10">
        <f t="shared" si="112"/>
        <v>2.275457080785193</v>
      </c>
      <c r="AJ263" s="10">
        <f t="shared" si="112"/>
        <v>2.3805860656073508</v>
      </c>
      <c r="AK263" s="10">
        <f t="shared" si="112"/>
        <v>2.485715050429508</v>
      </c>
      <c r="AL263" s="10">
        <f t="shared" si="112"/>
        <v>2.5908440352516653</v>
      </c>
      <c r="AM263" s="10">
        <f t="shared" si="112"/>
        <v>3.1059760608802351</v>
      </c>
      <c r="AN263" s="10">
        <f t="shared" si="112"/>
        <v>3.6211080865088059</v>
      </c>
      <c r="AO263" s="186">
        <f t="shared" si="109"/>
        <v>3.6211080865088059</v>
      </c>
      <c r="AP263" s="186">
        <f t="shared" si="109"/>
        <v>3.6211080865088059</v>
      </c>
      <c r="AQ263" s="186"/>
      <c r="AR263" s="186"/>
      <c r="AS263" s="186"/>
      <c r="AT263" s="186"/>
      <c r="AU263" s="186"/>
      <c r="AV263" s="186"/>
    </row>
    <row r="264" spans="1:48" s="185"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186">
        <f t="shared" si="109"/>
        <v>0</v>
      </c>
      <c r="AP264" s="186">
        <f t="shared" si="109"/>
        <v>0</v>
      </c>
      <c r="AQ264" s="186"/>
      <c r="AR264" s="186"/>
      <c r="AS264" s="186"/>
      <c r="AT264" s="186"/>
      <c r="AU264" s="186"/>
      <c r="AV264" s="186"/>
    </row>
    <row r="265" spans="1:48" s="185"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186">
        <f>AN265</f>
        <v>0</v>
      </c>
      <c r="AP265" s="186">
        <f>AO265</f>
        <v>0</v>
      </c>
      <c r="AQ265" s="186"/>
      <c r="AR265" s="186"/>
      <c r="AS265" s="186"/>
      <c r="AT265" s="186"/>
      <c r="AU265" s="186"/>
      <c r="AV265" s="186"/>
    </row>
    <row r="266" spans="1:48" s="185"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0.22880865497989364</v>
      </c>
      <c r="Q266" s="10">
        <f t="shared" si="111"/>
        <v>0.47570500000842741</v>
      </c>
      <c r="R266" s="10">
        <f t="shared" si="111"/>
        <v>0.61169893397478348</v>
      </c>
      <c r="S266" s="10">
        <f t="shared" si="111"/>
        <v>0.74769286794113432</v>
      </c>
      <c r="T266" s="10">
        <f t="shared" si="111"/>
        <v>0.88368680190748683</v>
      </c>
      <c r="U266" s="10">
        <f t="shared" si="111"/>
        <v>1.0196807358738376</v>
      </c>
      <c r="V266" s="10">
        <f t="shared" si="111"/>
        <v>1.1556746698401903</v>
      </c>
      <c r="W266" s="10">
        <f t="shared" si="111"/>
        <v>1.2916686038065428</v>
      </c>
      <c r="X266" s="10">
        <f t="shared" si="111"/>
        <v>1.4276625377728971</v>
      </c>
      <c r="Y266" s="10">
        <f t="shared" si="111"/>
        <v>1.563656471739248</v>
      </c>
      <c r="Z266" s="10">
        <f t="shared" si="112"/>
        <v>1.6996504057056003</v>
      </c>
      <c r="AA266" s="10">
        <f t="shared" si="112"/>
        <v>1.8356443396719531</v>
      </c>
      <c r="AB266" s="10">
        <f t="shared" si="112"/>
        <v>1.9716382736383058</v>
      </c>
      <c r="AC266" s="10">
        <f t="shared" si="112"/>
        <v>2.1062722682649948</v>
      </c>
      <c r="AD266" s="10">
        <f t="shared" si="112"/>
        <v>2.2409062628916838</v>
      </c>
      <c r="AE266" s="10">
        <f t="shared" si="112"/>
        <v>2.3755402575183728</v>
      </c>
      <c r="AF266" s="10">
        <f t="shared" si="112"/>
        <v>2.5101742521450618</v>
      </c>
      <c r="AG266" s="10">
        <f t="shared" si="112"/>
        <v>2.6448082467717509</v>
      </c>
      <c r="AH266" s="10">
        <f t="shared" si="112"/>
        <v>2.7794422413984399</v>
      </c>
      <c r="AI266" s="10">
        <f t="shared" si="112"/>
        <v>2.9140762360251289</v>
      </c>
      <c r="AJ266" s="10">
        <f t="shared" si="112"/>
        <v>3.0487102306518183</v>
      </c>
      <c r="AK266" s="10">
        <f t="shared" si="112"/>
        <v>3.1833442252785069</v>
      </c>
      <c r="AL266" s="10">
        <f t="shared" si="112"/>
        <v>3.3179782199051964</v>
      </c>
      <c r="AM266" s="10">
        <f t="shared" si="112"/>
        <v>3.9776847935759712</v>
      </c>
      <c r="AN266" s="10">
        <f t="shared" si="112"/>
        <v>4.6373913672467477</v>
      </c>
      <c r="AO266" s="186">
        <f>AN266</f>
        <v>4.6373913672467477</v>
      </c>
      <c r="AP266" s="186">
        <f>AO266</f>
        <v>4.6373913672467477</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91" zoomScale="70" zoomScaleNormal="70" workbookViewId="0">
      <selection activeCell="J149" sqref="J149"/>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540</v>
      </c>
      <c r="BC1" s="192" t="s">
        <v>197</v>
      </c>
      <c r="BD1" s="192" t="s">
        <v>544</v>
      </c>
      <c r="BF1" s="192"/>
    </row>
    <row r="2" spans="1:58" ht="15.75" thickBot="1">
      <c r="A2" s="185" t="s">
        <v>16</v>
      </c>
      <c r="B2" s="338" t="s">
        <v>296</v>
      </c>
      <c r="C2" s="338"/>
      <c r="BA2" s="192"/>
      <c r="BB2" s="192"/>
      <c r="BC2" s="192"/>
      <c r="BD2" s="192" t="s">
        <v>153</v>
      </c>
      <c r="BE2" s="192" t="s">
        <v>153</v>
      </c>
      <c r="BF2" s="192" t="s">
        <v>546</v>
      </c>
    </row>
    <row r="3" spans="1:58">
      <c r="A3" s="185" t="s">
        <v>16</v>
      </c>
      <c r="C3" s="192" t="str">
        <f>INDEX($BB$4:$BB$7,MATCH($D$3,$BA$4:$BA$7,0))</f>
        <v>NDC-PAMS-reference</v>
      </c>
      <c r="D3" s="196">
        <f>DriversGams!C163</f>
        <v>-1</v>
      </c>
      <c r="F3" s="185">
        <f>MATCH(F4,Drivers!$C$5:$AG$5,0)</f>
        <v>1</v>
      </c>
      <c r="G3" s="185">
        <f>MATCH(G4,Drivers!$C$5:$AG$5,0)</f>
        <v>4</v>
      </c>
      <c r="H3" s="185">
        <f>MATCH(H4,Drivers!$C$5:$AG$5,0)</f>
        <v>6</v>
      </c>
      <c r="I3" s="283">
        <f>MATCH(I4,Drivers!$C$5:$AG$5,0)</f>
        <v>8</v>
      </c>
      <c r="J3" s="283">
        <f>MATCH(J4,Drivers!$C$5:$AG$5,0)</f>
        <v>9</v>
      </c>
      <c r="K3" s="283">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626</v>
      </c>
      <c r="BC4" s="192">
        <v>0</v>
      </c>
      <c r="BD4" s="258">
        <v>0.95</v>
      </c>
      <c r="BE4" s="258">
        <v>0.95</v>
      </c>
      <c r="BF4" s="201">
        <v>1</v>
      </c>
    </row>
    <row r="5" spans="1:58" ht="15.75" thickBot="1">
      <c r="A5" s="185" t="s">
        <v>16</v>
      </c>
      <c r="B5" s="14" t="s">
        <v>11</v>
      </c>
      <c r="C5" s="14"/>
      <c r="D5" s="14"/>
      <c r="E5" s="14"/>
      <c r="F5" s="14"/>
      <c r="G5" s="14"/>
      <c r="H5" s="14"/>
      <c r="I5" s="14"/>
      <c r="J5" s="14"/>
      <c r="K5" s="14"/>
      <c r="L5" s="14"/>
      <c r="M5" s="14"/>
      <c r="N5" s="14"/>
      <c r="O5" s="14"/>
      <c r="BA5" s="192">
        <v>1</v>
      </c>
      <c r="BB5" s="192" t="s">
        <v>627</v>
      </c>
      <c r="BC5" s="192">
        <v>1</v>
      </c>
      <c r="BD5" s="258">
        <v>0.8</v>
      </c>
      <c r="BE5" s="258">
        <v>0.85</v>
      </c>
      <c r="BF5" s="201">
        <v>1</v>
      </c>
    </row>
    <row r="6" spans="1:58">
      <c r="A6" s="185" t="s">
        <v>16</v>
      </c>
      <c r="B6" s="185" t="s">
        <v>9</v>
      </c>
      <c r="C6" s="185" t="s">
        <v>10</v>
      </c>
      <c r="D6" s="185" t="s">
        <v>403</v>
      </c>
      <c r="I6" s="283"/>
      <c r="J6" s="283"/>
      <c r="K6" s="283"/>
      <c r="L6" s="283"/>
      <c r="BA6" s="192">
        <v>2</v>
      </c>
      <c r="BB6" s="192" t="s">
        <v>618</v>
      </c>
      <c r="BC6" s="192">
        <v>1</v>
      </c>
      <c r="BD6" s="258">
        <v>0.92</v>
      </c>
      <c r="BE6" s="258">
        <v>0.93</v>
      </c>
      <c r="BF6" s="201">
        <v>1</v>
      </c>
    </row>
    <row r="7" spans="1:58">
      <c r="A7" s="185" t="s">
        <v>16</v>
      </c>
      <c r="B7" s="186" t="s">
        <v>597</v>
      </c>
      <c r="C7" s="186" t="s">
        <v>2</v>
      </c>
      <c r="D7" s="185">
        <f>MATCH(B7,Drivers!$A$7:$A$22,0)</f>
        <v>14</v>
      </c>
      <c r="E7" s="186"/>
      <c r="F7" s="24">
        <f>INDEX(Drivers!$C$7:$AG$22,$D7,F$3)</f>
        <v>135.95535691221758</v>
      </c>
      <c r="G7" s="24">
        <f>INDEX(Drivers!$C$7:$AG$22,$D7,G$3)</f>
        <v>144.13036048331253</v>
      </c>
      <c r="H7" s="24">
        <f>INDEX(Drivers!$C$7:$AG$22,$D7,H$3)</f>
        <v>146.55585903275639</v>
      </c>
      <c r="I7" s="24">
        <f>INDEX(Drivers!$C$7:$AG$22,$D7,I$3)</f>
        <v>149.06461652943278</v>
      </c>
      <c r="J7" s="24">
        <f>INDEX(Drivers!$C$7:$AG$22,$D7,J$3)</f>
        <v>137.82766079356369</v>
      </c>
      <c r="K7" s="24">
        <f>INDEX(Drivers!$C$7:$AG$22,$D7,K$3)</f>
        <v>135.9553569122159</v>
      </c>
      <c r="L7" s="24">
        <f>INDEX(Drivers!$C$7:$AG$22,$D7,L$3)</f>
        <v>135.9553569122159</v>
      </c>
      <c r="M7" s="24">
        <f>INDEX(Drivers!$C$7:$AG$22,$D7,M$3)</f>
        <v>135.9553569122159</v>
      </c>
      <c r="N7" s="24">
        <f>INDEX(Drivers!$C$7:$AG$22,$D7,N$3)</f>
        <v>135.9553569122159</v>
      </c>
      <c r="O7" s="186"/>
      <c r="P7" s="186">
        <f>G7</f>
        <v>144.13036048331253</v>
      </c>
      <c r="Q7" s="186">
        <f t="shared" ref="Q7:V7" si="0">I7</f>
        <v>149.06461652943278</v>
      </c>
      <c r="R7" s="186">
        <f t="shared" si="0"/>
        <v>137.82766079356369</v>
      </c>
      <c r="S7" s="24">
        <f t="shared" si="0"/>
        <v>135.9553569122159</v>
      </c>
      <c r="T7" s="186">
        <f t="shared" si="0"/>
        <v>135.9553569122159</v>
      </c>
      <c r="U7" s="186">
        <f t="shared" si="0"/>
        <v>135.9553569122159</v>
      </c>
      <c r="V7" s="186">
        <f t="shared" si="0"/>
        <v>135.9553569122159</v>
      </c>
      <c r="X7" s="186">
        <f t="shared" ref="X7:AD7" si="1">P7</f>
        <v>144.13036048331253</v>
      </c>
      <c r="Y7" s="186">
        <f t="shared" si="1"/>
        <v>149.06461652943278</v>
      </c>
      <c r="Z7" s="186">
        <f t="shared" si="1"/>
        <v>137.82766079356369</v>
      </c>
      <c r="AA7" s="186">
        <f t="shared" si="1"/>
        <v>135.9553569122159</v>
      </c>
      <c r="AB7" s="186">
        <f t="shared" si="1"/>
        <v>135.9553569122159</v>
      </c>
      <c r="AC7" s="186">
        <f t="shared" si="1"/>
        <v>135.9553569122159</v>
      </c>
      <c r="AD7" s="186">
        <f t="shared" si="1"/>
        <v>135.9553569122159</v>
      </c>
      <c r="BA7" s="192">
        <v>3</v>
      </c>
      <c r="BB7" s="192" t="s">
        <v>628</v>
      </c>
      <c r="BC7" s="192">
        <v>1</v>
      </c>
      <c r="BD7" s="258">
        <v>0.8</v>
      </c>
      <c r="BE7" s="258">
        <v>0.65</v>
      </c>
      <c r="BF7" s="201">
        <v>1</v>
      </c>
    </row>
    <row r="8" spans="1:58">
      <c r="A8" s="185" t="s">
        <v>16</v>
      </c>
      <c r="B8" s="186" t="s">
        <v>387</v>
      </c>
      <c r="C8" s="186" t="s">
        <v>68</v>
      </c>
      <c r="D8" s="185">
        <f>MATCH(B8,Drivers!$A$7:$A$22,0)</f>
        <v>7</v>
      </c>
      <c r="E8" s="186"/>
      <c r="F8" s="24">
        <f>INDEX(Drivers!$C$7:$AG$22,$D8,F$3)</f>
        <v>205.448728044604</v>
      </c>
      <c r="G8" s="24">
        <f>INDEX(Drivers!$C$7:$AG$22,$D8,G$3)</f>
        <v>219.65714422943788</v>
      </c>
      <c r="H8" s="24">
        <f>INDEX(Drivers!$C$7:$AG$22,$D8,H$3)</f>
        <v>222.77267087886864</v>
      </c>
      <c r="I8" s="24">
        <f>INDEX(Drivers!$C$7:$AG$22,$D8,I$3)</f>
        <v>218.49393691475751</v>
      </c>
      <c r="J8" s="24">
        <f>INDEX(Drivers!$C$7:$AG$22,$D8,J$3)</f>
        <v>200.31349989514737</v>
      </c>
      <c r="K8" s="24">
        <f>INDEX(Drivers!$C$7:$AG$22,$D8,K$3)</f>
        <v>205.44872804458728</v>
      </c>
      <c r="L8" s="24">
        <f>INDEX(Drivers!$C$7:$AG$22,$D8,L$3)</f>
        <v>205.44872804458728</v>
      </c>
      <c r="M8" s="24">
        <f>INDEX(Drivers!$C$7:$AG$22,$D8,M$3)</f>
        <v>205.44872804458728</v>
      </c>
      <c r="N8" s="24">
        <f>INDEX(Drivers!$C$7:$AG$22,$D8,N$3)</f>
        <v>205.44872804458728</v>
      </c>
      <c r="O8" s="186"/>
      <c r="P8" s="186">
        <f>G8</f>
        <v>219.65714422943788</v>
      </c>
      <c r="Q8" s="186">
        <f t="shared" ref="Q8:Q9" si="2">I8</f>
        <v>218.49393691475751</v>
      </c>
      <c r="R8" s="186">
        <f>J8</f>
        <v>200.31349989514737</v>
      </c>
      <c r="S8" s="24">
        <f t="shared" ref="S8:S9" si="3">K8</f>
        <v>205.44872804458728</v>
      </c>
      <c r="T8" s="186">
        <f t="shared" ref="T8:V9" si="4">L8</f>
        <v>205.44872804458728</v>
      </c>
      <c r="U8" s="186">
        <f t="shared" si="4"/>
        <v>205.44872804458728</v>
      </c>
      <c r="V8" s="186">
        <f t="shared" si="4"/>
        <v>205.44872804458728</v>
      </c>
      <c r="X8" s="186">
        <f>P8</f>
        <v>219.65714422943788</v>
      </c>
      <c r="Y8" s="186">
        <f>Q8</f>
        <v>218.49393691475751</v>
      </c>
      <c r="Z8" s="186">
        <f t="shared" ref="Z8:Z9" si="5">R8</f>
        <v>200.31349989514737</v>
      </c>
      <c r="AA8" s="186">
        <f t="shared" ref="AA8:AA9" si="6">S8</f>
        <v>205.44872804458728</v>
      </c>
      <c r="AB8" s="186">
        <f t="shared" ref="AB8:AD9" si="7">T8</f>
        <v>205.44872804458728</v>
      </c>
      <c r="AC8" s="186">
        <f t="shared" si="7"/>
        <v>205.44872804458728</v>
      </c>
      <c r="AD8" s="186">
        <f t="shared" si="7"/>
        <v>205.44872804458728</v>
      </c>
    </row>
    <row r="9" spans="1:58">
      <c r="A9" s="185" t="s">
        <v>16</v>
      </c>
      <c r="B9" s="186" t="s">
        <v>388</v>
      </c>
      <c r="C9" s="186" t="s">
        <v>69</v>
      </c>
      <c r="D9" s="185">
        <f>MATCH(B9,Drivers!$A$7:$A$22,0)</f>
        <v>6</v>
      </c>
      <c r="E9" s="186"/>
      <c r="F9" s="24">
        <f>INDEX(Drivers!$C$7:$AG$22,$D9,F$3)</f>
        <v>13.345629432701433</v>
      </c>
      <c r="G9" s="24">
        <f>INDEX(Drivers!$C$7:$AG$22,$D9,G$3)</f>
        <v>14.660228740858253</v>
      </c>
      <c r="H9" s="24">
        <f>INDEX(Drivers!$C$7:$AG$22,$D9,H$3)</f>
        <v>14.820136538356026</v>
      </c>
      <c r="I9" s="24">
        <f>INDEX(Drivers!$C$7:$AG$22,$D9,I$3)</f>
        <v>14.739267553174583</v>
      </c>
      <c r="J9" s="24">
        <f>INDEX(Drivers!$C$7:$AG$22,$D9,J$3)</f>
        <v>12.850963128301911</v>
      </c>
      <c r="K9" s="24">
        <f>INDEX(Drivers!$C$7:$AG$22,$D9,K$3)</f>
        <v>13.345629432699663</v>
      </c>
      <c r="L9" s="24">
        <f>INDEX(Drivers!$C$7:$AG$22,$D9,L$3)</f>
        <v>13.345629432699663</v>
      </c>
      <c r="M9" s="24">
        <f>INDEX(Drivers!$C$7:$AG$22,$D9,M$3)</f>
        <v>13.345629432699663</v>
      </c>
      <c r="N9" s="24">
        <f>INDEX(Drivers!$C$7:$AG$22,$D9,N$3)</f>
        <v>13.345629432699663</v>
      </c>
      <c r="O9" s="186"/>
      <c r="P9" s="186">
        <f>G9</f>
        <v>14.660228740858253</v>
      </c>
      <c r="Q9" s="186">
        <f t="shared" si="2"/>
        <v>14.739267553174583</v>
      </c>
      <c r="R9" s="186">
        <f>J9</f>
        <v>12.850963128301911</v>
      </c>
      <c r="S9" s="24">
        <f t="shared" si="3"/>
        <v>13.345629432699663</v>
      </c>
      <c r="T9" s="186">
        <f t="shared" si="4"/>
        <v>13.345629432699663</v>
      </c>
      <c r="U9" s="186">
        <f t="shared" si="4"/>
        <v>13.345629432699663</v>
      </c>
      <c r="V9" s="186">
        <f t="shared" si="4"/>
        <v>13.345629432699663</v>
      </c>
      <c r="X9" s="186">
        <f>P9</f>
        <v>14.660228740858253</v>
      </c>
      <c r="Y9" s="186">
        <f>Q9</f>
        <v>14.739267553174583</v>
      </c>
      <c r="Z9" s="186">
        <f t="shared" si="5"/>
        <v>12.850963128301911</v>
      </c>
      <c r="AA9" s="186">
        <f t="shared" si="6"/>
        <v>13.345629432699663</v>
      </c>
      <c r="AB9" s="186">
        <f t="shared" si="7"/>
        <v>13.345629432699663</v>
      </c>
      <c r="AC9" s="186">
        <f t="shared" si="7"/>
        <v>13.345629432699663</v>
      </c>
      <c r="AD9" s="186">
        <f t="shared" si="7"/>
        <v>13.345629432699663</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3">
        <f t="shared" ref="G12:L12" si="8">G$4</f>
        <v>2015</v>
      </c>
      <c r="H12" s="283">
        <f t="shared" si="8"/>
        <v>2017</v>
      </c>
      <c r="I12" s="283">
        <f t="shared" si="8"/>
        <v>2019</v>
      </c>
      <c r="J12" s="283">
        <f t="shared" si="8"/>
        <v>2020</v>
      </c>
      <c r="K12" s="283">
        <f t="shared" si="8"/>
        <v>2021</v>
      </c>
      <c r="L12" s="283">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7">
        <v>2030</v>
      </c>
      <c r="AC26" s="257">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9">
        <f t="shared" ref="AB28:AB35" si="33">IF(INDEX($BF$4:$BF$7,MATCH($D$3,$BA$4:$BA$7,0)),Z28*$AB$27,Z28)</f>
        <v>8.9942781873813011E-3</v>
      </c>
      <c r="AC28" s="259">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9">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9">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9">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9">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9">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9">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9">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7"/>
      <c r="S37" s="287"/>
      <c r="AA37" s="287"/>
    </row>
    <row r="38" spans="1:45" ht="15.75" thickBot="1">
      <c r="A38" s="185" t="s">
        <v>16</v>
      </c>
      <c r="B38" s="14" t="s">
        <v>433</v>
      </c>
      <c r="C38" s="14"/>
      <c r="D38" s="14"/>
      <c r="Q38" s="287"/>
      <c r="S38" s="287"/>
      <c r="AA38" s="287"/>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3"/>
      <c r="K41" s="283"/>
    </row>
    <row r="42" spans="1:45" ht="15.75" thickBot="1">
      <c r="A42" s="185" t="s">
        <v>16</v>
      </c>
      <c r="B42" s="14" t="s">
        <v>207</v>
      </c>
      <c r="C42" s="14"/>
      <c r="D42" s="14"/>
      <c r="G42" s="47"/>
      <c r="H42" s="47"/>
      <c r="I42" s="47"/>
      <c r="K42" s="283"/>
    </row>
    <row r="43" spans="1:45">
      <c r="A43" s="185" t="s">
        <v>16</v>
      </c>
      <c r="B43" s="186"/>
      <c r="C43" s="3" t="s">
        <v>5</v>
      </c>
      <c r="D43" s="5" t="s">
        <v>149</v>
      </c>
      <c r="E43" s="5"/>
      <c r="F43" s="47">
        <f>F63*F92</f>
        <v>17.151878492126293</v>
      </c>
      <c r="G43" s="47">
        <f>F43*(1+(F13+G13)/2*((G7/F7)^(1/(G$4-F$4))-1))^(G$4-F$4)</f>
        <v>17.973735381491508</v>
      </c>
      <c r="H43" s="47">
        <f>G43*(1+(G13+H13)/2*((H7/G7)^(1/(H$4-G$4))-1))^(H$4-G$4)</f>
        <v>18.215510353721626</v>
      </c>
      <c r="I43" s="47">
        <f>H43*(1+(H13+I13)/2*((I7/H7)^(1/(I$4-H$4))-1))^(I$4-H$4)</f>
        <v>18.464750561761495</v>
      </c>
      <c r="J43" s="47">
        <f>G43*(1+(G13+J13)/2*((J7/G7)^(1/(J$4-G$4))-1))^(J$4-G$4)</f>
        <v>17.342711169619609</v>
      </c>
      <c r="K43" s="47">
        <f>H43*(1+(H13+K13)/2*((K7/H7)^(1/(K$4-H$4))-1))^(K$4-H$4)</f>
        <v>17.155564030814233</v>
      </c>
      <c r="L43" s="47">
        <f>J43*(1+(J13+L13)/2*((L7/J7)^(1/(L$4-J$4))-1))^(L$4-J$4)</f>
        <v>17.154007380183835</v>
      </c>
      <c r="M43" s="47">
        <f>L43*(1+(L13+M13)/2*((M7/L7)^(1/(M$4-L$4))-1))^(M$4-L$4)</f>
        <v>17.154007380183835</v>
      </c>
      <c r="N43" s="47">
        <f>M43*(1+(M13+N13)/2*((N7/M7)^(1/(N$4-M$4))-1))^(N$4-M$4)</f>
        <v>17.154007380183835</v>
      </c>
      <c r="O43" s="47"/>
      <c r="P43" s="47">
        <f>$G43</f>
        <v>17.973735381491508</v>
      </c>
      <c r="Q43" s="47">
        <f>I43</f>
        <v>18.464750561761495</v>
      </c>
      <c r="R43" s="47">
        <f t="shared" ref="R43:S43" si="62">J43</f>
        <v>17.342711169619609</v>
      </c>
      <c r="S43" s="47">
        <f t="shared" si="62"/>
        <v>17.155564030814233</v>
      </c>
      <c r="T43" s="313">
        <f>R43*(1+(R13+T13)/2*((T7/R7)^(1/(T$4-R$4))-1))^(T$4-R$4)</f>
        <v>17.154007380183835</v>
      </c>
      <c r="U43" s="313">
        <f>T43*(1+(T13+U13)/2*((U7/T7)^(1/(U$4-T$4))-1))^(U$4-T$4)</f>
        <v>17.154007380183835</v>
      </c>
      <c r="V43" s="313">
        <f>U43*(1+(U13+V13)/2*((V7/U7)^(1/(V$4-U$4))-1))^(V$4-U$4)</f>
        <v>17.154007380183835</v>
      </c>
      <c r="X43" s="47">
        <f>P43</f>
        <v>17.973735381491508</v>
      </c>
      <c r="Y43" s="47">
        <f t="shared" ref="Y43:AA43" si="63">Q43</f>
        <v>18.464750561761495</v>
      </c>
      <c r="Z43" s="47">
        <f t="shared" si="63"/>
        <v>17.342711169619609</v>
      </c>
      <c r="AA43" s="47">
        <f t="shared" si="63"/>
        <v>17.155564030814233</v>
      </c>
      <c r="AB43" s="313">
        <f>Z43*(1+(Z13+AB13)/2*((AB7/Z7)^(1/(AB$4-Z$4))-1))^(AB$4-Z$4)</f>
        <v>17.154007380183835</v>
      </c>
      <c r="AC43" s="313">
        <f>AB43*(1+(AB13+AC13)/2*((AC7/AB7)^(1/(AC$4-AB$4))-1))^(AC$4-AB$4)</f>
        <v>17.154007380183835</v>
      </c>
      <c r="AD43" s="313">
        <f>AC43*(1+(AC13+AD13)/2*((AD7/AC7)^(1/(AD$4-AC$4))-1))^(AD$4-AC$4)</f>
        <v>17.154007380183835</v>
      </c>
    </row>
    <row r="44" spans="1:45">
      <c r="A44" s="185" t="s">
        <v>16</v>
      </c>
      <c r="I44" s="283"/>
      <c r="K44" s="283"/>
      <c r="Q44" s="287"/>
      <c r="R44" s="287"/>
    </row>
    <row r="45" spans="1:45" ht="15.75" thickBot="1">
      <c r="A45" s="185" t="s">
        <v>16</v>
      </c>
      <c r="B45" s="14" t="s">
        <v>411</v>
      </c>
      <c r="C45" s="14"/>
      <c r="D45" s="14"/>
      <c r="I45" s="283"/>
      <c r="K45" s="283"/>
      <c r="Q45" s="287"/>
      <c r="R45" s="287"/>
    </row>
    <row r="46" spans="1:45">
      <c r="A46" s="185" t="s">
        <v>16</v>
      </c>
      <c r="B46" s="186" t="str">
        <f>B39</f>
        <v>TFHCV1</v>
      </c>
      <c r="C46" s="186" t="str">
        <f>C39</f>
        <v>Transport Freight - HCV1</v>
      </c>
      <c r="D46" s="185" t="s">
        <v>149</v>
      </c>
      <c r="F46" s="10">
        <f>F64*F93</f>
        <v>4.9123710000000003</v>
      </c>
      <c r="G46" s="10">
        <f t="shared" ref="G46:N46" si="64">G39*G$48</f>
        <v>5.1477543110070849</v>
      </c>
      <c r="H46" s="10">
        <f t="shared" si="64"/>
        <v>5.2169996920686552</v>
      </c>
      <c r="I46" s="10">
        <f t="shared" si="64"/>
        <v>5.2883831484388173</v>
      </c>
      <c r="J46" s="10">
        <f t="shared" si="64"/>
        <v>4.9670262910342062</v>
      </c>
      <c r="K46" s="10">
        <f t="shared" si="64"/>
        <v>4.9134265539661923</v>
      </c>
      <c r="L46" s="10">
        <f t="shared" si="64"/>
        <v>4.912980722600409</v>
      </c>
      <c r="M46" s="10">
        <f t="shared" si="64"/>
        <v>4.912980722600409</v>
      </c>
      <c r="N46" s="10">
        <f t="shared" si="64"/>
        <v>4.912980722600409</v>
      </c>
      <c r="P46" s="10">
        <f t="shared" ref="P46" si="65">P39*P$48</f>
        <v>5.1477543110070849</v>
      </c>
      <c r="Q46" s="10">
        <f t="shared" ref="Q46:Q48" si="66">$I46</f>
        <v>5.2883831484388173</v>
      </c>
      <c r="R46" s="10">
        <f t="shared" ref="R46:V47" si="67">R39*R$48</f>
        <v>4.9670262910342062</v>
      </c>
      <c r="S46" s="10">
        <f t="shared" si="67"/>
        <v>4.9146079577828869</v>
      </c>
      <c r="T46" s="312">
        <f t="shared" si="67"/>
        <v>4.912980722600409</v>
      </c>
      <c r="U46" s="312">
        <f t="shared" si="67"/>
        <v>4.912980722600409</v>
      </c>
      <c r="V46" s="312">
        <f t="shared" si="67"/>
        <v>4.912980722600409</v>
      </c>
      <c r="W46" s="10"/>
      <c r="X46" s="10">
        <f t="shared" ref="X46:AD47" si="68">X39*X$48</f>
        <v>5.1477543110070849</v>
      </c>
      <c r="Y46" s="10">
        <f t="shared" si="68"/>
        <v>5.2883831484388173</v>
      </c>
      <c r="Z46" s="10">
        <f t="shared" si="68"/>
        <v>4.9670262910342062</v>
      </c>
      <c r="AA46" s="10">
        <f t="shared" si="68"/>
        <v>4.9146079577828869</v>
      </c>
      <c r="AB46" s="312">
        <f t="shared" si="68"/>
        <v>4.667331686470388</v>
      </c>
      <c r="AC46" s="312">
        <f t="shared" si="68"/>
        <v>4.4339651021468676</v>
      </c>
      <c r="AD46" s="312">
        <f t="shared" si="68"/>
        <v>4.2122668470395244</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26.302702545527975</v>
      </c>
      <c r="H47" s="10">
        <f t="shared" si="69"/>
        <v>26.656515208424448</v>
      </c>
      <c r="I47" s="10">
        <f t="shared" ref="I47" si="70">I40*I$48</f>
        <v>27.021252471731941</v>
      </c>
      <c r="J47" s="10">
        <f>J40*J$48</f>
        <v>25.379263883969383</v>
      </c>
      <c r="K47" s="10">
        <f>K40*K$48</f>
        <v>25.105393404641347</v>
      </c>
      <c r="L47" s="10">
        <f>L40*L$48</f>
        <v>25.103115407462148</v>
      </c>
      <c r="M47" s="10">
        <f>M40*M$48</f>
        <v>25.103115407462148</v>
      </c>
      <c r="N47" s="10">
        <f>N40*N$48</f>
        <v>25.103115407462148</v>
      </c>
      <c r="P47" s="10">
        <f>P40*P$48</f>
        <v>26.302702545527975</v>
      </c>
      <c r="Q47" s="10">
        <f t="shared" si="66"/>
        <v>27.021252471731941</v>
      </c>
      <c r="R47" s="10">
        <f t="shared" si="67"/>
        <v>25.379263883969383</v>
      </c>
      <c r="S47" s="10">
        <f t="shared" si="67"/>
        <v>25.111429845252005</v>
      </c>
      <c r="T47" s="312">
        <f t="shared" si="67"/>
        <v>25.103115407462148</v>
      </c>
      <c r="U47" s="312">
        <f t="shared" si="67"/>
        <v>25.103115407462148</v>
      </c>
      <c r="V47" s="312">
        <f t="shared" si="67"/>
        <v>25.103115407462148</v>
      </c>
      <c r="W47" s="10"/>
      <c r="X47" s="10">
        <f t="shared" si="68"/>
        <v>26.302702545527975</v>
      </c>
      <c r="Y47" s="10">
        <f t="shared" si="68"/>
        <v>27.021252471731941</v>
      </c>
      <c r="Z47" s="10">
        <f t="shared" si="68"/>
        <v>25.379263883969383</v>
      </c>
      <c r="AA47" s="10">
        <f t="shared" si="68"/>
        <v>25.111429845252005</v>
      </c>
      <c r="AB47" s="312">
        <f t="shared" si="68"/>
        <v>25.34876444359217</v>
      </c>
      <c r="AC47" s="312">
        <f t="shared" si="68"/>
        <v>25.58213102791569</v>
      </c>
      <c r="AD47" s="312">
        <f t="shared" si="68"/>
        <v>25.803829283023031</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31.450456856535062</v>
      </c>
      <c r="H48" s="47">
        <f>G48*(1+(G21+H21)/2*((H7/G7)^(1/(H$4-G$4))-1))^(H$4-G$4)</f>
        <v>31.873514900493106</v>
      </c>
      <c r="I48" s="47">
        <f>H48*(1+(H21+I21)/2*((I7/H7)^(1/(I$4-H$4))-1))^(I$4-H$4)</f>
        <v>32.309635620170759</v>
      </c>
      <c r="J48" s="47">
        <f>G48*(1+(G21+J21)/2*((J7/G7)^(1/(J$4-G$4))-1))^(J$4-G$4)</f>
        <v>30.346290175003592</v>
      </c>
      <c r="K48" s="47">
        <f>H48*(1+(H21+K21)/2*((K7/H7)^(1/(K$4-H$4))-1))^(K$4-H$4)</f>
        <v>30.018819958607541</v>
      </c>
      <c r="L48" s="47">
        <f>J48*(1+(J21+L21)/2*((L7/J7)^(1/(L$4-J$4))-1))^(L$4-J$4)</f>
        <v>30.016096130062557</v>
      </c>
      <c r="M48" s="47">
        <f>L48*(1+(L21+M21)/2*((M7/L7)^(1/(M$4-L$4))-1))^(M$4-L$4)</f>
        <v>30.016096130062557</v>
      </c>
      <c r="N48" s="47">
        <f>M48*(1+(M21+N21)/2*((N7/M7)^(1/(N$4-M$4))-1))^(N$4-M$4)</f>
        <v>30.016096130062557</v>
      </c>
      <c r="P48" s="47">
        <f>$G48</f>
        <v>31.450456856535062</v>
      </c>
      <c r="Q48" s="47">
        <f t="shared" si="66"/>
        <v>32.309635620170759</v>
      </c>
      <c r="R48" s="47">
        <f>P48*(1+(P21+R21)/2*((R7/P7)^(1/(R$4-P$4))-1))^(R$4-P$4)</f>
        <v>30.346290175003592</v>
      </c>
      <c r="S48" s="47">
        <f>Q48*(1+(Q21+S21)/2*((S7/Q7)^(1/(S$4-Q$4))-1))^(S$4-Q$4)</f>
        <v>30.026037803034892</v>
      </c>
      <c r="T48" s="313">
        <f>R48*(1+(R21+T21)/2*((T7/R7)^(1/(T$4-R$4))-1))^(T$4-R$4)</f>
        <v>30.016096130062557</v>
      </c>
      <c r="U48" s="313">
        <f>T48*(1+(T21+U21)/2*((U7/T7)^(1/(U$4-T$4))-1))^(U$4-T$4)</f>
        <v>30.016096130062557</v>
      </c>
      <c r="V48" s="313">
        <f>U48*(1+(U21+V21)/2*((V7/U7)^(1/(V$4-U$4))-1))^(V$4-U$4)</f>
        <v>30.016096130062557</v>
      </c>
      <c r="W48" s="186"/>
      <c r="X48" s="47">
        <f>P48</f>
        <v>31.450456856535062</v>
      </c>
      <c r="Y48" s="47">
        <f>Q48</f>
        <v>32.309635620170759</v>
      </c>
      <c r="Z48" s="47">
        <f>R48</f>
        <v>30.346290175003592</v>
      </c>
      <c r="AA48" s="47">
        <f>S48</f>
        <v>30.026037803034892</v>
      </c>
      <c r="AB48" s="313">
        <f>Z48*(1+(Z21+AB21)/2*((AB7/Z7)^(1/(AB$4-Z$4))-1))^(AB$4-Z$4)</f>
        <v>30.016096130062557</v>
      </c>
      <c r="AC48" s="313">
        <f>AB48*(1+(AB21+AC21)/2*((AC7/AB7)^(1/(AC$4-AB$4))-1))^(AC$4-AB$4)</f>
        <v>30.016096130062557</v>
      </c>
      <c r="AD48" s="313">
        <f>AC48*(1+(AC21+AD21)/2*((AD7/AC7)^(1/(AD$4-AC$4))-1))^(AD$4-AC$4)</f>
        <v>30.016096130062557</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3"/>
      <c r="K50" s="283"/>
    </row>
    <row r="51" spans="1:45">
      <c r="A51" s="185" t="s">
        <v>16</v>
      </c>
      <c r="B51" s="186" t="str">
        <f>B15</f>
        <v>TFHCV2</v>
      </c>
      <c r="C51" s="186" t="str">
        <f>C28</f>
        <v>Transport Freight - HCV2</v>
      </c>
      <c r="D51" s="185" t="s">
        <v>149</v>
      </c>
      <c r="F51" s="10">
        <f>F65*F94</f>
        <v>1.637614669131271</v>
      </c>
      <c r="G51" s="10">
        <f t="shared" ref="G51:H59" si="71">G28*G$60</f>
        <v>1.7160833277431489</v>
      </c>
      <c r="H51" s="10">
        <f t="shared" si="71"/>
        <v>1.7391673439536532</v>
      </c>
      <c r="I51" s="10">
        <f t="shared" ref="I51" si="72">I28*I$60</f>
        <v>1.762964120558081</v>
      </c>
      <c r="J51" s="10">
        <f t="shared" ref="J51:N59" si="73">J28*J$60</f>
        <v>1.6558348537108261</v>
      </c>
      <c r="K51" s="10">
        <f t="shared" si="73"/>
        <v>1.6379665543327542</v>
      </c>
      <c r="L51" s="10">
        <f t="shared" si="73"/>
        <v>1.6378179295679376</v>
      </c>
      <c r="M51" s="10">
        <f t="shared" si="73"/>
        <v>1.6378179295679376</v>
      </c>
      <c r="N51" s="10">
        <f t="shared" si="73"/>
        <v>1.6378179295679376</v>
      </c>
      <c r="P51" s="10">
        <f t="shared" ref="P51:V51" si="74">P28*P$60</f>
        <v>1.7160833277431489</v>
      </c>
      <c r="Q51" s="10">
        <f t="shared" si="74"/>
        <v>1.7629641177134223</v>
      </c>
      <c r="R51" s="10">
        <f t="shared" si="74"/>
        <v>1.6558348537108261</v>
      </c>
      <c r="S51" s="10">
        <f t="shared" si="74"/>
        <v>1.6383603908801219</v>
      </c>
      <c r="T51" s="312">
        <f t="shared" si="74"/>
        <v>1.6378179295679376</v>
      </c>
      <c r="U51" s="312">
        <f t="shared" si="74"/>
        <v>1.6378179295679376</v>
      </c>
      <c r="V51" s="312">
        <f t="shared" si="74"/>
        <v>1.6378179295679376</v>
      </c>
      <c r="W51" s="10"/>
      <c r="X51" s="10">
        <f>P51</f>
        <v>1.7160833277431489</v>
      </c>
      <c r="Y51" s="10">
        <f t="shared" ref="Y51:AA51" si="75">Q51</f>
        <v>1.7629641177134223</v>
      </c>
      <c r="Z51" s="10">
        <f t="shared" si="75"/>
        <v>1.6558348537108261</v>
      </c>
      <c r="AA51" s="10">
        <f t="shared" si="75"/>
        <v>1.6383603908801219</v>
      </c>
      <c r="AB51" s="312">
        <f t="shared" ref="AB51:AD59" si="76">AB28*AB$60</f>
        <v>1.5559270330895407</v>
      </c>
      <c r="AC51" s="312">
        <f t="shared" si="76"/>
        <v>1.4781306814350637</v>
      </c>
      <c r="AD51" s="312">
        <f t="shared" si="76"/>
        <v>1.4042241473633104</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14.22679723007378</v>
      </c>
      <c r="H52" s="10">
        <f t="shared" si="71"/>
        <v>14.418169998850971</v>
      </c>
      <c r="I52" s="10">
        <f t="shared" ref="I52" si="80">I29*I$60</f>
        <v>14.615451745026894</v>
      </c>
      <c r="J52" s="10">
        <f t="shared" si="73"/>
        <v>13.727321004402114</v>
      </c>
      <c r="K52" s="10">
        <f t="shared" si="73"/>
        <v>13.579187945832984</v>
      </c>
      <c r="L52" s="10">
        <f t="shared" si="73"/>
        <v>13.577955806135435</v>
      </c>
      <c r="M52" s="10">
        <f t="shared" si="73"/>
        <v>13.577955806135435</v>
      </c>
      <c r="N52" s="10">
        <f t="shared" si="73"/>
        <v>13.577955806135435</v>
      </c>
      <c r="P52" s="10">
        <f t="shared" ref="P52:P59" si="81">P29*P$60</f>
        <v>14.22679723007378</v>
      </c>
      <c r="Q52" s="10">
        <f t="shared" ref="Q52:V59" si="82">Q29*Q$60</f>
        <v>14.6154517214439</v>
      </c>
      <c r="R52" s="10">
        <f t="shared" si="82"/>
        <v>13.727321004402114</v>
      </c>
      <c r="S52" s="10">
        <f t="shared" si="82"/>
        <v>13.582452957858104</v>
      </c>
      <c r="T52" s="312">
        <f t="shared" si="82"/>
        <v>13.577955806135435</v>
      </c>
      <c r="U52" s="312">
        <f t="shared" si="82"/>
        <v>13.577955806135435</v>
      </c>
      <c r="V52" s="312">
        <f t="shared" si="82"/>
        <v>13.577955806135435</v>
      </c>
      <c r="W52" s="10"/>
      <c r="X52" s="10">
        <f t="shared" ref="X52:X59" si="83">P52</f>
        <v>14.22679723007378</v>
      </c>
      <c r="Y52" s="10">
        <f t="shared" ref="Y52:Y60" si="84">Q52</f>
        <v>14.6154517214439</v>
      </c>
      <c r="Z52" s="10">
        <f t="shared" ref="Z52:Z60" si="85">R52</f>
        <v>13.727321004402114</v>
      </c>
      <c r="AA52" s="10">
        <f t="shared" ref="AA52:AA60" si="86">S52</f>
        <v>13.582452957858104</v>
      </c>
      <c r="AB52" s="312">
        <f t="shared" si="76"/>
        <v>12.899058015828663</v>
      </c>
      <c r="AC52" s="312">
        <f t="shared" si="76"/>
        <v>12.25410511503723</v>
      </c>
      <c r="AD52" s="312">
        <f t="shared" si="76"/>
        <v>11.641399859285368</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4.7323201849205789</v>
      </c>
      <c r="H53" s="10">
        <f t="shared" si="71"/>
        <v>4.7959773244638368</v>
      </c>
      <c r="I53" s="10">
        <f t="shared" ref="I53" si="87">I30*I$60</f>
        <v>4.8615999923381761</v>
      </c>
      <c r="J53" s="10">
        <f t="shared" si="73"/>
        <v>4.5661772796405753</v>
      </c>
      <c r="K53" s="10">
        <f t="shared" si="73"/>
        <v>4.5169031491539986</v>
      </c>
      <c r="L53" s="10">
        <f t="shared" si="73"/>
        <v>4.5164932972760923</v>
      </c>
      <c r="M53" s="10">
        <f t="shared" si="73"/>
        <v>4.5164932972760923</v>
      </c>
      <c r="N53" s="10">
        <f t="shared" si="73"/>
        <v>4.5164932972760923</v>
      </c>
      <c r="P53" s="10">
        <f t="shared" si="81"/>
        <v>4.7323201849205789</v>
      </c>
      <c r="Q53" s="10">
        <f t="shared" si="82"/>
        <v>4.8615999844936644</v>
      </c>
      <c r="R53" s="10">
        <f t="shared" si="82"/>
        <v>4.5661772796405753</v>
      </c>
      <c r="S53" s="10">
        <f t="shared" si="82"/>
        <v>4.5179892040165672</v>
      </c>
      <c r="T53" s="312">
        <f t="shared" si="82"/>
        <v>4.5164932972760923</v>
      </c>
      <c r="U53" s="312">
        <f t="shared" si="82"/>
        <v>4.5164932972760923</v>
      </c>
      <c r="V53" s="312">
        <f t="shared" si="82"/>
        <v>4.5164932972760923</v>
      </c>
      <c r="W53" s="10"/>
      <c r="X53" s="10">
        <f t="shared" si="83"/>
        <v>4.7323201849205789</v>
      </c>
      <c r="Y53" s="10">
        <f t="shared" si="84"/>
        <v>4.8615999844936644</v>
      </c>
      <c r="Z53" s="10">
        <f t="shared" si="85"/>
        <v>4.5661772796405753</v>
      </c>
      <c r="AA53" s="10">
        <f t="shared" si="86"/>
        <v>4.5179892040165672</v>
      </c>
      <c r="AB53" s="312">
        <f t="shared" si="76"/>
        <v>4.2906686324122871</v>
      </c>
      <c r="AC53" s="312">
        <f t="shared" si="76"/>
        <v>4.0761352007916729</v>
      </c>
      <c r="AD53" s="312">
        <f t="shared" si="76"/>
        <v>3.8723284407520886</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3.1175708293518647</v>
      </c>
      <c r="H54" s="10">
        <f t="shared" si="71"/>
        <v>3.1595070537756507</v>
      </c>
      <c r="I54" s="10">
        <f t="shared" ref="I54" si="88">I31*I$60</f>
        <v>3.2027381343270438</v>
      </c>
      <c r="J54" s="10">
        <f t="shared" si="73"/>
        <v>3.0081187519849983</v>
      </c>
      <c r="K54" s="10">
        <f t="shared" si="73"/>
        <v>2.9756578055900103</v>
      </c>
      <c r="L54" s="10">
        <f t="shared" si="73"/>
        <v>2.9753878022493678</v>
      </c>
      <c r="M54" s="10">
        <f t="shared" si="73"/>
        <v>2.9753878022493678</v>
      </c>
      <c r="N54" s="10">
        <f t="shared" si="73"/>
        <v>2.9753878022493678</v>
      </c>
      <c r="P54" s="10">
        <f t="shared" si="81"/>
        <v>3.1175708293518647</v>
      </c>
      <c r="Q54" s="10">
        <f t="shared" si="82"/>
        <v>3.202738129159215</v>
      </c>
      <c r="R54" s="10">
        <f t="shared" si="82"/>
        <v>3.0081187519849983</v>
      </c>
      <c r="S54" s="10">
        <f t="shared" si="82"/>
        <v>2.9763732797815932</v>
      </c>
      <c r="T54" s="312">
        <f t="shared" si="82"/>
        <v>2.9753878022493678</v>
      </c>
      <c r="U54" s="312">
        <f t="shared" si="82"/>
        <v>2.9753878022493678</v>
      </c>
      <c r="V54" s="312">
        <f t="shared" si="82"/>
        <v>2.9753878022493678</v>
      </c>
      <c r="W54" s="10"/>
      <c r="X54" s="10">
        <f t="shared" si="83"/>
        <v>3.1175708293518647</v>
      </c>
      <c r="Y54" s="10">
        <f t="shared" si="84"/>
        <v>3.202738129159215</v>
      </c>
      <c r="Z54" s="10">
        <f t="shared" si="85"/>
        <v>3.0081187519849983</v>
      </c>
      <c r="AA54" s="10">
        <f t="shared" si="86"/>
        <v>2.9763732797815932</v>
      </c>
      <c r="AB54" s="312">
        <f t="shared" si="76"/>
        <v>2.8266184121368996</v>
      </c>
      <c r="AC54" s="312">
        <f t="shared" si="76"/>
        <v>2.6852874915300542</v>
      </c>
      <c r="AD54" s="312">
        <f t="shared" si="76"/>
        <v>2.5510231169535516</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103.01994655534413</v>
      </c>
      <c r="H55" s="10">
        <f t="shared" si="71"/>
        <v>104.40572664996014</v>
      </c>
      <c r="I55" s="10">
        <f>I32*I$60</f>
        <v>105.83429518992824</v>
      </c>
      <c r="J55" s="10">
        <f t="shared" si="73"/>
        <v>99.403109030902016</v>
      </c>
      <c r="K55" s="10">
        <f t="shared" si="73"/>
        <v>98.330438947110267</v>
      </c>
      <c r="L55" s="10">
        <f t="shared" si="73"/>
        <v>98.321516702437947</v>
      </c>
      <c r="M55" s="10">
        <f t="shared" si="73"/>
        <v>98.321516702437947</v>
      </c>
      <c r="N55" s="10">
        <f t="shared" si="73"/>
        <v>98.321516702437947</v>
      </c>
      <c r="P55" s="10">
        <f t="shared" si="81"/>
        <v>103.01994655534413</v>
      </c>
      <c r="Q55" s="10">
        <f t="shared" si="82"/>
        <v>105.83429501915762</v>
      </c>
      <c r="R55" s="10">
        <f t="shared" si="82"/>
        <v>99.403109030902016</v>
      </c>
      <c r="S55" s="10">
        <f t="shared" si="82"/>
        <v>98.354081750117217</v>
      </c>
      <c r="T55" s="312">
        <f t="shared" si="82"/>
        <v>98.321516702437947</v>
      </c>
      <c r="U55" s="312">
        <f t="shared" si="82"/>
        <v>98.321516702437947</v>
      </c>
      <c r="V55" s="312">
        <f t="shared" si="82"/>
        <v>98.321516702437947</v>
      </c>
      <c r="W55" s="10"/>
      <c r="X55" s="10">
        <f t="shared" si="83"/>
        <v>103.01994655534413</v>
      </c>
      <c r="Y55" s="10">
        <f t="shared" si="84"/>
        <v>105.83429501915762</v>
      </c>
      <c r="Z55" s="10">
        <f t="shared" si="85"/>
        <v>99.403109030902016</v>
      </c>
      <c r="AA55" s="10">
        <f t="shared" si="86"/>
        <v>98.354081750117217</v>
      </c>
      <c r="AB55" s="312">
        <f t="shared" si="76"/>
        <v>93.405440867316045</v>
      </c>
      <c r="AC55" s="312">
        <f t="shared" si="76"/>
        <v>88.735168823950247</v>
      </c>
      <c r="AD55" s="312">
        <f t="shared" si="76"/>
        <v>84.298410382752721</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29.345026433417999</v>
      </c>
      <c r="H56" s="10">
        <f t="shared" si="71"/>
        <v>29.739763131185214</v>
      </c>
      <c r="I56" s="10">
        <f t="shared" ref="I56" si="89">I33*I$60</f>
        <v>30.146688032323578</v>
      </c>
      <c r="J56" s="10">
        <f t="shared" si="73"/>
        <v>28.314777473784595</v>
      </c>
      <c r="K56" s="10">
        <f t="shared" si="73"/>
        <v>28.00922953849912</v>
      </c>
      <c r="L56" s="10">
        <f t="shared" si="73"/>
        <v>28.006688054888333</v>
      </c>
      <c r="M56" s="10">
        <f t="shared" si="73"/>
        <v>28.006688054888333</v>
      </c>
      <c r="N56" s="10">
        <f t="shared" si="73"/>
        <v>28.006688054888333</v>
      </c>
      <c r="P56" s="10">
        <f t="shared" si="81"/>
        <v>29.345026433417999</v>
      </c>
      <c r="Q56" s="10">
        <f t="shared" si="82"/>
        <v>30.146687983679911</v>
      </c>
      <c r="R56" s="10">
        <f t="shared" si="82"/>
        <v>28.314777473784595</v>
      </c>
      <c r="S56" s="10">
        <f t="shared" si="82"/>
        <v>28.01596414381001</v>
      </c>
      <c r="T56" s="312">
        <f t="shared" si="82"/>
        <v>28.006688054888333</v>
      </c>
      <c r="U56" s="312">
        <f t="shared" si="82"/>
        <v>28.006688054888333</v>
      </c>
      <c r="V56" s="312">
        <f t="shared" si="82"/>
        <v>28.006688054888333</v>
      </c>
      <c r="W56" s="10"/>
      <c r="X56" s="10">
        <f t="shared" si="83"/>
        <v>29.345026433417999</v>
      </c>
      <c r="Y56" s="10">
        <f t="shared" si="84"/>
        <v>30.146687983679911</v>
      </c>
      <c r="Z56" s="10">
        <f t="shared" si="85"/>
        <v>28.314777473784595</v>
      </c>
      <c r="AA56" s="10">
        <f t="shared" si="86"/>
        <v>28.01596414381001</v>
      </c>
      <c r="AB56" s="312">
        <f t="shared" si="76"/>
        <v>26.606353652143916</v>
      </c>
      <c r="AC56" s="312">
        <f t="shared" si="76"/>
        <v>25.276035969536718</v>
      </c>
      <c r="AD56" s="312">
        <f t="shared" si="76"/>
        <v>24.012234171059884</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1.1278926839183303</v>
      </c>
      <c r="H57" s="10">
        <f t="shared" si="71"/>
        <v>1.1430646120982522</v>
      </c>
      <c r="I57" s="10">
        <f t="shared" ref="I57" si="90">I34*I$60</f>
        <v>1.1587050007664825</v>
      </c>
      <c r="J57" s="10">
        <f t="shared" si="73"/>
        <v>1.0882944826074026</v>
      </c>
      <c r="K57" s="10">
        <f t="shared" si="73"/>
        <v>1.0765505749446587</v>
      </c>
      <c r="L57" s="10">
        <f t="shared" si="73"/>
        <v>1.0764528915850131</v>
      </c>
      <c r="M57" s="10">
        <f t="shared" si="73"/>
        <v>1.0764528915850131</v>
      </c>
      <c r="N57" s="10">
        <f t="shared" si="73"/>
        <v>1.0764528915850131</v>
      </c>
      <c r="P57" s="10">
        <f t="shared" si="81"/>
        <v>1.1278926839183303</v>
      </c>
      <c r="Q57" s="10">
        <f t="shared" si="82"/>
        <v>1.1587049988968356</v>
      </c>
      <c r="R57" s="10">
        <f t="shared" si="82"/>
        <v>1.0882944826074026</v>
      </c>
      <c r="S57" s="10">
        <f t="shared" si="82"/>
        <v>1.0768094233078205</v>
      </c>
      <c r="T57" s="312">
        <f t="shared" si="82"/>
        <v>1.0764528915850131</v>
      </c>
      <c r="U57" s="312">
        <f t="shared" si="82"/>
        <v>1.0764528915850131</v>
      </c>
      <c r="V57" s="312">
        <f t="shared" si="82"/>
        <v>1.0764528915850131</v>
      </c>
      <c r="W57" s="10"/>
      <c r="X57" s="10">
        <f t="shared" si="83"/>
        <v>1.1278926839183303</v>
      </c>
      <c r="Y57" s="10">
        <f t="shared" si="84"/>
        <v>1.1587049988968356</v>
      </c>
      <c r="Z57" s="10">
        <f t="shared" si="85"/>
        <v>1.0882944826074026</v>
      </c>
      <c r="AA57" s="10">
        <f t="shared" si="86"/>
        <v>1.0768094233078205</v>
      </c>
      <c r="AB57" s="312">
        <f t="shared" si="76"/>
        <v>1.0226302470057622</v>
      </c>
      <c r="AC57" s="312">
        <f t="shared" si="76"/>
        <v>0.97149873465547421</v>
      </c>
      <c r="AD57" s="312">
        <f t="shared" si="76"/>
        <v>0.92292379792270052</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0.91756583180632267</v>
      </c>
      <c r="H58" s="10">
        <f t="shared" si="71"/>
        <v>0.92990853346491742</v>
      </c>
      <c r="I58" s="10">
        <f t="shared" ref="I58" si="91">I35*I$60</f>
        <v>0.94263233816970804</v>
      </c>
      <c r="J58" s="10">
        <f t="shared" si="73"/>
        <v>0.88535181265188445</v>
      </c>
      <c r="K58" s="10">
        <f t="shared" si="73"/>
        <v>0.87579788207243725</v>
      </c>
      <c r="L58" s="10">
        <f t="shared" si="73"/>
        <v>0.87571841448263477</v>
      </c>
      <c r="M58" s="10">
        <f t="shared" si="73"/>
        <v>0.87571841448263477</v>
      </c>
      <c r="N58" s="10">
        <f t="shared" si="73"/>
        <v>0.87571841448263477</v>
      </c>
      <c r="P58" s="10">
        <f t="shared" si="81"/>
        <v>0.91756583180632267</v>
      </c>
      <c r="Q58" s="10">
        <f t="shared" si="82"/>
        <v>0.94263233664870871</v>
      </c>
      <c r="R58" s="10">
        <f t="shared" si="82"/>
        <v>0.88535181265188445</v>
      </c>
      <c r="S58" s="10">
        <f t="shared" si="82"/>
        <v>0.87600846098392648</v>
      </c>
      <c r="T58" s="312">
        <f t="shared" si="82"/>
        <v>0.87571841448263477</v>
      </c>
      <c r="U58" s="312">
        <f t="shared" si="82"/>
        <v>0.87571841448263477</v>
      </c>
      <c r="V58" s="312">
        <f t="shared" si="82"/>
        <v>0.87571841448263477</v>
      </c>
      <c r="W58" s="10"/>
      <c r="X58" s="10">
        <f t="shared" si="83"/>
        <v>0.91756583180632267</v>
      </c>
      <c r="Y58" s="10">
        <f t="shared" si="84"/>
        <v>0.94263233664870871</v>
      </c>
      <c r="Z58" s="10">
        <f t="shared" si="85"/>
        <v>0.88535181265188445</v>
      </c>
      <c r="AA58" s="10">
        <f t="shared" si="86"/>
        <v>0.87600846098392648</v>
      </c>
      <c r="AB58" s="312">
        <f t="shared" si="76"/>
        <v>0.83193249375850298</v>
      </c>
      <c r="AC58" s="312">
        <f t="shared" si="76"/>
        <v>0.79033586907057785</v>
      </c>
      <c r="AD58" s="312">
        <f t="shared" si="76"/>
        <v>0.75081907561704897</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23.054161593689841</v>
      </c>
      <c r="H59" s="10">
        <f t="shared" si="71"/>
        <v>23.364276278300295</v>
      </c>
      <c r="I59" s="10">
        <f t="shared" ref="I59" si="92">I36*I$60</f>
        <v>23.683966309884546</v>
      </c>
      <c r="J59" s="10">
        <f t="shared" si="73"/>
        <v>22.244773125391472</v>
      </c>
      <c r="K59" s="10">
        <f t="shared" si="73"/>
        <v>22.004727286936621</v>
      </c>
      <c r="L59" s="10">
        <f t="shared" si="73"/>
        <v>22.00273063602258</v>
      </c>
      <c r="M59" s="10">
        <f t="shared" si="73"/>
        <v>22.00273063602258</v>
      </c>
      <c r="N59" s="10">
        <f t="shared" si="73"/>
        <v>22.00273063602258</v>
      </c>
      <c r="P59" s="10">
        <f t="shared" si="81"/>
        <v>23.054161593689841</v>
      </c>
      <c r="Q59" s="10">
        <f t="shared" si="82"/>
        <v>23.683966271668908</v>
      </c>
      <c r="R59" s="10">
        <f t="shared" si="82"/>
        <v>22.244773125391472</v>
      </c>
      <c r="S59" s="10">
        <f t="shared" si="82"/>
        <v>22.010018155542898</v>
      </c>
      <c r="T59" s="312">
        <f t="shared" si="82"/>
        <v>22.00273063602258</v>
      </c>
      <c r="U59" s="312">
        <f t="shared" si="82"/>
        <v>22.00273063602258</v>
      </c>
      <c r="V59" s="312">
        <f t="shared" si="82"/>
        <v>22.00273063602258</v>
      </c>
      <c r="W59" s="10"/>
      <c r="X59" s="10">
        <f t="shared" si="83"/>
        <v>23.054161593689841</v>
      </c>
      <c r="Y59" s="10">
        <f t="shared" si="84"/>
        <v>23.683966271668908</v>
      </c>
      <c r="Z59" s="10">
        <f t="shared" si="85"/>
        <v>22.244773125391472</v>
      </c>
      <c r="AA59" s="10">
        <f t="shared" si="86"/>
        <v>22.010018155542898</v>
      </c>
      <c r="AB59" s="312">
        <f t="shared" si="76"/>
        <v>29.55213218095372</v>
      </c>
      <c r="AC59" s="312">
        <f t="shared" si="76"/>
        <v>36.724063648638328</v>
      </c>
      <c r="AD59" s="312">
        <f t="shared" si="76"/>
        <v>43.537398542938689</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181.25736467026599</v>
      </c>
      <c r="H60" s="47">
        <f>G60*(1+(G22+H22)/2*((H7/G7)^(1/(H$4-G$4))-1))^(H$4-G$4)</f>
        <v>183.69556092605293</v>
      </c>
      <c r="I60" s="47">
        <f>H60*(1+(H22+I22)/2*((I7/H7)^(1/(I$4-H$4))-1))^(I$4-H$4)</f>
        <v>186.20904086332274</v>
      </c>
      <c r="J60" s="47">
        <f>G60*(1+(G22+J22)/2*((J7/G7)^(1/(J$4-G$4))-1))^(J$4-G$4)</f>
        <v>174.89375781507587</v>
      </c>
      <c r="K60" s="47">
        <f>H60*(1+(H22+K22)/2*((K7/H7)^(1/(K$4-H$4))-1))^(K$4-H$4)</f>
        <v>173.00645968447284</v>
      </c>
      <c r="L60" s="47">
        <f>J60*(1+(J22+L22)/2*((L7/J7)^(1/(L$4-J$4))-1))^(L$4-J$4)</f>
        <v>172.99076153464534</v>
      </c>
      <c r="M60" s="47">
        <f>L60*(1+(L22+M22)/2*((M7/L7)^(1/(M$4-L$4))-1))^(M$4-L$4)</f>
        <v>172.99076153464534</v>
      </c>
      <c r="N60" s="47">
        <f>M60*(1+(M22+N22)/2*((N7/M7)^(1/(N$4-M$4))-1))^(N$4-M$4)</f>
        <v>172.99076153464534</v>
      </c>
      <c r="P60" s="78">
        <f>$G60</f>
        <v>181.25736467026599</v>
      </c>
      <c r="Q60" s="47">
        <f>P60*(1+(P22+Q22)/2*((Q7/P7)^(1/(Q$4-P$4))-1))^(Q$4-P$4)</f>
        <v>186.20904056286219</v>
      </c>
      <c r="R60" s="47">
        <f>P60*(1+(P22+R22)/2*((R7/P7)^(1/(R$4-P$4))-1))^(R$4-P$4)</f>
        <v>174.89375781507587</v>
      </c>
      <c r="S60" s="47">
        <f>Q60*(1+(Q22+S22)/2*((S7/Q7)^(1/(S$4-Q$4))-1))^(S$4-Q$4)</f>
        <v>173.04805776629826</v>
      </c>
      <c r="T60" s="313">
        <f>R60*(1+(R22+T22)/2*((T7/R7)^(1/(T$4-R$4))-1))^(T$4-R$4)</f>
        <v>172.99076153464534</v>
      </c>
      <c r="U60" s="313">
        <f>T60*(1+(T22+U22)/2*((U7/T7)^(1/(U$4-T$4))-1))^(U$4-T$4)</f>
        <v>172.99076153464534</v>
      </c>
      <c r="V60" s="313">
        <f>U60*(1+(U22+V22)/2*((V7/U7)^(1/(V$4-U$4))-1))^(V$4-U$4)</f>
        <v>172.99076153464534</v>
      </c>
      <c r="X60" s="78">
        <f>P60</f>
        <v>181.25736467026599</v>
      </c>
      <c r="Y60" s="78">
        <f t="shared" si="84"/>
        <v>186.20904056286219</v>
      </c>
      <c r="Z60" s="78">
        <f t="shared" si="85"/>
        <v>174.89375781507587</v>
      </c>
      <c r="AA60" s="78">
        <f t="shared" si="86"/>
        <v>173.04805776629826</v>
      </c>
      <c r="AB60" s="313">
        <f>Z60*(1+(Z22+AB22)/2*((AB7/Z7)^(1/(AB$4-Z$4))-1))^(AB$4-Z$4)</f>
        <v>172.99076153464534</v>
      </c>
      <c r="AC60" s="313">
        <f>AB60*(1+(AB22+AC22)/2*((AC7/AB7)^(1/(AC$4-AB$4))-1))^(AC$4-AB$4)</f>
        <v>172.99076153464534</v>
      </c>
      <c r="AD60" s="313">
        <f>AC60*(1+(AC22+AD22)/2*((AD7/AC7)^(1/(AD$4-AC$4))-1))^(AD$4-AC$4)</f>
        <v>172.99076153464534</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0.42009789588499424</v>
      </c>
      <c r="Q73" s="61"/>
      <c r="R73" s="61"/>
      <c r="S73" s="61"/>
    </row>
    <row r="74" spans="1:46">
      <c r="A74" s="185" t="s">
        <v>16</v>
      </c>
      <c r="P74" s="5" t="s">
        <v>41</v>
      </c>
      <c r="X74" s="5" t="s">
        <v>197</v>
      </c>
      <c r="AI74" s="185" t="s">
        <v>476</v>
      </c>
    </row>
    <row r="75" spans="1:46" ht="15.75" thickBot="1">
      <c r="A75" s="185" t="s">
        <v>16</v>
      </c>
      <c r="B75" s="14" t="s">
        <v>210</v>
      </c>
      <c r="C75" s="14"/>
      <c r="D75" s="14"/>
      <c r="E75" s="260" t="s">
        <v>631</v>
      </c>
      <c r="F75" s="185">
        <f t="shared" ref="F75:K75" si="122">F$4</f>
        <v>2012</v>
      </c>
      <c r="G75" s="185">
        <f t="shared" si="122"/>
        <v>2015</v>
      </c>
      <c r="H75" s="185">
        <f t="shared" si="122"/>
        <v>2017</v>
      </c>
      <c r="I75" s="283">
        <f t="shared" si="122"/>
        <v>2019</v>
      </c>
      <c r="J75" s="283">
        <f t="shared" si="122"/>
        <v>2020</v>
      </c>
      <c r="K75" s="283">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632</v>
      </c>
    </row>
    <row r="76" spans="1:46">
      <c r="A76" s="185" t="s">
        <v>16</v>
      </c>
      <c r="B76" s="186" t="str">
        <f>B92</f>
        <v>TFLCV</v>
      </c>
      <c r="C76" s="186" t="str">
        <f>C92</f>
        <v>Transport Freight - LCV</v>
      </c>
      <c r="D76" s="185" t="s">
        <v>149</v>
      </c>
      <c r="E76" s="261">
        <v>21.7</v>
      </c>
      <c r="F76" s="234">
        <f>F63*F92</f>
        <v>17.151878492126293</v>
      </c>
      <c r="G76" s="234">
        <f t="shared" ref="G76:H76" si="125">G63*G92</f>
        <v>17.664096000000001</v>
      </c>
      <c r="H76" s="234">
        <f t="shared" si="125"/>
        <v>18.039187972530819</v>
      </c>
      <c r="I76" s="234">
        <f t="shared" ref="I76:N85" si="126">I63*I92</f>
        <v>18.464750561761495</v>
      </c>
      <c r="J76" s="234">
        <f t="shared" si="126"/>
        <v>17.342711169619609</v>
      </c>
      <c r="K76" s="234">
        <f>K63*K92</f>
        <v>17.155564030814233</v>
      </c>
      <c r="L76" s="234">
        <f t="shared" si="126"/>
        <v>17.154007380183835</v>
      </c>
      <c r="M76" s="234">
        <f t="shared" si="126"/>
        <v>17.154007380183835</v>
      </c>
      <c r="N76" s="234">
        <f t="shared" si="126"/>
        <v>17.154007380183835</v>
      </c>
      <c r="O76" s="8"/>
      <c r="P76" s="234">
        <f>P43</f>
        <v>17.973735381491508</v>
      </c>
      <c r="Q76" s="234">
        <f t="shared" ref="Q76:V76" si="127">Q43</f>
        <v>18.464750561761495</v>
      </c>
      <c r="R76" s="234">
        <f t="shared" si="127"/>
        <v>17.342711169619609</v>
      </c>
      <c r="S76" s="234">
        <f t="shared" si="127"/>
        <v>17.155564030814233</v>
      </c>
      <c r="T76" s="234">
        <f t="shared" si="127"/>
        <v>17.154007380183835</v>
      </c>
      <c r="U76" s="234">
        <f t="shared" si="127"/>
        <v>17.154007380183835</v>
      </c>
      <c r="V76" s="234">
        <f t="shared" si="127"/>
        <v>17.154007380183835</v>
      </c>
      <c r="W76" s="8"/>
      <c r="X76" s="234">
        <f>X43</f>
        <v>17.973735381491508</v>
      </c>
      <c r="Y76" s="234">
        <f>Y43</f>
        <v>18.464750561761495</v>
      </c>
      <c r="Z76" s="234">
        <f t="shared" ref="Z76:AD76" si="128">Z43</f>
        <v>17.342711169619609</v>
      </c>
      <c r="AA76" s="234">
        <f t="shared" si="128"/>
        <v>17.155564030814233</v>
      </c>
      <c r="AB76" s="234">
        <f t="shared" si="128"/>
        <v>17.154007380183835</v>
      </c>
      <c r="AC76" s="234">
        <f t="shared" si="128"/>
        <v>17.154007380183835</v>
      </c>
      <c r="AD76" s="234">
        <f t="shared" si="128"/>
        <v>17.154007380183835</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1">
        <v>7</v>
      </c>
      <c r="F77" s="234">
        <f t="shared" ref="F77:H77" si="130">F64*F93</f>
        <v>4.9123710000000003</v>
      </c>
      <c r="G77" s="234">
        <f t="shared" si="130"/>
        <v>5.0459399999999999</v>
      </c>
      <c r="H77" s="234">
        <f t="shared" si="130"/>
        <v>5.1201449999999999</v>
      </c>
      <c r="I77" s="234">
        <f t="shared" si="126"/>
        <v>5.2883831484388173</v>
      </c>
      <c r="J77" s="234">
        <f t="shared" si="126"/>
        <v>4.9670262910342062</v>
      </c>
      <c r="K77" s="234">
        <f t="shared" si="126"/>
        <v>4.9134265539661923</v>
      </c>
      <c r="L77" s="234">
        <f t="shared" si="126"/>
        <v>4.912980722600409</v>
      </c>
      <c r="M77" s="234">
        <f t="shared" si="126"/>
        <v>4.912980722600409</v>
      </c>
      <c r="N77" s="234">
        <f t="shared" si="126"/>
        <v>4.912980722600409</v>
      </c>
      <c r="O77" s="8"/>
      <c r="P77" s="234">
        <f>P46</f>
        <v>5.1477543110070849</v>
      </c>
      <c r="Q77" s="234">
        <f t="shared" ref="Q77:V77" si="131">Q46</f>
        <v>5.2883831484388173</v>
      </c>
      <c r="R77" s="234">
        <f t="shared" si="131"/>
        <v>4.9670262910342062</v>
      </c>
      <c r="S77" s="234">
        <f t="shared" si="131"/>
        <v>4.9146079577828869</v>
      </c>
      <c r="T77" s="234">
        <f t="shared" si="131"/>
        <v>4.912980722600409</v>
      </c>
      <c r="U77" s="234">
        <f t="shared" si="131"/>
        <v>4.912980722600409</v>
      </c>
      <c r="V77" s="234">
        <f t="shared" si="131"/>
        <v>4.912980722600409</v>
      </c>
      <c r="W77" s="8"/>
      <c r="X77" s="234">
        <f>X46</f>
        <v>5.1477543110070849</v>
      </c>
      <c r="Y77" s="234">
        <f>Y46</f>
        <v>5.2883831484388173</v>
      </c>
      <c r="Z77" s="234">
        <f t="shared" ref="Z77:AD77" si="132">Z46</f>
        <v>4.9670262910342062</v>
      </c>
      <c r="AA77" s="234">
        <f t="shared" si="132"/>
        <v>4.9146079577828869</v>
      </c>
      <c r="AB77" s="234">
        <f t="shared" si="132"/>
        <v>4.667331686470388</v>
      </c>
      <c r="AC77" s="234">
        <f t="shared" si="132"/>
        <v>4.4339651021468676</v>
      </c>
      <c r="AD77" s="234">
        <f t="shared" si="132"/>
        <v>4.2122668470395244</v>
      </c>
      <c r="AI77" s="185" t="s">
        <v>595</v>
      </c>
      <c r="AJ77" s="186">
        <f>SUM(P78:P85)</f>
        <v>158.20320307657616</v>
      </c>
      <c r="AK77" s="186">
        <f>SUM(R78:R85)</f>
        <v>152.64898468968443</v>
      </c>
      <c r="AL77" s="186">
        <f>SUM(T78:T85)</f>
        <v>150.98803089862275</v>
      </c>
      <c r="AM77" s="186">
        <f>SUM(U78:U85)</f>
        <v>150.98803089862275</v>
      </c>
      <c r="AN77" s="186">
        <f>SUM(V78:V85)</f>
        <v>150.98803089862275</v>
      </c>
      <c r="AO77" s="186"/>
      <c r="AP77" s="186">
        <f>SUM(G78:G85)</f>
        <v>173.33384904646832</v>
      </c>
      <c r="AQ77" s="186">
        <f>SUM(J78:J85)</f>
        <v>152.64898468968443</v>
      </c>
      <c r="AR77" s="186">
        <f>SUM(L78:L85)</f>
        <v>150.98803089862275</v>
      </c>
      <c r="AS77" s="186">
        <f>SUM(M78:M85)</f>
        <v>150.98803089862275</v>
      </c>
      <c r="AT77" s="186">
        <f>SUM(N78:N85)</f>
        <v>150.98803089862275</v>
      </c>
    </row>
    <row r="78" spans="1:46">
      <c r="A78" s="185" t="s">
        <v>16</v>
      </c>
      <c r="B78" s="186" t="str">
        <f t="shared" si="129"/>
        <v>TFHCV2</v>
      </c>
      <c r="C78" s="186" t="str">
        <f t="shared" si="129"/>
        <v>Transport Freight - HCV2</v>
      </c>
      <c r="D78" s="185" t="s">
        <v>149</v>
      </c>
      <c r="E78" s="261">
        <v>2.011130021669262</v>
      </c>
      <c r="F78" s="234">
        <f t="shared" ref="F78:H78" si="133">F65*F94</f>
        <v>1.637614669131271</v>
      </c>
      <c r="G78" s="234">
        <f t="shared" si="133"/>
        <v>1.7610152149444733</v>
      </c>
      <c r="H78" s="234">
        <f t="shared" si="133"/>
        <v>1.8407596050545592</v>
      </c>
      <c r="I78" s="234">
        <f t="shared" si="126"/>
        <v>1.7629641205580808</v>
      </c>
      <c r="J78" s="234">
        <f t="shared" si="126"/>
        <v>1.6558348537108261</v>
      </c>
      <c r="K78" s="234">
        <f t="shared" si="126"/>
        <v>1.6379665543327542</v>
      </c>
      <c r="L78" s="234">
        <f t="shared" si="126"/>
        <v>1.6378179295679376</v>
      </c>
      <c r="M78" s="234">
        <f t="shared" si="126"/>
        <v>1.6378179295679376</v>
      </c>
      <c r="N78" s="234">
        <f t="shared" si="126"/>
        <v>1.6378179295679376</v>
      </c>
      <c r="O78" s="8"/>
      <c r="P78" s="234">
        <f>P51</f>
        <v>1.7160833277431489</v>
      </c>
      <c r="Q78" s="234">
        <f t="shared" ref="Q78:V78" si="134">Q51</f>
        <v>1.7629641177134223</v>
      </c>
      <c r="R78" s="234">
        <f t="shared" si="134"/>
        <v>1.6558348537108261</v>
      </c>
      <c r="S78" s="234">
        <f t="shared" si="134"/>
        <v>1.6383603908801219</v>
      </c>
      <c r="T78" s="234">
        <f t="shared" si="134"/>
        <v>1.6378179295679376</v>
      </c>
      <c r="U78" s="234">
        <f t="shared" si="134"/>
        <v>1.6378179295679376</v>
      </c>
      <c r="V78" s="234">
        <f t="shared" si="134"/>
        <v>1.6378179295679376</v>
      </c>
      <c r="W78" s="8"/>
      <c r="X78" s="234">
        <f>X51</f>
        <v>1.7160833277431489</v>
      </c>
      <c r="Y78" s="234">
        <f>Y51</f>
        <v>1.7629641177134223</v>
      </c>
      <c r="Z78" s="234">
        <f t="shared" ref="Z78:AD78" si="135">Z51</f>
        <v>1.6558348537108261</v>
      </c>
      <c r="AA78" s="234">
        <f t="shared" si="135"/>
        <v>1.6383603908801219</v>
      </c>
      <c r="AB78" s="234">
        <f t="shared" si="135"/>
        <v>1.5559270330895407</v>
      </c>
      <c r="AC78" s="234">
        <f t="shared" si="135"/>
        <v>1.4781306814350637</v>
      </c>
      <c r="AD78" s="234">
        <f t="shared" si="135"/>
        <v>1.4042241473633104</v>
      </c>
      <c r="AI78" s="185" t="s">
        <v>630</v>
      </c>
      <c r="AJ78" s="186">
        <f>P86</f>
        <v>23.054161593689841</v>
      </c>
      <c r="AK78" s="186">
        <f>R86</f>
        <v>22.244773125391472</v>
      </c>
      <c r="AL78" s="186">
        <f>T86</f>
        <v>22.00273063602258</v>
      </c>
      <c r="AM78" s="186">
        <f>U86</f>
        <v>22.00273063602258</v>
      </c>
      <c r="AN78" s="186">
        <f>V86</f>
        <v>22.00273063602258</v>
      </c>
      <c r="AO78" s="186"/>
      <c r="AP78" s="186">
        <f>H86</f>
        <v>23.364276278300295</v>
      </c>
      <c r="AQ78" s="186">
        <f>J86</f>
        <v>22.244773125391472</v>
      </c>
      <c r="AR78" s="186">
        <f>L86</f>
        <v>22.00273063602258</v>
      </c>
      <c r="AS78" s="186">
        <f>M86</f>
        <v>22.00273063602258</v>
      </c>
      <c r="AT78" s="186">
        <f>N86</f>
        <v>22.00273063602258</v>
      </c>
    </row>
    <row r="79" spans="1:46">
      <c r="A79" s="185" t="s">
        <v>16</v>
      </c>
      <c r="B79" s="186" t="str">
        <f t="shared" si="129"/>
        <v>TFHCV3</v>
      </c>
      <c r="C79" s="186" t="str">
        <f t="shared" si="129"/>
        <v>Transport Freight - HCV3</v>
      </c>
      <c r="D79" s="185" t="s">
        <v>149</v>
      </c>
      <c r="E79" s="261">
        <v>16.207267472028231</v>
      </c>
      <c r="F79" s="234">
        <f t="shared" ref="F79:H79" si="136">F66*F95</f>
        <v>13.576270721867905</v>
      </c>
      <c r="G79" s="234">
        <f t="shared" si="136"/>
        <v>14.520577162864347</v>
      </c>
      <c r="H79" s="234">
        <f t="shared" si="136"/>
        <v>15.174488450030418</v>
      </c>
      <c r="I79" s="234">
        <f t="shared" si="126"/>
        <v>14.615451745026894</v>
      </c>
      <c r="J79" s="234">
        <f t="shared" si="126"/>
        <v>13.727321004402114</v>
      </c>
      <c r="K79" s="234">
        <f t="shared" si="126"/>
        <v>13.579187945832984</v>
      </c>
      <c r="L79" s="234">
        <f t="shared" si="126"/>
        <v>13.577955806135433</v>
      </c>
      <c r="M79" s="234">
        <f t="shared" si="126"/>
        <v>13.577955806135433</v>
      </c>
      <c r="N79" s="234">
        <f t="shared" si="126"/>
        <v>13.577955806135433</v>
      </c>
      <c r="O79" s="8"/>
      <c r="P79" s="234">
        <f t="shared" ref="P79:P85" si="137">P52</f>
        <v>14.22679723007378</v>
      </c>
      <c r="Q79" s="234">
        <f t="shared" ref="Q79:V79" si="138">Q52</f>
        <v>14.6154517214439</v>
      </c>
      <c r="R79" s="234">
        <f t="shared" si="138"/>
        <v>13.727321004402114</v>
      </c>
      <c r="S79" s="234">
        <f t="shared" si="138"/>
        <v>13.582452957858104</v>
      </c>
      <c r="T79" s="234">
        <f t="shared" si="138"/>
        <v>13.577955806135435</v>
      </c>
      <c r="U79" s="234">
        <f t="shared" si="138"/>
        <v>13.577955806135435</v>
      </c>
      <c r="V79" s="234">
        <f t="shared" si="138"/>
        <v>13.577955806135435</v>
      </c>
      <c r="W79" s="8"/>
      <c r="X79" s="234">
        <f t="shared" ref="X79:X85" si="139">X52</f>
        <v>14.22679723007378</v>
      </c>
      <c r="Y79" s="234">
        <f t="shared" ref="Y79:AD79" si="140">Y52</f>
        <v>14.6154517214439</v>
      </c>
      <c r="Z79" s="234">
        <f t="shared" si="140"/>
        <v>13.727321004402114</v>
      </c>
      <c r="AA79" s="234">
        <f t="shared" si="140"/>
        <v>13.582452957858104</v>
      </c>
      <c r="AB79" s="234">
        <f t="shared" si="140"/>
        <v>12.899058015828663</v>
      </c>
      <c r="AC79" s="234">
        <f t="shared" si="140"/>
        <v>12.25410511503723</v>
      </c>
      <c r="AD79" s="234">
        <f t="shared" si="140"/>
        <v>11.641399859285368</v>
      </c>
      <c r="AI79" s="186"/>
    </row>
    <row r="80" spans="1:46">
      <c r="A80" s="185" t="s">
        <v>16</v>
      </c>
      <c r="B80" s="186" t="str">
        <f t="shared" si="129"/>
        <v>TFHCV4</v>
      </c>
      <c r="C80" s="186" t="str">
        <f t="shared" si="129"/>
        <v>Transport Freight - HCV4</v>
      </c>
      <c r="D80" s="185" t="s">
        <v>149</v>
      </c>
      <c r="E80" s="261">
        <v>5.3871747310586002</v>
      </c>
      <c r="F80" s="234">
        <f t="shared" ref="F80:H80" si="141">F67*F96</f>
        <v>4.515932780515814</v>
      </c>
      <c r="G80" s="234">
        <f t="shared" si="141"/>
        <v>4.2489873256924318</v>
      </c>
      <c r="H80" s="234">
        <f t="shared" si="141"/>
        <v>4.3066025770402403</v>
      </c>
      <c r="I80" s="234">
        <f t="shared" si="126"/>
        <v>4.8615999923381761</v>
      </c>
      <c r="J80" s="234">
        <f t="shared" si="126"/>
        <v>4.5661772796405753</v>
      </c>
      <c r="K80" s="234">
        <f t="shared" si="126"/>
        <v>4.5169031491539986</v>
      </c>
      <c r="L80" s="234">
        <f t="shared" si="126"/>
        <v>4.5164932972760923</v>
      </c>
      <c r="M80" s="234">
        <f t="shared" si="126"/>
        <v>4.5164932972760923</v>
      </c>
      <c r="N80" s="234">
        <f t="shared" si="126"/>
        <v>4.5164932972760923</v>
      </c>
      <c r="O80" s="8"/>
      <c r="P80" s="234">
        <f t="shared" si="137"/>
        <v>4.7323201849205789</v>
      </c>
      <c r="Q80" s="234">
        <f t="shared" ref="Q80:V80" si="142">Q53</f>
        <v>4.8615999844936644</v>
      </c>
      <c r="R80" s="234">
        <f t="shared" si="142"/>
        <v>4.5661772796405753</v>
      </c>
      <c r="S80" s="234">
        <f t="shared" si="142"/>
        <v>4.5179892040165672</v>
      </c>
      <c r="T80" s="234">
        <f t="shared" si="142"/>
        <v>4.5164932972760923</v>
      </c>
      <c r="U80" s="234">
        <f t="shared" si="142"/>
        <v>4.5164932972760923</v>
      </c>
      <c r="V80" s="234">
        <f t="shared" si="142"/>
        <v>4.5164932972760923</v>
      </c>
      <c r="W80" s="8"/>
      <c r="X80" s="234">
        <f t="shared" si="139"/>
        <v>4.7323201849205789</v>
      </c>
      <c r="Y80" s="234">
        <f t="shared" ref="Y80:AD80" si="143">Y53</f>
        <v>4.8615999844936644</v>
      </c>
      <c r="Z80" s="234">
        <f t="shared" si="143"/>
        <v>4.5661772796405753</v>
      </c>
      <c r="AA80" s="234">
        <f t="shared" si="143"/>
        <v>4.5179892040165672</v>
      </c>
      <c r="AB80" s="234">
        <f t="shared" si="143"/>
        <v>4.2906686324122871</v>
      </c>
      <c r="AC80" s="234">
        <f t="shared" si="143"/>
        <v>4.0761352007916729</v>
      </c>
      <c r="AD80" s="234">
        <f t="shared" si="143"/>
        <v>3.8723284407520886</v>
      </c>
      <c r="AI80" s="186" t="s">
        <v>475</v>
      </c>
      <c r="AJ80" s="186">
        <f>SUM(AJ77:AJ78)</f>
        <v>181.25736467026599</v>
      </c>
      <c r="AK80" s="186">
        <f>SUM(AK77:AK78)</f>
        <v>174.8937578150759</v>
      </c>
      <c r="AL80" s="186">
        <f>SUM(AL77:AL78)</f>
        <v>172.99076153464534</v>
      </c>
      <c r="AM80" s="186">
        <f>SUM(AM77:AM78)</f>
        <v>172.99076153464534</v>
      </c>
      <c r="AN80" s="186">
        <f>SUM(AN77:AN78)</f>
        <v>172.99076153464534</v>
      </c>
      <c r="AO80" s="186"/>
      <c r="AP80" s="186">
        <f>SUM(AP77:AP78)</f>
        <v>196.69812532476863</v>
      </c>
      <c r="AQ80" s="186">
        <f>SUM(AQ77:AQ78)</f>
        <v>174.8937578150759</v>
      </c>
      <c r="AR80" s="186">
        <f>SUM(AR77:AR78)</f>
        <v>172.99076153464534</v>
      </c>
      <c r="AS80" s="186">
        <f>SUM(AS77:AS78)</f>
        <v>172.99076153464534</v>
      </c>
      <c r="AT80" s="186">
        <f>SUM(AT77:AT78)</f>
        <v>172.99076153464534</v>
      </c>
    </row>
    <row r="81" spans="1:46">
      <c r="A81" s="185" t="s">
        <v>16</v>
      </c>
      <c r="B81" s="186" t="str">
        <f t="shared" si="129"/>
        <v>TFHCV5</v>
      </c>
      <c r="C81" s="186" t="str">
        <f t="shared" si="129"/>
        <v>Transport Freight - HCV5</v>
      </c>
      <c r="D81" s="185" t="s">
        <v>149</v>
      </c>
      <c r="E81" s="261">
        <v>3.9725286670479121</v>
      </c>
      <c r="F81" s="234">
        <f t="shared" ref="F81:H81" si="144">F68*F97</f>
        <v>2.9750185434856067</v>
      </c>
      <c r="G81" s="234">
        <f t="shared" si="144"/>
        <v>3.1102185642863693</v>
      </c>
      <c r="H81" s="234">
        <f t="shared" si="144"/>
        <v>3.1523923845431949</v>
      </c>
      <c r="I81" s="234">
        <f t="shared" si="126"/>
        <v>3.2027381343270438</v>
      </c>
      <c r="J81" s="234">
        <f t="shared" si="126"/>
        <v>3.0081187519849983</v>
      </c>
      <c r="K81" s="234">
        <f t="shared" si="126"/>
        <v>2.9756578055900103</v>
      </c>
      <c r="L81" s="234">
        <f t="shared" si="126"/>
        <v>2.9753878022493678</v>
      </c>
      <c r="M81" s="234">
        <f t="shared" si="126"/>
        <v>2.9753878022493678</v>
      </c>
      <c r="N81" s="234">
        <f t="shared" si="126"/>
        <v>2.9753878022493678</v>
      </c>
      <c r="O81" s="8"/>
      <c r="P81" s="234">
        <f t="shared" si="137"/>
        <v>3.1175708293518647</v>
      </c>
      <c r="Q81" s="234">
        <f t="shared" ref="Q81:V81" si="145">Q54</f>
        <v>3.202738129159215</v>
      </c>
      <c r="R81" s="234">
        <f t="shared" si="145"/>
        <v>3.0081187519849983</v>
      </c>
      <c r="S81" s="234">
        <f t="shared" si="145"/>
        <v>2.9763732797815932</v>
      </c>
      <c r="T81" s="234">
        <f t="shared" si="145"/>
        <v>2.9753878022493678</v>
      </c>
      <c r="U81" s="234">
        <f t="shared" si="145"/>
        <v>2.9753878022493678</v>
      </c>
      <c r="V81" s="234">
        <f t="shared" si="145"/>
        <v>2.9753878022493678</v>
      </c>
      <c r="W81" s="8"/>
      <c r="X81" s="234">
        <f t="shared" si="139"/>
        <v>3.1175708293518647</v>
      </c>
      <c r="Y81" s="234">
        <f t="shared" ref="Y81:AD81" si="146">Y54</f>
        <v>3.202738129159215</v>
      </c>
      <c r="Z81" s="234">
        <f t="shared" si="146"/>
        <v>3.0081187519849983</v>
      </c>
      <c r="AA81" s="234">
        <f t="shared" si="146"/>
        <v>2.9763732797815932</v>
      </c>
      <c r="AB81" s="234">
        <f t="shared" si="146"/>
        <v>2.8266184121368996</v>
      </c>
      <c r="AC81" s="234">
        <f t="shared" si="146"/>
        <v>2.6852874915300542</v>
      </c>
      <c r="AD81" s="234">
        <f t="shared" si="146"/>
        <v>2.5510231169535516</v>
      </c>
      <c r="AE81" s="186"/>
      <c r="AF81" s="186"/>
      <c r="AG81" s="186"/>
      <c r="AH81" s="186"/>
      <c r="AI81" s="185" t="s">
        <v>474</v>
      </c>
      <c r="AJ81" s="190">
        <f>AJ78/AJ80</f>
        <v>0.12719020623315791</v>
      </c>
      <c r="AK81" s="190">
        <f>AK78/AK80</f>
        <v>0.12719020623315788</v>
      </c>
      <c r="AL81" s="190">
        <f>AL78/AL80</f>
        <v>0.12719020623315791</v>
      </c>
      <c r="AM81" s="190">
        <f>AM78/AM80</f>
        <v>0.12719020623315791</v>
      </c>
      <c r="AN81" s="190">
        <f>AN78/AN80</f>
        <v>0.12719020623315791</v>
      </c>
      <c r="AO81" s="190"/>
      <c r="AP81" s="190">
        <f>AP78/AP80</f>
        <v>0.11878240445720312</v>
      </c>
      <c r="AQ81" s="190">
        <f>AQ78/AQ80</f>
        <v>0.12719020623315788</v>
      </c>
      <c r="AR81" s="190">
        <f>AR78/AR80</f>
        <v>0.12719020623315791</v>
      </c>
      <c r="AS81" s="190">
        <f>AS78/AS80</f>
        <v>0.12719020623315791</v>
      </c>
      <c r="AT81" s="190">
        <f>AT78/AT80</f>
        <v>0.12719020623315791</v>
      </c>
    </row>
    <row r="82" spans="1:46">
      <c r="A82" s="185" t="s">
        <v>16</v>
      </c>
      <c r="B82" s="186" t="str">
        <f t="shared" si="129"/>
        <v>TFHCV6</v>
      </c>
      <c r="C82" s="186" t="str">
        <f t="shared" si="129"/>
        <v>Transport Freight - HCV6</v>
      </c>
      <c r="D82" s="185" t="s">
        <v>149</v>
      </c>
      <c r="E82" s="261">
        <v>140.25526500597067</v>
      </c>
      <c r="F82" s="234">
        <f>F69*F98</f>
        <v>98.309314568087203</v>
      </c>
      <c r="G82" s="234">
        <f t="shared" ref="G82" si="147">G69*G98</f>
        <v>117.31986651000506</v>
      </c>
      <c r="H82" s="234">
        <f>H69*H98</f>
        <v>129.63325694576622</v>
      </c>
      <c r="I82" s="234">
        <f>I69*I98</f>
        <v>105.83429518992824</v>
      </c>
      <c r="J82" s="234">
        <f t="shared" si="126"/>
        <v>99.403109030902016</v>
      </c>
      <c r="K82" s="234">
        <f t="shared" si="126"/>
        <v>98.330438947110267</v>
      </c>
      <c r="L82" s="234">
        <f t="shared" si="126"/>
        <v>98.321516702437947</v>
      </c>
      <c r="M82" s="234">
        <f t="shared" si="126"/>
        <v>98.321516702437947</v>
      </c>
      <c r="N82" s="234">
        <f t="shared" si="126"/>
        <v>98.321516702437947</v>
      </c>
      <c r="O82" s="8"/>
      <c r="P82" s="234">
        <f>P55</f>
        <v>103.01994655534413</v>
      </c>
      <c r="Q82" s="234">
        <f t="shared" ref="Q82:V82" si="148">Q55</f>
        <v>105.83429501915762</v>
      </c>
      <c r="R82" s="234">
        <f t="shared" si="148"/>
        <v>99.403109030902016</v>
      </c>
      <c r="S82" s="234">
        <f t="shared" si="148"/>
        <v>98.354081750117217</v>
      </c>
      <c r="T82" s="234">
        <f t="shared" si="148"/>
        <v>98.321516702437947</v>
      </c>
      <c r="U82" s="234">
        <f t="shared" si="148"/>
        <v>98.321516702437947</v>
      </c>
      <c r="V82" s="234">
        <f t="shared" si="148"/>
        <v>98.321516702437947</v>
      </c>
      <c r="W82" s="8"/>
      <c r="X82" s="234">
        <f t="shared" si="139"/>
        <v>103.01994655534413</v>
      </c>
      <c r="Y82" s="234">
        <f t="shared" ref="Y82:AD82" si="149">Y55</f>
        <v>105.83429501915762</v>
      </c>
      <c r="Z82" s="234">
        <f t="shared" si="149"/>
        <v>99.403109030902016</v>
      </c>
      <c r="AA82" s="234">
        <f t="shared" si="149"/>
        <v>98.354081750117217</v>
      </c>
      <c r="AB82" s="234">
        <f t="shared" si="149"/>
        <v>93.405440867316045</v>
      </c>
      <c r="AC82" s="234">
        <f t="shared" si="149"/>
        <v>88.735168823950247</v>
      </c>
      <c r="AD82" s="234">
        <f t="shared" si="149"/>
        <v>84.298410382752721</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1">
        <v>32.638769732712682</v>
      </c>
      <c r="F83" s="234">
        <f t="shared" ref="F83:H83" si="150">F70*F99</f>
        <v>28.003212301240232</v>
      </c>
      <c r="G83" s="234">
        <f t="shared" si="150"/>
        <v>30.412861445475919</v>
      </c>
      <c r="H83" s="234">
        <f t="shared" si="150"/>
        <v>31.844054925263023</v>
      </c>
      <c r="I83" s="234">
        <f t="shared" si="126"/>
        <v>30.146688032323581</v>
      </c>
      <c r="J83" s="234">
        <f t="shared" si="126"/>
        <v>28.314777473784595</v>
      </c>
      <c r="K83" s="234">
        <f t="shared" si="126"/>
        <v>28.00922953849912</v>
      </c>
      <c r="L83" s="234">
        <f t="shared" si="126"/>
        <v>28.006688054888333</v>
      </c>
      <c r="M83" s="234">
        <f t="shared" si="126"/>
        <v>28.006688054888333</v>
      </c>
      <c r="N83" s="234">
        <f t="shared" si="126"/>
        <v>28.006688054888333</v>
      </c>
      <c r="O83" s="8"/>
      <c r="P83" s="234">
        <f t="shared" si="137"/>
        <v>29.345026433417999</v>
      </c>
      <c r="Q83" s="234">
        <f t="shared" ref="Q83:V83" si="151">Q56</f>
        <v>30.146687983679911</v>
      </c>
      <c r="R83" s="234">
        <f t="shared" si="151"/>
        <v>28.314777473784595</v>
      </c>
      <c r="S83" s="234">
        <f t="shared" si="151"/>
        <v>28.01596414381001</v>
      </c>
      <c r="T83" s="234">
        <f t="shared" si="151"/>
        <v>28.006688054888333</v>
      </c>
      <c r="U83" s="234">
        <f t="shared" si="151"/>
        <v>28.006688054888333</v>
      </c>
      <c r="V83" s="234">
        <f t="shared" si="151"/>
        <v>28.006688054888333</v>
      </c>
      <c r="W83" s="8"/>
      <c r="X83" s="234">
        <f t="shared" si="139"/>
        <v>29.345026433417999</v>
      </c>
      <c r="Y83" s="234">
        <f t="shared" ref="Y83:AD83" si="152">Y56</f>
        <v>30.146687983679911</v>
      </c>
      <c r="Z83" s="234">
        <f t="shared" si="152"/>
        <v>28.314777473784595</v>
      </c>
      <c r="AA83" s="234">
        <f t="shared" si="152"/>
        <v>28.01596414381001</v>
      </c>
      <c r="AB83" s="234">
        <f t="shared" si="152"/>
        <v>26.606353652143916</v>
      </c>
      <c r="AC83" s="234">
        <f t="shared" si="152"/>
        <v>25.276035969536718</v>
      </c>
      <c r="AD83" s="234">
        <f t="shared" si="152"/>
        <v>24.012234171059884</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1">
        <v>1.371120760523014</v>
      </c>
      <c r="F84" s="234">
        <f t="shared" ref="F84:H84" si="153">F71*F100</f>
        <v>1.0763192990282064</v>
      </c>
      <c r="G84" s="234">
        <f t="shared" si="153"/>
        <v>1.4702862493909399</v>
      </c>
      <c r="H84" s="234">
        <f t="shared" si="153"/>
        <v>1.8779533896770146</v>
      </c>
      <c r="I84" s="234">
        <f t="shared" si="126"/>
        <v>1.1587050007664825</v>
      </c>
      <c r="J84" s="234">
        <f t="shared" si="126"/>
        <v>1.0882944826074026</v>
      </c>
      <c r="K84" s="234">
        <f t="shared" si="126"/>
        <v>1.0765505749446587</v>
      </c>
      <c r="L84" s="234">
        <f t="shared" si="126"/>
        <v>1.0764528915850131</v>
      </c>
      <c r="M84" s="234">
        <f t="shared" si="126"/>
        <v>1.0764528915850131</v>
      </c>
      <c r="N84" s="234">
        <f t="shared" si="126"/>
        <v>1.0764528915850131</v>
      </c>
      <c r="O84" s="8"/>
      <c r="P84" s="234">
        <f t="shared" si="137"/>
        <v>1.1278926839183303</v>
      </c>
      <c r="Q84" s="234">
        <f t="shared" ref="Q84:V84" si="154">Q57</f>
        <v>1.1587049988968356</v>
      </c>
      <c r="R84" s="234">
        <f t="shared" si="154"/>
        <v>1.0882944826074026</v>
      </c>
      <c r="S84" s="234">
        <f t="shared" si="154"/>
        <v>1.0768094233078205</v>
      </c>
      <c r="T84" s="234">
        <f t="shared" si="154"/>
        <v>1.0764528915850131</v>
      </c>
      <c r="U84" s="234">
        <f t="shared" si="154"/>
        <v>1.0764528915850131</v>
      </c>
      <c r="V84" s="234">
        <f t="shared" si="154"/>
        <v>1.0764528915850131</v>
      </c>
      <c r="W84" s="8"/>
      <c r="X84" s="234">
        <f t="shared" si="139"/>
        <v>1.1278926839183303</v>
      </c>
      <c r="Y84" s="234">
        <f t="shared" ref="Y84:AD84" si="155">Y57</f>
        <v>1.1587049988968356</v>
      </c>
      <c r="Z84" s="234">
        <f t="shared" si="155"/>
        <v>1.0882944826074026</v>
      </c>
      <c r="AA84" s="234">
        <f t="shared" si="155"/>
        <v>1.0768094233078205</v>
      </c>
      <c r="AB84" s="234">
        <f t="shared" si="155"/>
        <v>1.0226302470057622</v>
      </c>
      <c r="AC84" s="234">
        <f t="shared" si="155"/>
        <v>0.97149873465547421</v>
      </c>
      <c r="AD84" s="234">
        <f t="shared" si="155"/>
        <v>0.92292379792270052</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1">
        <v>0.85603927035432403</v>
      </c>
      <c r="F85" s="234">
        <f t="shared" ref="F85:H85" si="156">F72*F101</f>
        <v>0.87560973396075781</v>
      </c>
      <c r="G85" s="234">
        <f t="shared" si="156"/>
        <v>0.49003657380877025</v>
      </c>
      <c r="H85" s="234">
        <f t="shared" si="156"/>
        <v>0.4966539831210422</v>
      </c>
      <c r="I85" s="234">
        <f t="shared" si="126"/>
        <v>0.94263233816970815</v>
      </c>
      <c r="J85" s="234">
        <f t="shared" si="126"/>
        <v>0.88535181265188445</v>
      </c>
      <c r="K85" s="234">
        <f t="shared" si="126"/>
        <v>0.87579788207243725</v>
      </c>
      <c r="L85" s="234">
        <f t="shared" si="126"/>
        <v>0.87571841448263477</v>
      </c>
      <c r="M85" s="234">
        <f t="shared" si="126"/>
        <v>0.87571841448263477</v>
      </c>
      <c r="N85" s="234">
        <f t="shared" si="126"/>
        <v>0.87571841448263477</v>
      </c>
      <c r="O85" s="8"/>
      <c r="P85" s="234">
        <f t="shared" si="137"/>
        <v>0.91756583180632267</v>
      </c>
      <c r="Q85" s="234">
        <f t="shared" ref="Q85:V85" si="157">Q58</f>
        <v>0.94263233664870871</v>
      </c>
      <c r="R85" s="234">
        <f t="shared" si="157"/>
        <v>0.88535181265188445</v>
      </c>
      <c r="S85" s="234">
        <f t="shared" si="157"/>
        <v>0.87600846098392648</v>
      </c>
      <c r="T85" s="234">
        <f t="shared" si="157"/>
        <v>0.87571841448263477</v>
      </c>
      <c r="U85" s="234">
        <f t="shared" si="157"/>
        <v>0.87571841448263477</v>
      </c>
      <c r="V85" s="234">
        <f t="shared" si="157"/>
        <v>0.87571841448263477</v>
      </c>
      <c r="W85" s="8"/>
      <c r="X85" s="234">
        <f t="shared" si="139"/>
        <v>0.91756583180632267</v>
      </c>
      <c r="Y85" s="234">
        <f t="shared" ref="Y85:AD85" si="158">Y58</f>
        <v>0.94263233664870871</v>
      </c>
      <c r="Z85" s="234">
        <f t="shared" si="158"/>
        <v>0.88535181265188445</v>
      </c>
      <c r="AA85" s="234">
        <f t="shared" si="158"/>
        <v>0.87600846098392648</v>
      </c>
      <c r="AB85" s="234">
        <f t="shared" si="158"/>
        <v>0.83193249375850298</v>
      </c>
      <c r="AC85" s="234">
        <f t="shared" si="158"/>
        <v>0.79033586907057785</v>
      </c>
      <c r="AD85" s="234">
        <f t="shared" si="158"/>
        <v>0.75081907561704897</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23.054161593689841</v>
      </c>
      <c r="H86" s="234">
        <f t="shared" si="159"/>
        <v>23.364276278300295</v>
      </c>
      <c r="I86" s="234">
        <f t="shared" ref="I86:N86" si="160">I59</f>
        <v>23.683966309884546</v>
      </c>
      <c r="J86" s="234">
        <f t="shared" si="160"/>
        <v>22.244773125391472</v>
      </c>
      <c r="K86" s="234">
        <f t="shared" si="160"/>
        <v>22.004727286936621</v>
      </c>
      <c r="L86" s="234">
        <f t="shared" si="160"/>
        <v>22.00273063602258</v>
      </c>
      <c r="M86" s="234">
        <f t="shared" si="160"/>
        <v>22.00273063602258</v>
      </c>
      <c r="N86" s="234">
        <f t="shared" si="160"/>
        <v>22.00273063602258</v>
      </c>
      <c r="O86" s="8"/>
      <c r="P86" s="234">
        <f>P59</f>
        <v>23.054161593689841</v>
      </c>
      <c r="Q86" s="234">
        <f t="shared" ref="Q86:V86" si="161">Q59</f>
        <v>23.683966271668908</v>
      </c>
      <c r="R86" s="234">
        <f t="shared" si="161"/>
        <v>22.244773125391472</v>
      </c>
      <c r="S86" s="234">
        <f t="shared" si="161"/>
        <v>22.010018155542898</v>
      </c>
      <c r="T86" s="234">
        <f t="shared" si="161"/>
        <v>22.00273063602258</v>
      </c>
      <c r="U86" s="234">
        <f t="shared" si="161"/>
        <v>22.00273063602258</v>
      </c>
      <c r="V86" s="234">
        <f t="shared" si="161"/>
        <v>22.00273063602258</v>
      </c>
      <c r="W86" s="8"/>
      <c r="X86" s="234">
        <f>X59</f>
        <v>23.054161593689841</v>
      </c>
      <c r="Y86" s="234">
        <f>Y59</f>
        <v>23.683966271668908</v>
      </c>
      <c r="Z86" s="234">
        <f t="shared" ref="Z86:AD86" si="162">Z59</f>
        <v>22.244773125391472</v>
      </c>
      <c r="AA86" s="234">
        <f t="shared" si="162"/>
        <v>22.010018155542898</v>
      </c>
      <c r="AB86" s="234">
        <f t="shared" si="162"/>
        <v>29.55213218095372</v>
      </c>
      <c r="AC86" s="234">
        <f t="shared" si="162"/>
        <v>36.724063648638328</v>
      </c>
      <c r="AD86" s="234">
        <f t="shared" si="162"/>
        <v>43.537398542938689</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26.302702545527975</v>
      </c>
      <c r="H87" s="234">
        <f t="shared" si="163"/>
        <v>26.656515208424448</v>
      </c>
      <c r="I87" s="234">
        <f t="shared" ref="I87:N87" si="164">I47</f>
        <v>27.021252471731941</v>
      </c>
      <c r="J87" s="234">
        <f t="shared" si="164"/>
        <v>25.379263883969383</v>
      </c>
      <c r="K87" s="234">
        <f t="shared" si="164"/>
        <v>25.105393404641347</v>
      </c>
      <c r="L87" s="234">
        <f t="shared" si="164"/>
        <v>25.103115407462148</v>
      </c>
      <c r="M87" s="234">
        <f t="shared" si="164"/>
        <v>25.103115407462148</v>
      </c>
      <c r="N87" s="234">
        <f t="shared" si="164"/>
        <v>25.103115407462148</v>
      </c>
      <c r="O87" s="8"/>
      <c r="P87" s="234">
        <f>P47</f>
        <v>26.302702545527975</v>
      </c>
      <c r="Q87" s="234">
        <f t="shared" ref="Q87:V87" si="165">Q47</f>
        <v>27.021252471731941</v>
      </c>
      <c r="R87" s="234">
        <f t="shared" si="165"/>
        <v>25.379263883969383</v>
      </c>
      <c r="S87" s="234">
        <f t="shared" si="165"/>
        <v>25.111429845252005</v>
      </c>
      <c r="T87" s="234">
        <f t="shared" si="165"/>
        <v>25.103115407462148</v>
      </c>
      <c r="U87" s="234">
        <f t="shared" si="165"/>
        <v>25.103115407462148</v>
      </c>
      <c r="V87" s="234">
        <f t="shared" si="165"/>
        <v>25.103115407462148</v>
      </c>
      <c r="W87" s="8"/>
      <c r="X87" s="234">
        <f>X47</f>
        <v>26.302702545527975</v>
      </c>
      <c r="Y87" s="234">
        <f>Y47</f>
        <v>27.021252471731941</v>
      </c>
      <c r="Z87" s="234">
        <f t="shared" ref="Z87:AD87" si="166">Z47</f>
        <v>25.379263883969383</v>
      </c>
      <c r="AA87" s="234">
        <f t="shared" si="166"/>
        <v>25.111429845252005</v>
      </c>
      <c r="AB87" s="234">
        <f t="shared" si="166"/>
        <v>25.34876444359217</v>
      </c>
      <c r="AC87" s="234">
        <f t="shared" si="166"/>
        <v>25.58213102791569</v>
      </c>
      <c r="AD87" s="234">
        <f t="shared" si="166"/>
        <v>25.803829283023031</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86.143274504890869</v>
      </c>
      <c r="J88" s="234">
        <f t="shared" si="168"/>
        <v>76.180712241524674</v>
      </c>
      <c r="K88" s="234">
        <f t="shared" si="168"/>
        <v>82.016054227589507</v>
      </c>
      <c r="L88" s="234">
        <f t="shared" si="168"/>
        <v>77.739518071133176</v>
      </c>
      <c r="M88" s="234">
        <f t="shared" si="168"/>
        <v>77.739518071133176</v>
      </c>
      <c r="N88" s="234">
        <f t="shared" si="168"/>
        <v>77.739518071133176</v>
      </c>
      <c r="O88" s="8"/>
      <c r="P88" s="234">
        <f>F104</f>
        <v>82</v>
      </c>
      <c r="Q88" s="234">
        <f t="shared" ref="Q88:V88" si="169">G104</f>
        <v>82</v>
      </c>
      <c r="R88" s="234">
        <f t="shared" si="169"/>
        <v>82</v>
      </c>
      <c r="S88" s="234">
        <f t="shared" si="169"/>
        <v>86.143274504890869</v>
      </c>
      <c r="T88" s="234">
        <f t="shared" si="169"/>
        <v>76.180712241524674</v>
      </c>
      <c r="U88" s="234">
        <f t="shared" si="169"/>
        <v>82.016054227589507</v>
      </c>
      <c r="V88" s="234">
        <f t="shared" si="169"/>
        <v>77.739518071133176</v>
      </c>
      <c r="W88" s="8"/>
      <c r="X88" s="234">
        <f>P88</f>
        <v>82</v>
      </c>
      <c r="Y88" s="234">
        <f>Q88</f>
        <v>82</v>
      </c>
      <c r="Z88" s="234">
        <f t="shared" ref="Z88:AD88" si="170">R88</f>
        <v>82</v>
      </c>
      <c r="AA88" s="234">
        <f t="shared" si="170"/>
        <v>86.143274504890869</v>
      </c>
      <c r="AB88" s="234">
        <f t="shared" si="170"/>
        <v>76.180712241524674</v>
      </c>
      <c r="AC88" s="234">
        <f t="shared" si="170"/>
        <v>82.016054227589507</v>
      </c>
      <c r="AD88" s="234">
        <f t="shared" si="170"/>
        <v>77.739518071133176</v>
      </c>
      <c r="AE88" s="186"/>
      <c r="AF88" s="186"/>
      <c r="AG88" s="186"/>
      <c r="AH88" s="186"/>
      <c r="AI88" s="186"/>
      <c r="AJ88" s="186"/>
      <c r="AK88" s="186"/>
      <c r="AL88" s="186"/>
      <c r="AM88" s="186"/>
      <c r="AN88" s="186"/>
      <c r="AO88" s="186"/>
      <c r="AP88" s="186"/>
      <c r="AQ88" s="186"/>
      <c r="AR88" s="186"/>
      <c r="AS88" s="186"/>
    </row>
    <row r="89" spans="1:46">
      <c r="A89" s="185" t="s">
        <v>16</v>
      </c>
      <c r="C89" s="5" t="s">
        <v>211</v>
      </c>
      <c r="E89" s="262">
        <f>SUM(E76:E85)-SUM(G76:G85)</f>
        <v>35.355410614896385</v>
      </c>
      <c r="F89" s="79">
        <f t="shared" ref="F89:K89" si="171">SUM(F76:F88)</f>
        <v>302.13354210944328</v>
      </c>
      <c r="G89" s="79">
        <f t="shared" si="171"/>
        <v>327.4007491856861</v>
      </c>
      <c r="H89" s="79">
        <f t="shared" si="171"/>
        <v>343.50628671975124</v>
      </c>
      <c r="I89" s="79">
        <f t="shared" si="171"/>
        <v>323.12670155014587</v>
      </c>
      <c r="J89" s="79">
        <f t="shared" si="171"/>
        <v>298.7634714012238</v>
      </c>
      <c r="K89" s="79">
        <f t="shared" si="171"/>
        <v>302.19689790148414</v>
      </c>
      <c r="L89" s="79">
        <f t="shared" ref="L89:N89" si="172">SUM(L76:L88)</f>
        <v>297.90038311602495</v>
      </c>
      <c r="M89" s="79">
        <f t="shared" si="172"/>
        <v>297.90038311602495</v>
      </c>
      <c r="N89" s="79">
        <f t="shared" si="172"/>
        <v>297.90038311602495</v>
      </c>
      <c r="O89" s="79"/>
      <c r="P89" s="79">
        <f t="shared" ref="P89:V89" si="173">SUM(P76:P88)</f>
        <v>312.68155690829258</v>
      </c>
      <c r="Q89" s="79">
        <f t="shared" si="173"/>
        <v>318.98342674479443</v>
      </c>
      <c r="R89" s="79">
        <f t="shared" si="173"/>
        <v>304.58275915969909</v>
      </c>
      <c r="S89" s="79">
        <f t="shared" si="173"/>
        <v>306.37293410503827</v>
      </c>
      <c r="T89" s="79">
        <f t="shared" si="173"/>
        <v>296.3415772864164</v>
      </c>
      <c r="U89" s="79">
        <f t="shared" si="173"/>
        <v>302.17691927248126</v>
      </c>
      <c r="V89" s="79">
        <f t="shared" si="173"/>
        <v>297.90038311602495</v>
      </c>
      <c r="W89" s="79"/>
      <c r="X89" s="79">
        <f t="shared" ref="X89:AD89" si="174">SUM(X76:X88)</f>
        <v>312.68155690829258</v>
      </c>
      <c r="Y89" s="79">
        <f t="shared" si="174"/>
        <v>318.98342674479443</v>
      </c>
      <c r="Z89" s="79">
        <f t="shared" si="174"/>
        <v>304.58275915969909</v>
      </c>
      <c r="AA89" s="79">
        <f t="shared" si="174"/>
        <v>306.37293410503827</v>
      </c>
      <c r="AB89" s="79">
        <f t="shared" si="174"/>
        <v>296.3415772864164</v>
      </c>
      <c r="AC89" s="79">
        <f t="shared" si="174"/>
        <v>302.17691927248131</v>
      </c>
      <c r="AD89" s="79">
        <f t="shared" si="174"/>
        <v>297.9003831160249</v>
      </c>
    </row>
    <row r="90" spans="1:46">
      <c r="A90" s="185" t="s">
        <v>16</v>
      </c>
      <c r="N90" s="185">
        <f>N89/F89</f>
        <v>0.98598911274841194</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3">
        <f t="shared" si="175"/>
        <v>2019</v>
      </c>
      <c r="J91" s="283">
        <f t="shared" si="175"/>
        <v>2020</v>
      </c>
      <c r="K91" s="283">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7"/>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236">
        <v>44.4</v>
      </c>
      <c r="H92" s="186">
        <v>45.342821165621402</v>
      </c>
      <c r="I92" s="186">
        <f t="shared" ref="I92:N92" si="178">I43/I63</f>
        <v>46.412503925601982</v>
      </c>
      <c r="J92" s="186">
        <f t="shared" si="178"/>
        <v>43.592175672681499</v>
      </c>
      <c r="K92" s="10">
        <f t="shared" si="178"/>
        <v>43.121767622195435</v>
      </c>
      <c r="L92" s="10">
        <f t="shared" si="178"/>
        <v>43.117854866739982</v>
      </c>
      <c r="M92" s="10">
        <f t="shared" si="178"/>
        <v>43.117854866739982</v>
      </c>
      <c r="N92" s="10">
        <f t="shared" si="178"/>
        <v>43.117854866739982</v>
      </c>
      <c r="P92" s="10">
        <f>P76/P63</f>
        <v>45.178301280644249</v>
      </c>
      <c r="Q92" s="10">
        <f t="shared" ref="Q92:V92" si="179">Q76/Q63</f>
        <v>46.412503925601982</v>
      </c>
      <c r="R92" s="10">
        <f t="shared" si="179"/>
        <v>43.592175672681499</v>
      </c>
      <c r="S92" s="10">
        <f t="shared" si="179"/>
        <v>43.121767622195435</v>
      </c>
      <c r="T92" s="10">
        <f t="shared" si="179"/>
        <v>43.117854866739982</v>
      </c>
      <c r="U92" s="10">
        <f t="shared" si="179"/>
        <v>43.117854866739982</v>
      </c>
      <c r="V92" s="10">
        <f t="shared" si="179"/>
        <v>43.117854866739982</v>
      </c>
      <c r="W92" s="287"/>
      <c r="X92" s="10">
        <f>P92</f>
        <v>45.178301280644249</v>
      </c>
      <c r="Y92" s="10">
        <f t="shared" ref="Y92:AA92" si="180">Q92</f>
        <v>46.412503925601982</v>
      </c>
      <c r="Z92" s="10">
        <f t="shared" si="180"/>
        <v>43.592175672681499</v>
      </c>
      <c r="AA92" s="10">
        <f t="shared" si="180"/>
        <v>43.121767622195435</v>
      </c>
      <c r="AB92" s="10">
        <f t="shared" ref="AB92:AD92" si="181">AB76/AB63</f>
        <v>43.117854866739982</v>
      </c>
      <c r="AC92" s="10">
        <f t="shared" si="181"/>
        <v>43.117854866739982</v>
      </c>
      <c r="AD92" s="10">
        <f t="shared" si="181"/>
        <v>43.117854866739982</v>
      </c>
    </row>
    <row r="93" spans="1:46">
      <c r="A93" s="185" t="s">
        <v>16</v>
      </c>
      <c r="B93" s="186" t="str">
        <f>'[2]TS BYDem'!D20</f>
        <v>TFHCV1</v>
      </c>
      <c r="C93" s="186" t="str">
        <f t="shared" ref="C93:C99" si="182">C14</f>
        <v>Transport Freight - HCV1</v>
      </c>
      <c r="D93" s="185" t="s">
        <v>150</v>
      </c>
      <c r="F93" s="235">
        <v>3.31</v>
      </c>
      <c r="G93" s="10">
        <v>3.4</v>
      </c>
      <c r="H93" s="10">
        <v>3.45</v>
      </c>
      <c r="I93" s="10">
        <f t="shared" ref="I93:N93" si="183">I46/I64</f>
        <v>3.5633603857144514</v>
      </c>
      <c r="J93" s="10">
        <f t="shared" si="183"/>
        <v>3.3468272293202657</v>
      </c>
      <c r="K93" s="10">
        <f>K46/K64</f>
        <v>3.3107112418072857</v>
      </c>
      <c r="L93" s="10">
        <f>L46/L64</f>
        <v>3.3104108366015828</v>
      </c>
      <c r="M93" s="10">
        <f t="shared" si="183"/>
        <v>3.3104108366015828</v>
      </c>
      <c r="N93" s="10">
        <f t="shared" si="183"/>
        <v>3.3104108366015828</v>
      </c>
      <c r="P93" s="10">
        <f t="shared" ref="P93:V100" si="184">P77/P64</f>
        <v>3.4686034034142477</v>
      </c>
      <c r="Q93" s="10">
        <f t="shared" si="184"/>
        <v>3.5633603857144514</v>
      </c>
      <c r="R93" s="10">
        <f t="shared" si="184"/>
        <v>3.3468272293202657</v>
      </c>
      <c r="S93" s="10">
        <f t="shared" si="184"/>
        <v>3.311507282381839</v>
      </c>
      <c r="T93" s="10">
        <f t="shared" si="184"/>
        <v>3.3104108366015828</v>
      </c>
      <c r="U93" s="10">
        <f t="shared" si="184"/>
        <v>3.3104108366015828</v>
      </c>
      <c r="V93" s="10">
        <f t="shared" si="184"/>
        <v>3.3104108366015828</v>
      </c>
      <c r="W93" s="287"/>
      <c r="X93" s="10">
        <f t="shared" ref="X93:X101" si="185">P93</f>
        <v>3.4686034034142477</v>
      </c>
      <c r="Y93" s="10">
        <f t="shared" ref="Y93:Y101" si="186">Q93</f>
        <v>3.5633603857144514</v>
      </c>
      <c r="Z93" s="10">
        <f t="shared" ref="Z93:Z101" si="187">R93</f>
        <v>3.3468272293202657</v>
      </c>
      <c r="AA93" s="10">
        <f t="shared" ref="AA93:AA101" si="188">S93</f>
        <v>3.311507282381839</v>
      </c>
      <c r="AB93" s="10">
        <f t="shared" ref="AB93:AD93" si="189">AB77/AB64</f>
        <v>3.1448902947715034</v>
      </c>
      <c r="AC93" s="10">
        <f t="shared" si="189"/>
        <v>2.9876457800329272</v>
      </c>
      <c r="AD93" s="10">
        <f t="shared" si="189"/>
        <v>2.8382634910312814</v>
      </c>
    </row>
    <row r="94" spans="1:46">
      <c r="A94" s="185" t="s">
        <v>16</v>
      </c>
      <c r="B94" s="186" t="str">
        <f>'[2]TS BYDem'!D21</f>
        <v>TFHCV2</v>
      </c>
      <c r="C94" s="186" t="str">
        <f t="shared" si="182"/>
        <v>Transport Freight - HCV2</v>
      </c>
      <c r="D94" s="185" t="s">
        <v>150</v>
      </c>
      <c r="F94" s="235">
        <v>0.65478395407088008</v>
      </c>
      <c r="G94" s="10">
        <v>0.704124436203308</v>
      </c>
      <c r="H94" s="10">
        <v>0.73600943824652509</v>
      </c>
      <c r="I94" s="10">
        <f t="shared" ref="I94:N94" si="190">I51/I65</f>
        <v>0.70490368674853299</v>
      </c>
      <c r="J94" s="10">
        <f t="shared" si="190"/>
        <v>0.66206911383879496</v>
      </c>
      <c r="K94" s="10">
        <f t="shared" si="190"/>
        <v>0.65492465187235271</v>
      </c>
      <c r="L94" s="10">
        <f t="shared" si="190"/>
        <v>0.65486522573688033</v>
      </c>
      <c r="M94" s="10">
        <f t="shared" si="190"/>
        <v>0.65486522573688033</v>
      </c>
      <c r="N94" s="10">
        <f t="shared" si="190"/>
        <v>0.65486522573688033</v>
      </c>
      <c r="P94" s="10">
        <f t="shared" si="184"/>
        <v>0.68615886755023947</v>
      </c>
      <c r="Q94" s="10">
        <f t="shared" si="184"/>
        <v>0.70490368561112449</v>
      </c>
      <c r="R94" s="10">
        <f t="shared" si="184"/>
        <v>0.66206911383879496</v>
      </c>
      <c r="S94" s="10">
        <f t="shared" si="184"/>
        <v>0.65508212350264772</v>
      </c>
      <c r="T94" s="10">
        <f t="shared" si="184"/>
        <v>0.65486522573688033</v>
      </c>
      <c r="U94" s="10">
        <f t="shared" si="184"/>
        <v>0.65486522573688033</v>
      </c>
      <c r="V94" s="10">
        <f t="shared" si="184"/>
        <v>0.65486522573688033</v>
      </c>
      <c r="W94" s="287"/>
      <c r="X94" s="10">
        <f t="shared" si="185"/>
        <v>0.68615886755023947</v>
      </c>
      <c r="Y94" s="10">
        <f t="shared" si="186"/>
        <v>0.70490368561112449</v>
      </c>
      <c r="Z94" s="10">
        <f t="shared" si="187"/>
        <v>0.66206911383879496</v>
      </c>
      <c r="AA94" s="10">
        <f t="shared" si="188"/>
        <v>0.65508212350264772</v>
      </c>
      <c r="AB94" s="10">
        <f t="shared" ref="AB94:AD94" si="191">AB78/AB65</f>
        <v>0.62212196445003631</v>
      </c>
      <c r="AC94" s="10">
        <f t="shared" si="191"/>
        <v>0.59101586622753444</v>
      </c>
      <c r="AD94" s="10">
        <f t="shared" si="191"/>
        <v>0.56146507291615766</v>
      </c>
    </row>
    <row r="95" spans="1:46">
      <c r="A95" s="185" t="s">
        <v>16</v>
      </c>
      <c r="B95" s="186" t="str">
        <f>'[2]TS BYDem'!D22</f>
        <v>TFHCV3</v>
      </c>
      <c r="C95" s="186" t="str">
        <f t="shared" si="182"/>
        <v>Transport Freight - HCV3</v>
      </c>
      <c r="D95" s="185" t="s">
        <v>150</v>
      </c>
      <c r="F95" s="235">
        <v>2.7114063478211299</v>
      </c>
      <c r="G95" s="10">
        <v>2.9</v>
      </c>
      <c r="H95" s="10">
        <v>3.0305969254191498</v>
      </c>
      <c r="I95" s="10">
        <f t="shared" ref="I95" si="192">I52/I66</f>
        <v>2.9189480270092178</v>
      </c>
      <c r="J95" s="10">
        <f t="shared" ref="J95:J101" si="193">J52/J66</f>
        <v>2.7415735935466983</v>
      </c>
      <c r="K95" s="10">
        <f t="shared" ref="K95:N101" si="194">K52/K66</f>
        <v>2.7119889658124015</v>
      </c>
      <c r="L95" s="10">
        <f t="shared" si="194"/>
        <v>2.7117428870868232</v>
      </c>
      <c r="M95" s="10">
        <f t="shared" si="194"/>
        <v>2.7117428870868232</v>
      </c>
      <c r="N95" s="10">
        <f t="shared" si="194"/>
        <v>2.7117428870868232</v>
      </c>
      <c r="P95" s="10">
        <f t="shared" si="184"/>
        <v>2.8413272767647628</v>
      </c>
      <c r="Q95" s="10">
        <f t="shared" si="184"/>
        <v>2.9189480222993027</v>
      </c>
      <c r="R95" s="10">
        <f t="shared" si="184"/>
        <v>2.7415735935466983</v>
      </c>
      <c r="S95" s="10">
        <f t="shared" si="184"/>
        <v>2.7126410428453349</v>
      </c>
      <c r="T95" s="10">
        <f t="shared" si="184"/>
        <v>2.7117428870868232</v>
      </c>
      <c r="U95" s="10">
        <f t="shared" si="184"/>
        <v>2.7117428870868232</v>
      </c>
      <c r="V95" s="10">
        <f t="shared" si="184"/>
        <v>2.7117428870868232</v>
      </c>
      <c r="W95" s="287"/>
      <c r="X95" s="10">
        <f t="shared" si="185"/>
        <v>2.8413272767647628</v>
      </c>
      <c r="Y95" s="10">
        <f t="shared" si="186"/>
        <v>2.9189480222993027</v>
      </c>
      <c r="Z95" s="10">
        <f t="shared" si="187"/>
        <v>2.7415735935466983</v>
      </c>
      <c r="AA95" s="10">
        <f t="shared" si="188"/>
        <v>2.7126410428453349</v>
      </c>
      <c r="AB95" s="10">
        <f t="shared" ref="AB95:AD95" si="195">AB79/AB66</f>
        <v>2.5761557427324822</v>
      </c>
      <c r="AC95" s="10">
        <f t="shared" si="195"/>
        <v>2.4473479555958582</v>
      </c>
      <c r="AD95" s="10">
        <f t="shared" si="195"/>
        <v>2.3249805578160649</v>
      </c>
    </row>
    <row r="96" spans="1:46">
      <c r="A96" s="185" t="s">
        <v>16</v>
      </c>
      <c r="B96" s="186" t="str">
        <f>'[2]TS BYDem'!D23</f>
        <v>TFHCV4</v>
      </c>
      <c r="C96" s="186" t="str">
        <f t="shared" si="182"/>
        <v>Transport Freight - HCV4</v>
      </c>
      <c r="D96" s="185" t="s">
        <v>150</v>
      </c>
      <c r="F96" s="235">
        <v>0.57023972229676601</v>
      </c>
      <c r="G96" s="186">
        <v>0.53653175775760331</v>
      </c>
      <c r="H96" s="186">
        <v>0.54380700000000004</v>
      </c>
      <c r="I96" s="10">
        <f t="shared" ref="I96" si="196">I53/I67</f>
        <v>0.61388810779247893</v>
      </c>
      <c r="J96" s="10">
        <f t="shared" si="193"/>
        <v>0.57658423861717312</v>
      </c>
      <c r="K96" s="10">
        <f t="shared" si="194"/>
        <v>0.57036225351449166</v>
      </c>
      <c r="L96" s="10">
        <f t="shared" si="194"/>
        <v>0.57031050034800335</v>
      </c>
      <c r="M96" s="10">
        <f t="shared" si="194"/>
        <v>0.57031050034800335</v>
      </c>
      <c r="N96" s="10">
        <f t="shared" si="194"/>
        <v>0.57031050034800335</v>
      </c>
      <c r="P96" s="10">
        <f t="shared" si="184"/>
        <v>0.59756357749865785</v>
      </c>
      <c r="Q96" s="10">
        <f t="shared" si="184"/>
        <v>0.61388810680193007</v>
      </c>
      <c r="R96" s="10">
        <f t="shared" si="184"/>
        <v>0.57658423861717312</v>
      </c>
      <c r="S96" s="10">
        <f t="shared" si="184"/>
        <v>0.57049939276198058</v>
      </c>
      <c r="T96" s="10">
        <f t="shared" si="184"/>
        <v>0.57031050034800335</v>
      </c>
      <c r="U96" s="10">
        <f t="shared" si="184"/>
        <v>0.57031050034800335</v>
      </c>
      <c r="V96" s="10">
        <f t="shared" si="184"/>
        <v>0.57031050034800335</v>
      </c>
      <c r="W96" s="287"/>
      <c r="X96" s="10">
        <f t="shared" si="185"/>
        <v>0.59756357749865785</v>
      </c>
      <c r="Y96" s="10">
        <f t="shared" si="186"/>
        <v>0.61388810680193007</v>
      </c>
      <c r="Z96" s="10">
        <f t="shared" si="187"/>
        <v>0.57658423861717312</v>
      </c>
      <c r="AA96" s="10">
        <f t="shared" si="188"/>
        <v>0.57049939276198058</v>
      </c>
      <c r="AB96" s="10">
        <f t="shared" ref="AB96:AD96" si="197">AB80/AB67</f>
        <v>0.54179497533060317</v>
      </c>
      <c r="AC96" s="10">
        <f t="shared" si="197"/>
        <v>0.51470522656407303</v>
      </c>
      <c r="AD96" s="10">
        <f t="shared" si="197"/>
        <v>0.48896996523586927</v>
      </c>
    </row>
    <row r="97" spans="1:78">
      <c r="A97" s="185" t="s">
        <v>16</v>
      </c>
      <c r="B97" s="186" t="str">
        <f>'[2]TS BYDem'!D24</f>
        <v>TFHCV5</v>
      </c>
      <c r="C97" s="186" t="str">
        <f t="shared" si="182"/>
        <v>Transport Freight - HCV5</v>
      </c>
      <c r="D97" s="185" t="s">
        <v>150</v>
      </c>
      <c r="F97" s="235">
        <v>0.27326501935541303</v>
      </c>
      <c r="G97" s="10">
        <v>0.28568357599999999</v>
      </c>
      <c r="H97" s="10">
        <v>0.289557377</v>
      </c>
      <c r="I97" s="10">
        <f t="shared" ref="I97" si="198">I54/I68</f>
        <v>0.29418179600379801</v>
      </c>
      <c r="J97" s="10">
        <f t="shared" si="193"/>
        <v>0.27630537993940352</v>
      </c>
      <c r="K97" s="10">
        <f t="shared" si="194"/>
        <v>0.27332373763524209</v>
      </c>
      <c r="L97" s="10">
        <f t="shared" si="194"/>
        <v>0.27329893696021157</v>
      </c>
      <c r="M97" s="10">
        <f t="shared" si="194"/>
        <v>0.27329893696021157</v>
      </c>
      <c r="N97" s="10">
        <f t="shared" si="194"/>
        <v>0.27329893696021157</v>
      </c>
      <c r="P97" s="10">
        <f t="shared" si="184"/>
        <v>0.28635890518738544</v>
      </c>
      <c r="Q97" s="10">
        <f t="shared" si="184"/>
        <v>0.29418179552911633</v>
      </c>
      <c r="R97" s="10">
        <f t="shared" si="184"/>
        <v>0.27630537993940352</v>
      </c>
      <c r="S97" s="10">
        <f t="shared" si="184"/>
        <v>0.27338945624033761</v>
      </c>
      <c r="T97" s="10">
        <f t="shared" si="184"/>
        <v>0.27329893696021157</v>
      </c>
      <c r="U97" s="10">
        <f t="shared" si="184"/>
        <v>0.27329893696021157</v>
      </c>
      <c r="V97" s="10">
        <f t="shared" si="184"/>
        <v>0.27329893696021157</v>
      </c>
      <c r="W97" s="287"/>
      <c r="X97" s="10">
        <f t="shared" si="185"/>
        <v>0.28635890518738544</v>
      </c>
      <c r="Y97" s="10">
        <f t="shared" si="186"/>
        <v>0.29418179552911633</v>
      </c>
      <c r="Z97" s="10">
        <f t="shared" si="187"/>
        <v>0.27630537993940352</v>
      </c>
      <c r="AA97" s="10">
        <f t="shared" si="188"/>
        <v>0.27338945624033761</v>
      </c>
      <c r="AB97" s="10">
        <f t="shared" ref="AB97:AD97" si="199">AB81/AB68</f>
        <v>0.25963399011220101</v>
      </c>
      <c r="AC97" s="10">
        <f t="shared" si="199"/>
        <v>0.24665229060659094</v>
      </c>
      <c r="AD97" s="10">
        <f t="shared" si="199"/>
        <v>0.23431967607626139</v>
      </c>
    </row>
    <row r="98" spans="1:78">
      <c r="A98" s="185" t="s">
        <v>16</v>
      </c>
      <c r="B98" s="186" t="str">
        <f>'[2]TS BYDem'!D25</f>
        <v>TFHCV6</v>
      </c>
      <c r="C98" s="186" t="str">
        <f t="shared" si="182"/>
        <v>Transport Freight - HCV6</v>
      </c>
      <c r="D98" s="185" t="s">
        <v>150</v>
      </c>
      <c r="F98" s="235">
        <v>5.0361375113209599</v>
      </c>
      <c r="G98" s="10">
        <v>6.01</v>
      </c>
      <c r="H98" s="10">
        <v>6.6407838452289196</v>
      </c>
      <c r="I98" s="10">
        <f>I55/I69</f>
        <v>5.4216232340941595</v>
      </c>
      <c r="J98" s="10">
        <f>J55/J69</f>
        <v>5.092169834891294</v>
      </c>
      <c r="K98" s="10">
        <f t="shared" si="194"/>
        <v>5.0372196598240677</v>
      </c>
      <c r="L98" s="10">
        <f t="shared" si="194"/>
        <v>5.0367625957983764</v>
      </c>
      <c r="M98" s="10">
        <f t="shared" si="194"/>
        <v>5.0367625957983764</v>
      </c>
      <c r="N98" s="10">
        <f t="shared" si="194"/>
        <v>5.0367625957983764</v>
      </c>
      <c r="P98" s="10">
        <f t="shared" si="184"/>
        <v>5.2774512724562044</v>
      </c>
      <c r="Q98" s="10">
        <f t="shared" si="184"/>
        <v>5.4216232253460133</v>
      </c>
      <c r="R98" s="10">
        <f t="shared" si="184"/>
        <v>5.092169834891294</v>
      </c>
      <c r="S98" s="10">
        <f t="shared" si="184"/>
        <v>5.038430820817501</v>
      </c>
      <c r="T98" s="10">
        <f t="shared" si="184"/>
        <v>5.0367625957983764</v>
      </c>
      <c r="U98" s="10">
        <f t="shared" si="184"/>
        <v>5.0367625957983764</v>
      </c>
      <c r="V98" s="10">
        <f t="shared" si="184"/>
        <v>5.0367625957983764</v>
      </c>
      <c r="W98" s="287"/>
      <c r="X98" s="10">
        <f t="shared" si="185"/>
        <v>5.2774512724562044</v>
      </c>
      <c r="Y98" s="10">
        <f t="shared" si="186"/>
        <v>5.4216232253460133</v>
      </c>
      <c r="Z98" s="10">
        <f t="shared" si="187"/>
        <v>5.092169834891294</v>
      </c>
      <c r="AA98" s="10">
        <f t="shared" si="188"/>
        <v>5.038430820817501</v>
      </c>
      <c r="AB98" s="10">
        <f t="shared" ref="AB98:AD98" si="200">AB82/AB69</f>
        <v>4.7849244660084569</v>
      </c>
      <c r="AC98" s="10">
        <f t="shared" si="200"/>
        <v>4.5456782427080347</v>
      </c>
      <c r="AD98" s="10">
        <f t="shared" si="200"/>
        <v>4.318394330572632</v>
      </c>
    </row>
    <row r="99" spans="1:78">
      <c r="A99" s="185" t="s">
        <v>16</v>
      </c>
      <c r="B99" s="186" t="str">
        <f>'[2]TS BYDem'!D26</f>
        <v>TFHCV7</v>
      </c>
      <c r="C99" s="186" t="str">
        <f t="shared" si="182"/>
        <v>Transport Freight - HCV7</v>
      </c>
      <c r="D99" s="185" t="s">
        <v>150</v>
      </c>
      <c r="F99" s="235">
        <v>1.5653068685251901</v>
      </c>
      <c r="G99" s="10">
        <v>1.7</v>
      </c>
      <c r="H99" s="10">
        <v>1.78</v>
      </c>
      <c r="I99" s="10">
        <f t="shared" ref="I99" si="201">I56/I70</f>
        <v>1.6851215972173414</v>
      </c>
      <c r="J99" s="10">
        <f t="shared" si="193"/>
        <v>1.5827225528163571</v>
      </c>
      <c r="K99" s="10">
        <f t="shared" si="194"/>
        <v>1.5656432164666176</v>
      </c>
      <c r="L99" s="10">
        <f t="shared" si="194"/>
        <v>1.565501154130718</v>
      </c>
      <c r="M99" s="10">
        <f t="shared" si="194"/>
        <v>1.565501154130718</v>
      </c>
      <c r="N99" s="10">
        <f t="shared" si="194"/>
        <v>1.565501154130718</v>
      </c>
      <c r="P99" s="10">
        <f t="shared" si="184"/>
        <v>1.6403107950314717</v>
      </c>
      <c r="Q99" s="10">
        <f t="shared" si="184"/>
        <v>1.6851215944982867</v>
      </c>
      <c r="R99" s="10">
        <f t="shared" si="184"/>
        <v>1.5827225528163571</v>
      </c>
      <c r="S99" s="10">
        <f t="shared" si="184"/>
        <v>1.5660196634197936</v>
      </c>
      <c r="T99" s="10">
        <f t="shared" si="184"/>
        <v>1.565501154130718</v>
      </c>
      <c r="U99" s="10">
        <f t="shared" si="184"/>
        <v>1.565501154130718</v>
      </c>
      <c r="V99" s="10">
        <f t="shared" si="184"/>
        <v>1.565501154130718</v>
      </c>
      <c r="W99" s="287"/>
      <c r="X99" s="10">
        <f t="shared" si="185"/>
        <v>1.6403107950314717</v>
      </c>
      <c r="Y99" s="10">
        <f t="shared" si="186"/>
        <v>1.6851215944982867</v>
      </c>
      <c r="Z99" s="10">
        <f t="shared" si="187"/>
        <v>1.5827225528163571</v>
      </c>
      <c r="AA99" s="10">
        <f t="shared" si="188"/>
        <v>1.5660196634197936</v>
      </c>
      <c r="AB99" s="10">
        <f t="shared" ref="AB99:AD99" si="202">AB83/AB70</f>
        <v>1.4872260964241819</v>
      </c>
      <c r="AC99" s="10">
        <f t="shared" si="202"/>
        <v>1.4128647916029728</v>
      </c>
      <c r="AD99" s="10">
        <f t="shared" si="202"/>
        <v>1.3422215520228242</v>
      </c>
    </row>
    <row r="100" spans="1:78">
      <c r="A100" s="185" t="s">
        <v>16</v>
      </c>
      <c r="B100" s="186" t="str">
        <f>'[2]TS BYDem'!D27</f>
        <v>TFHCV8</v>
      </c>
      <c r="C100" s="186" t="str">
        <f>C21</f>
        <v>Transport Freight - HCV8</v>
      </c>
      <c r="D100" s="185" t="s">
        <v>150</v>
      </c>
      <c r="F100" s="235">
        <v>5.8486156921973897E-2</v>
      </c>
      <c r="G100" s="10">
        <v>7.9893942605822804E-2</v>
      </c>
      <c r="H100" s="10">
        <v>0.102046183451296</v>
      </c>
      <c r="I100" s="10">
        <f>I57/I71</f>
        <v>6.2962916824302356E-2</v>
      </c>
      <c r="J100" s="10">
        <f>J57/J71</f>
        <v>5.9136876895697937E-2</v>
      </c>
      <c r="K100" s="10">
        <f t="shared" si="194"/>
        <v>5.849872423313715E-2</v>
      </c>
      <c r="L100" s="10">
        <f t="shared" si="194"/>
        <v>5.8493416213197293E-2</v>
      </c>
      <c r="M100" s="10">
        <f t="shared" si="194"/>
        <v>5.8493416213197293E-2</v>
      </c>
      <c r="N100" s="10">
        <f t="shared" si="194"/>
        <v>5.8493416213197293E-2</v>
      </c>
      <c r="P100" s="10">
        <f t="shared" si="184"/>
        <v>6.1288605121504039E-2</v>
      </c>
      <c r="Q100" s="10">
        <f t="shared" si="184"/>
        <v>6.296291672270754E-2</v>
      </c>
      <c r="R100" s="10">
        <f t="shared" si="184"/>
        <v>5.9136876895697937E-2</v>
      </c>
      <c r="S100" s="10">
        <f t="shared" si="184"/>
        <v>5.851278980457171E-2</v>
      </c>
      <c r="T100" s="10">
        <f t="shared" si="184"/>
        <v>5.8493416213197293E-2</v>
      </c>
      <c r="U100" s="10">
        <f t="shared" si="184"/>
        <v>5.8493416213197293E-2</v>
      </c>
      <c r="V100" s="10">
        <f t="shared" si="184"/>
        <v>5.8493416213197293E-2</v>
      </c>
      <c r="W100" s="287"/>
      <c r="X100" s="10">
        <f t="shared" si="185"/>
        <v>6.1288605121504039E-2</v>
      </c>
      <c r="Y100" s="10">
        <f t="shared" si="186"/>
        <v>6.296291672270754E-2</v>
      </c>
      <c r="Z100" s="10">
        <f t="shared" si="187"/>
        <v>5.9136876895697937E-2</v>
      </c>
      <c r="AA100" s="10">
        <f t="shared" si="188"/>
        <v>5.851278980457171E-2</v>
      </c>
      <c r="AB100" s="10">
        <f t="shared" ref="AB100:AD100" si="203">AB84/AB71</f>
        <v>5.5568745402537416E-2</v>
      </c>
      <c r="AC100" s="10">
        <f t="shared" si="203"/>
        <v>5.2790308132410549E-2</v>
      </c>
      <c r="AD100" s="10">
        <f t="shared" si="203"/>
        <v>5.0150792725790025E-2</v>
      </c>
    </row>
    <row r="101" spans="1:78">
      <c r="A101" s="185" t="s">
        <v>16</v>
      </c>
      <c r="B101" s="186" t="str">
        <f>'[2]TS BYDem'!D28</f>
        <v>TFHCV9</v>
      </c>
      <c r="C101" s="186" t="str">
        <f>C22</f>
        <v>Transport Freight - HCV9</v>
      </c>
      <c r="D101" s="185" t="s">
        <v>150</v>
      </c>
      <c r="F101" s="235">
        <v>3.9969372950314899E-2</v>
      </c>
      <c r="G101" s="24">
        <v>2.2368931977559604E-2</v>
      </c>
      <c r="H101" s="186">
        <v>2.2670999999999997E-2</v>
      </c>
      <c r="I101" s="186">
        <f t="shared" ref="I101" si="204">I58/I72</f>
        <v>4.3028785562839532E-2</v>
      </c>
      <c r="J101" s="186">
        <f t="shared" si="193"/>
        <v>4.041407423835975E-2</v>
      </c>
      <c r="K101" s="186">
        <f t="shared" si="194"/>
        <v>3.9977961436433708E-2</v>
      </c>
      <c r="L101" s="186">
        <f t="shared" si="194"/>
        <v>3.9974333941659397E-2</v>
      </c>
      <c r="M101" s="10">
        <f t="shared" si="194"/>
        <v>3.9974333941659397E-2</v>
      </c>
      <c r="N101" s="10">
        <f t="shared" si="194"/>
        <v>3.9974333941659397E-2</v>
      </c>
      <c r="P101" s="10">
        <f>P85/P72</f>
        <v>4.1884562854318914E-2</v>
      </c>
      <c r="Q101" s="10">
        <f t="shared" ref="Q101:V101" si="205">Q85/Q72</f>
        <v>4.3028785493409751E-2</v>
      </c>
      <c r="R101" s="10">
        <f t="shared" si="205"/>
        <v>4.041407423835975E-2</v>
      </c>
      <c r="S101" s="10">
        <f t="shared" si="205"/>
        <v>3.9987573831913495E-2</v>
      </c>
      <c r="T101" s="10">
        <f t="shared" si="205"/>
        <v>3.9974333941659397E-2</v>
      </c>
      <c r="U101" s="10">
        <f t="shared" si="205"/>
        <v>3.9974333941659397E-2</v>
      </c>
      <c r="V101" s="10">
        <f t="shared" si="205"/>
        <v>3.9974333941659397E-2</v>
      </c>
      <c r="W101" s="287"/>
      <c r="X101" s="10">
        <f t="shared" si="185"/>
        <v>4.1884562854318914E-2</v>
      </c>
      <c r="Y101" s="10">
        <f t="shared" si="186"/>
        <v>4.3028785493409751E-2</v>
      </c>
      <c r="Z101" s="10">
        <f t="shared" si="187"/>
        <v>4.041407423835975E-2</v>
      </c>
      <c r="AA101" s="10">
        <f t="shared" si="188"/>
        <v>3.9987573831913495E-2</v>
      </c>
      <c r="AB101" s="10">
        <f t="shared" ref="AB101:AD101" si="206">AB85/AB72</f>
        <v>3.7975617244576425E-2</v>
      </c>
      <c r="AC101" s="10">
        <f t="shared" si="206"/>
        <v>3.6076836382347606E-2</v>
      </c>
      <c r="AD101" s="10">
        <f t="shared" si="206"/>
        <v>3.427299456323022E-2</v>
      </c>
    </row>
    <row r="102" spans="1:78">
      <c r="A102" s="185" t="s">
        <v>16</v>
      </c>
      <c r="B102" s="186" t="str">
        <f>'[2]TS BYDem'!D29</f>
        <v>TFRCO</v>
      </c>
      <c r="C102" s="186" t="str">
        <f>C23</f>
        <v>Transport Freight - Rail Corridor</v>
      </c>
      <c r="D102" s="185" t="s">
        <v>149</v>
      </c>
      <c r="F102" s="235">
        <f>'[2]TS BYDem'!J29</f>
        <v>22</v>
      </c>
      <c r="G102" s="10">
        <f t="shared" ref="G102:H102" si="207">G59</f>
        <v>23.054161593689841</v>
      </c>
      <c r="H102" s="10">
        <f t="shared" si="207"/>
        <v>23.364276278300295</v>
      </c>
      <c r="I102" s="10">
        <f t="shared" ref="I102:N102" si="208">I59</f>
        <v>23.683966309884546</v>
      </c>
      <c r="J102" s="10">
        <f t="shared" si="208"/>
        <v>22.244773125391472</v>
      </c>
      <c r="K102" s="10">
        <f t="shared" si="208"/>
        <v>22.004727286936621</v>
      </c>
      <c r="L102" s="10">
        <f t="shared" si="208"/>
        <v>22.00273063602258</v>
      </c>
      <c r="M102" s="10">
        <f t="shared" si="208"/>
        <v>22.00273063602258</v>
      </c>
      <c r="N102" s="10">
        <f t="shared" si="208"/>
        <v>22.00273063602258</v>
      </c>
      <c r="P102" s="10"/>
      <c r="W102" s="287"/>
    </row>
    <row r="103" spans="1:78">
      <c r="A103" s="185" t="s">
        <v>16</v>
      </c>
      <c r="B103" s="186" t="str">
        <f>'[2]TS BYDem'!D30</f>
        <v>TFROT</v>
      </c>
      <c r="C103" s="186" t="str">
        <f>C24</f>
        <v>Transport Freight - Rail Other</v>
      </c>
      <c r="D103" s="185" t="s">
        <v>149</v>
      </c>
      <c r="F103" s="235">
        <f>'[2]TS BYDem'!J30</f>
        <v>25.1</v>
      </c>
      <c r="G103" s="10">
        <f t="shared" ref="G103:H103" si="209">G47</f>
        <v>26.302702545527975</v>
      </c>
      <c r="H103" s="10">
        <f t="shared" si="209"/>
        <v>26.656515208424448</v>
      </c>
      <c r="I103" s="10">
        <f t="shared" ref="I103:N103" si="210">I47</f>
        <v>27.021252471731941</v>
      </c>
      <c r="J103" s="10">
        <f t="shared" si="210"/>
        <v>25.379263883969383</v>
      </c>
      <c r="K103" s="10">
        <f t="shared" si="210"/>
        <v>25.105393404641347</v>
      </c>
      <c r="L103" s="10">
        <f t="shared" si="210"/>
        <v>25.103115407462148</v>
      </c>
      <c r="M103" s="10">
        <f t="shared" si="210"/>
        <v>25.103115407462148</v>
      </c>
      <c r="N103" s="10">
        <f t="shared" si="210"/>
        <v>25.103115407462148</v>
      </c>
      <c r="P103" s="10"/>
    </row>
    <row r="104" spans="1:78">
      <c r="A104" s="185" t="s">
        <v>16</v>
      </c>
      <c r="B104" s="186" t="str">
        <f>'[2]TS BYDem'!D31</f>
        <v>TFREX</v>
      </c>
      <c r="C104" s="186" t="str">
        <f>C25</f>
        <v>Transport Freight - Rail Export (bulk mining)</v>
      </c>
      <c r="D104" s="185" t="s">
        <v>149</v>
      </c>
      <c r="F104" s="235">
        <f>'[2]TS BYDem'!J31</f>
        <v>82</v>
      </c>
      <c r="G104" s="10">
        <f>F104</f>
        <v>82</v>
      </c>
      <c r="H104" s="10">
        <f>G104</f>
        <v>82</v>
      </c>
      <c r="I104" s="10">
        <f>F104*(1+(F25+I25)/2*((I8/F8)^(1/(I$4-F$4))-1))^(I$4-F$4)</f>
        <v>86.143274504890869</v>
      </c>
      <c r="J104" s="10">
        <f>G104*(1+(G25+J25)/2*((J8/G8)^(1/(J$4-G$4))-1))^(J$4-G$4)</f>
        <v>76.180712241524674</v>
      </c>
      <c r="K104" s="10">
        <f>I104*(1+(I25+K25)/2*((K8/I8)^(1/(K$4-I$4))-1))^(K$4-I$4)</f>
        <v>82.016054227589507</v>
      </c>
      <c r="L104" s="10">
        <f>J104*(1+(J25+L25)/2*((L8/J8)^(1/(L$4-J$4))-1))^(L$4-J$4)</f>
        <v>77.739518071133176</v>
      </c>
      <c r="M104" s="10">
        <f>L104*(1+(L25+M25)/2*((M8/L8)^(1/(M$4-L$4))-1))^(M$4-L$4)</f>
        <v>77.739518071133176</v>
      </c>
      <c r="N104" s="10">
        <f>M104*(1+(M25+N25)/2*((N8/M8)^(1/(N$4-M$4))-1))^(N$4-M$4)</f>
        <v>77.739518071133176</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617</v>
      </c>
      <c r="J106" s="118" t="s">
        <v>652</v>
      </c>
      <c r="K106" s="118" t="s">
        <v>653</v>
      </c>
      <c r="L106" s="119" t="s">
        <v>25</v>
      </c>
      <c r="M106" s="185">
        <v>2012</v>
      </c>
      <c r="N106" s="185">
        <f t="shared" ref="N106:AY106" si="211">1+M106</f>
        <v>2013</v>
      </c>
      <c r="O106" s="185">
        <f t="shared" si="211"/>
        <v>2014</v>
      </c>
      <c r="P106" s="185">
        <f t="shared" si="211"/>
        <v>2015</v>
      </c>
      <c r="Q106" s="185">
        <f t="shared" si="211"/>
        <v>2016</v>
      </c>
      <c r="R106" s="185">
        <f t="shared" si="211"/>
        <v>2017</v>
      </c>
      <c r="S106" s="185">
        <f t="shared" si="211"/>
        <v>2018</v>
      </c>
      <c r="T106" s="185">
        <f t="shared" si="211"/>
        <v>2019</v>
      </c>
      <c r="U106" s="185">
        <f t="shared" si="211"/>
        <v>2020</v>
      </c>
      <c r="V106" s="185">
        <f t="shared" si="211"/>
        <v>2021</v>
      </c>
      <c r="W106" s="185">
        <f t="shared" si="211"/>
        <v>2022</v>
      </c>
      <c r="X106" s="185">
        <f t="shared" si="211"/>
        <v>2023</v>
      </c>
      <c r="Y106" s="185">
        <f t="shared" si="211"/>
        <v>2024</v>
      </c>
      <c r="Z106" s="185">
        <f t="shared" si="211"/>
        <v>2025</v>
      </c>
      <c r="AA106" s="185">
        <f t="shared" si="211"/>
        <v>2026</v>
      </c>
      <c r="AB106" s="185">
        <f t="shared" si="211"/>
        <v>2027</v>
      </c>
      <c r="AC106" s="185">
        <f t="shared" si="211"/>
        <v>2028</v>
      </c>
      <c r="AD106" s="185">
        <f t="shared" si="211"/>
        <v>2029</v>
      </c>
      <c r="AE106" s="185">
        <f t="shared" si="211"/>
        <v>2030</v>
      </c>
      <c r="AF106" s="185">
        <f t="shared" si="211"/>
        <v>2031</v>
      </c>
      <c r="AG106" s="185">
        <f t="shared" si="211"/>
        <v>2032</v>
      </c>
      <c r="AH106" s="185">
        <f t="shared" si="211"/>
        <v>2033</v>
      </c>
      <c r="AI106" s="185">
        <f t="shared" si="211"/>
        <v>2034</v>
      </c>
      <c r="AJ106" s="185">
        <f t="shared" si="211"/>
        <v>2035</v>
      </c>
      <c r="AK106" s="185">
        <f t="shared" si="211"/>
        <v>2036</v>
      </c>
      <c r="AL106" s="185">
        <f t="shared" si="211"/>
        <v>2037</v>
      </c>
      <c r="AM106" s="185">
        <f t="shared" si="211"/>
        <v>2038</v>
      </c>
      <c r="AN106" s="185">
        <f t="shared" si="211"/>
        <v>2039</v>
      </c>
      <c r="AO106" s="185">
        <f t="shared" si="211"/>
        <v>2040</v>
      </c>
      <c r="AP106" s="185">
        <f t="shared" si="211"/>
        <v>2041</v>
      </c>
      <c r="AQ106" s="185">
        <f t="shared" si="211"/>
        <v>2042</v>
      </c>
      <c r="AR106" s="185">
        <f t="shared" si="211"/>
        <v>2043</v>
      </c>
      <c r="AS106" s="185">
        <f t="shared" si="211"/>
        <v>2044</v>
      </c>
      <c r="AT106" s="185">
        <f t="shared" si="211"/>
        <v>2045</v>
      </c>
      <c r="AU106" s="185">
        <f t="shared" si="211"/>
        <v>2046</v>
      </c>
      <c r="AV106" s="185">
        <f t="shared" si="211"/>
        <v>2047</v>
      </c>
      <c r="AW106" s="185">
        <f t="shared" si="211"/>
        <v>2048</v>
      </c>
      <c r="AX106" s="185">
        <f t="shared" si="211"/>
        <v>2049</v>
      </c>
      <c r="AY106" s="185">
        <f t="shared" si="211"/>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7">
        <v>2050</v>
      </c>
      <c r="M107" s="191">
        <f t="shared" ref="M107:V108" si="212">MATCH(M$106,$D$107:$L$107,$C107)</f>
        <v>1</v>
      </c>
      <c r="N107" s="191">
        <f t="shared" si="212"/>
        <v>1</v>
      </c>
      <c r="O107" s="191">
        <f t="shared" si="212"/>
        <v>1</v>
      </c>
      <c r="P107" s="191">
        <f t="shared" si="212"/>
        <v>2</v>
      </c>
      <c r="Q107" s="191">
        <f t="shared" si="212"/>
        <v>2</v>
      </c>
      <c r="R107" s="191">
        <f t="shared" si="212"/>
        <v>3</v>
      </c>
      <c r="S107" s="191">
        <f t="shared" si="212"/>
        <v>3</v>
      </c>
      <c r="T107" s="191">
        <f t="shared" si="212"/>
        <v>4</v>
      </c>
      <c r="U107" s="191">
        <f t="shared" si="212"/>
        <v>5</v>
      </c>
      <c r="V107" s="191">
        <f t="shared" si="212"/>
        <v>6</v>
      </c>
      <c r="W107" s="191">
        <f t="shared" ref="W107:AF108" si="213">MATCH(W$106,$D$107:$L$107,$C107)</f>
        <v>6</v>
      </c>
      <c r="X107" s="191">
        <f t="shared" si="213"/>
        <v>6</v>
      </c>
      <c r="Y107" s="191">
        <f t="shared" si="213"/>
        <v>6</v>
      </c>
      <c r="Z107" s="191">
        <f t="shared" si="213"/>
        <v>6</v>
      </c>
      <c r="AA107" s="191">
        <f t="shared" si="213"/>
        <v>6</v>
      </c>
      <c r="AB107" s="191">
        <f t="shared" si="213"/>
        <v>6</v>
      </c>
      <c r="AC107" s="191">
        <f t="shared" si="213"/>
        <v>6</v>
      </c>
      <c r="AD107" s="191">
        <f t="shared" si="213"/>
        <v>6</v>
      </c>
      <c r="AE107" s="191">
        <f t="shared" si="213"/>
        <v>7</v>
      </c>
      <c r="AF107" s="191">
        <f t="shared" si="213"/>
        <v>7</v>
      </c>
      <c r="AG107" s="191">
        <f t="shared" ref="AG107:AP108" si="214">MATCH(AG$106,$D$107:$L$107,$C107)</f>
        <v>7</v>
      </c>
      <c r="AH107" s="191">
        <f t="shared" si="214"/>
        <v>7</v>
      </c>
      <c r="AI107" s="191">
        <f t="shared" si="214"/>
        <v>7</v>
      </c>
      <c r="AJ107" s="191">
        <f t="shared" si="214"/>
        <v>7</v>
      </c>
      <c r="AK107" s="191">
        <f t="shared" si="214"/>
        <v>7</v>
      </c>
      <c r="AL107" s="191">
        <f t="shared" si="214"/>
        <v>7</v>
      </c>
      <c r="AM107" s="191">
        <f t="shared" si="214"/>
        <v>7</v>
      </c>
      <c r="AN107" s="191">
        <f t="shared" si="214"/>
        <v>7</v>
      </c>
      <c r="AO107" s="191">
        <f t="shared" si="214"/>
        <v>8</v>
      </c>
      <c r="AP107" s="191">
        <f t="shared" si="214"/>
        <v>8</v>
      </c>
      <c r="AQ107" s="191">
        <f t="shared" ref="AQ107:BA108" si="215">MATCH(AQ$106,$D$107:$L$107,$C107)</f>
        <v>8</v>
      </c>
      <c r="AR107" s="191">
        <f t="shared" si="215"/>
        <v>8</v>
      </c>
      <c r="AS107" s="191">
        <f t="shared" si="215"/>
        <v>8</v>
      </c>
      <c r="AT107" s="191">
        <f t="shared" si="215"/>
        <v>8</v>
      </c>
      <c r="AU107" s="191">
        <f t="shared" si="215"/>
        <v>8</v>
      </c>
      <c r="AV107" s="191">
        <f t="shared" si="215"/>
        <v>8</v>
      </c>
      <c r="AW107" s="191">
        <f t="shared" si="215"/>
        <v>8</v>
      </c>
      <c r="AX107" s="191">
        <f t="shared" si="215"/>
        <v>8</v>
      </c>
      <c r="AY107" s="191">
        <f t="shared" si="215"/>
        <v>9</v>
      </c>
      <c r="AZ107" s="191">
        <f t="shared" si="215"/>
        <v>9</v>
      </c>
      <c r="BA107" s="191">
        <f t="shared" si="215"/>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f>INDEX($D107:$L107,0,COUNT($D107:$L107)-D109)</f>
        <v>2050</v>
      </c>
      <c r="E108" s="283">
        <f t="shared" ref="E108:L108" si="216">INDEX($D107:$L107,0,COUNT($D107:$L107)-E109)</f>
        <v>2040</v>
      </c>
      <c r="F108" s="283">
        <f t="shared" si="216"/>
        <v>2030</v>
      </c>
      <c r="G108" s="283">
        <f t="shared" si="216"/>
        <v>2021</v>
      </c>
      <c r="H108" s="283">
        <f t="shared" si="216"/>
        <v>2020</v>
      </c>
      <c r="I108" s="283">
        <f t="shared" si="216"/>
        <v>2019</v>
      </c>
      <c r="J108" s="283">
        <f t="shared" si="216"/>
        <v>2017</v>
      </c>
      <c r="K108" s="283">
        <f t="shared" si="216"/>
        <v>2015</v>
      </c>
      <c r="L108" s="283">
        <f t="shared" si="216"/>
        <v>2012</v>
      </c>
      <c r="M108" s="40">
        <f t="shared" si="212"/>
        <v>1</v>
      </c>
      <c r="N108" s="40" t="e">
        <f t="shared" si="212"/>
        <v>#N/A</v>
      </c>
      <c r="O108" s="40" t="e">
        <f t="shared" si="212"/>
        <v>#N/A</v>
      </c>
      <c r="P108" s="40">
        <f t="shared" si="212"/>
        <v>2</v>
      </c>
      <c r="Q108" s="40" t="e">
        <f t="shared" si="212"/>
        <v>#N/A</v>
      </c>
      <c r="R108" s="40">
        <f t="shared" si="212"/>
        <v>3</v>
      </c>
      <c r="S108" s="40" t="e">
        <f t="shared" si="212"/>
        <v>#N/A</v>
      </c>
      <c r="T108" s="40">
        <f t="shared" si="212"/>
        <v>4</v>
      </c>
      <c r="U108" s="40">
        <f t="shared" si="212"/>
        <v>5</v>
      </c>
      <c r="V108" s="40">
        <f t="shared" si="212"/>
        <v>6</v>
      </c>
      <c r="W108" s="40" t="e">
        <f t="shared" si="213"/>
        <v>#N/A</v>
      </c>
      <c r="X108" s="40" t="e">
        <f t="shared" si="213"/>
        <v>#N/A</v>
      </c>
      <c r="Y108" s="40" t="e">
        <f t="shared" si="213"/>
        <v>#N/A</v>
      </c>
      <c r="Z108" s="40" t="e">
        <f t="shared" si="213"/>
        <v>#N/A</v>
      </c>
      <c r="AA108" s="40" t="e">
        <f t="shared" si="213"/>
        <v>#N/A</v>
      </c>
      <c r="AB108" s="40" t="e">
        <f t="shared" si="213"/>
        <v>#N/A</v>
      </c>
      <c r="AC108" s="40" t="e">
        <f t="shared" si="213"/>
        <v>#N/A</v>
      </c>
      <c r="AD108" s="40" t="e">
        <f t="shared" si="213"/>
        <v>#N/A</v>
      </c>
      <c r="AE108" s="40">
        <f t="shared" si="213"/>
        <v>7</v>
      </c>
      <c r="AF108" s="40" t="e">
        <f t="shared" si="213"/>
        <v>#N/A</v>
      </c>
      <c r="AG108" s="40" t="e">
        <f t="shared" si="214"/>
        <v>#N/A</v>
      </c>
      <c r="AH108" s="40" t="e">
        <f t="shared" si="214"/>
        <v>#N/A</v>
      </c>
      <c r="AI108" s="40" t="e">
        <f t="shared" si="214"/>
        <v>#N/A</v>
      </c>
      <c r="AJ108" s="40" t="e">
        <f t="shared" si="214"/>
        <v>#N/A</v>
      </c>
      <c r="AK108" s="40" t="e">
        <f t="shared" si="214"/>
        <v>#N/A</v>
      </c>
      <c r="AL108" s="40" t="e">
        <f t="shared" si="214"/>
        <v>#N/A</v>
      </c>
      <c r="AM108" s="40" t="e">
        <f t="shared" si="214"/>
        <v>#N/A</v>
      </c>
      <c r="AN108" s="40" t="e">
        <f t="shared" si="214"/>
        <v>#N/A</v>
      </c>
      <c r="AO108" s="40">
        <f t="shared" si="214"/>
        <v>8</v>
      </c>
      <c r="AP108" s="40" t="e">
        <f t="shared" si="214"/>
        <v>#N/A</v>
      </c>
      <c r="AQ108" s="40" t="e">
        <f t="shared" si="215"/>
        <v>#N/A</v>
      </c>
      <c r="AR108" s="40" t="e">
        <f t="shared" si="215"/>
        <v>#N/A</v>
      </c>
      <c r="AS108" s="40" t="e">
        <f t="shared" si="215"/>
        <v>#N/A</v>
      </c>
      <c r="AT108" s="40" t="e">
        <f t="shared" si="215"/>
        <v>#N/A</v>
      </c>
      <c r="AU108" s="40" t="e">
        <f t="shared" si="215"/>
        <v>#N/A</v>
      </c>
      <c r="AV108" s="40" t="e">
        <f t="shared" si="215"/>
        <v>#N/A</v>
      </c>
      <c r="AW108" s="40" t="e">
        <f t="shared" si="215"/>
        <v>#N/A</v>
      </c>
      <c r="AX108" s="40" t="e">
        <f t="shared" si="215"/>
        <v>#N/A</v>
      </c>
      <c r="AY108" s="40">
        <f t="shared" si="215"/>
        <v>9</v>
      </c>
      <c r="AZ108" s="40" t="e">
        <f t="shared" si="215"/>
        <v>#N/A</v>
      </c>
      <c r="BA108" s="40" t="e">
        <f t="shared" si="215"/>
        <v>#N/A</v>
      </c>
    </row>
    <row r="109" spans="1:78">
      <c r="A109" s="40" t="s">
        <v>16</v>
      </c>
      <c r="B109" s="185" t="s">
        <v>391</v>
      </c>
      <c r="C109" s="185">
        <v>-1</v>
      </c>
      <c r="D109" s="185">
        <v>0</v>
      </c>
      <c r="E109" s="283">
        <v>1</v>
      </c>
      <c r="F109" s="283">
        <v>2</v>
      </c>
      <c r="G109" s="283">
        <v>3</v>
      </c>
      <c r="H109" s="283">
        <v>4</v>
      </c>
      <c r="I109" s="283">
        <v>5</v>
      </c>
      <c r="J109" s="283">
        <v>6</v>
      </c>
      <c r="K109" s="283">
        <v>7</v>
      </c>
      <c r="L109" s="283">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43.11250375056882</v>
      </c>
      <c r="N111" s="186">
        <f t="shared" ref="N111:BA111" si="223">IF(N$110=-1,O111,IF(N$110=99,M111,IF(N$110=0,INDEX($F92:$N92,0,N$108),(INDEX($F92:$N92,0,N$110+1)-INDEX($F92:$N92,0,N$110))/(INDEX($F$4:$N$4,0,N$110+1)-INDEX($F$4:$N$4,0,N$110))+M111)))</f>
        <v>43.541669167045889</v>
      </c>
      <c r="O111" s="186">
        <f t="shared" si="223"/>
        <v>43.970834583522958</v>
      </c>
      <c r="P111" s="186">
        <f t="shared" si="223"/>
        <v>44.4</v>
      </c>
      <c r="Q111" s="186">
        <f t="shared" si="223"/>
        <v>44.871410582810697</v>
      </c>
      <c r="R111" s="186">
        <f t="shared" si="223"/>
        <v>45.342821165621402</v>
      </c>
      <c r="S111" s="186">
        <f t="shared" si="223"/>
        <v>45.877662545611692</v>
      </c>
      <c r="T111" s="186">
        <f t="shared" si="223"/>
        <v>46.412503925601982</v>
      </c>
      <c r="U111" s="186">
        <f t="shared" si="223"/>
        <v>43.592175672681499</v>
      </c>
      <c r="V111" s="186">
        <f t="shared" si="223"/>
        <v>43.121767622195435</v>
      </c>
      <c r="W111" s="186">
        <f t="shared" si="223"/>
        <v>43.121332871589274</v>
      </c>
      <c r="X111" s="186">
        <f t="shared" si="223"/>
        <v>43.120898120983114</v>
      </c>
      <c r="Y111" s="186">
        <f t="shared" si="223"/>
        <v>43.120463370376953</v>
      </c>
      <c r="Z111" s="186">
        <f t="shared" si="223"/>
        <v>43.120028619770792</v>
      </c>
      <c r="AA111" s="186">
        <f t="shared" si="223"/>
        <v>43.119593869164632</v>
      </c>
      <c r="AB111" s="186">
        <f t="shared" si="223"/>
        <v>43.119159118558471</v>
      </c>
      <c r="AC111" s="186">
        <f t="shared" si="223"/>
        <v>43.118724367952311</v>
      </c>
      <c r="AD111" s="186">
        <f t="shared" si="223"/>
        <v>43.11828961734615</v>
      </c>
      <c r="AE111" s="186">
        <f t="shared" si="223"/>
        <v>43.117854866739982</v>
      </c>
      <c r="AF111" s="186">
        <f t="shared" si="223"/>
        <v>43.117854866739982</v>
      </c>
      <c r="AG111" s="186">
        <f t="shared" si="223"/>
        <v>43.117854866739982</v>
      </c>
      <c r="AH111" s="186">
        <f t="shared" si="223"/>
        <v>43.117854866739982</v>
      </c>
      <c r="AI111" s="186">
        <f t="shared" si="223"/>
        <v>43.117854866739982</v>
      </c>
      <c r="AJ111" s="186">
        <f t="shared" si="223"/>
        <v>43.117854866739982</v>
      </c>
      <c r="AK111" s="186">
        <f t="shared" si="223"/>
        <v>43.117854866739982</v>
      </c>
      <c r="AL111" s="186">
        <f t="shared" si="223"/>
        <v>43.117854866739982</v>
      </c>
      <c r="AM111" s="186">
        <f t="shared" si="223"/>
        <v>43.117854866739982</v>
      </c>
      <c r="AN111" s="186">
        <f t="shared" si="223"/>
        <v>43.117854866739982</v>
      </c>
      <c r="AO111" s="186">
        <f t="shared" si="223"/>
        <v>43.117854866739982</v>
      </c>
      <c r="AP111" s="186">
        <f t="shared" si="223"/>
        <v>43.117854866739982</v>
      </c>
      <c r="AQ111" s="186">
        <f t="shared" si="223"/>
        <v>43.117854866739982</v>
      </c>
      <c r="AR111" s="186">
        <f t="shared" si="223"/>
        <v>43.117854866739982</v>
      </c>
      <c r="AS111" s="186">
        <f t="shared" si="223"/>
        <v>43.117854866739982</v>
      </c>
      <c r="AT111" s="186">
        <f t="shared" si="223"/>
        <v>43.117854866739982</v>
      </c>
      <c r="AU111" s="186">
        <f t="shared" si="223"/>
        <v>43.117854866739982</v>
      </c>
      <c r="AV111" s="186">
        <f t="shared" si="223"/>
        <v>43.117854866739982</v>
      </c>
      <c r="AW111" s="186">
        <f t="shared" si="223"/>
        <v>43.117854866739982</v>
      </c>
      <c r="AX111" s="186">
        <f t="shared" si="223"/>
        <v>43.117854866739982</v>
      </c>
      <c r="AY111" s="186">
        <f t="shared" si="223"/>
        <v>43.117854866739982</v>
      </c>
      <c r="AZ111" s="186">
        <f t="shared" si="223"/>
        <v>43.117854866739982</v>
      </c>
      <c r="BA111" s="186">
        <f t="shared" si="223"/>
        <v>43.117854866739982</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3.310563752317667</v>
      </c>
      <c r="N112" s="186">
        <f t="shared" ref="N112:BA112" si="224">IF(N$110=-1,O112,IF(N$110=99,M112,IF(N$110=0,INDEX($F93:$N93,0,N$108),(INDEX($F93:$N93,0,N$110+1)-INDEX($F93:$N93,0,N$110))/(INDEX($F$4:$N$4,0,N$110+1)-INDEX($F$4:$N$4,0,N$110))+M112)))</f>
        <v>3.3405637523176668</v>
      </c>
      <c r="O112" s="186">
        <f t="shared" si="224"/>
        <v>3.3705637523176666</v>
      </c>
      <c r="P112" s="186">
        <f t="shared" si="224"/>
        <v>3.4</v>
      </c>
      <c r="Q112" s="186">
        <f t="shared" si="224"/>
        <v>3.4249999999999998</v>
      </c>
      <c r="R112" s="186">
        <f t="shared" si="224"/>
        <v>3.45</v>
      </c>
      <c r="S112" s="186">
        <f t="shared" si="224"/>
        <v>3.5066801928572255</v>
      </c>
      <c r="T112" s="186">
        <f t="shared" si="224"/>
        <v>3.5633603857144514</v>
      </c>
      <c r="U112" s="186">
        <f t="shared" si="224"/>
        <v>3.3468272293202657</v>
      </c>
      <c r="V112" s="186">
        <f t="shared" si="224"/>
        <v>3.3107112418072857</v>
      </c>
      <c r="W112" s="186">
        <f t="shared" si="224"/>
        <v>3.3106778634510965</v>
      </c>
      <c r="X112" s="186">
        <f t="shared" si="224"/>
        <v>3.3106444850949073</v>
      </c>
      <c r="Y112" s="186">
        <f t="shared" si="224"/>
        <v>3.3106111067387181</v>
      </c>
      <c r="Z112" s="186">
        <f t="shared" si="224"/>
        <v>3.3105777283825288</v>
      </c>
      <c r="AA112" s="186">
        <f t="shared" si="224"/>
        <v>3.3105443500263396</v>
      </c>
      <c r="AB112" s="186">
        <f t="shared" si="224"/>
        <v>3.3105109716701504</v>
      </c>
      <c r="AC112" s="186">
        <f t="shared" si="224"/>
        <v>3.3104775933139612</v>
      </c>
      <c r="AD112" s="186">
        <f t="shared" si="224"/>
        <v>3.310444214957772</v>
      </c>
      <c r="AE112" s="186">
        <f t="shared" si="224"/>
        <v>3.3104108366015828</v>
      </c>
      <c r="AF112" s="186">
        <f t="shared" si="224"/>
        <v>3.3104108366015828</v>
      </c>
      <c r="AG112" s="186">
        <f t="shared" si="224"/>
        <v>3.3104108366015828</v>
      </c>
      <c r="AH112" s="186">
        <f t="shared" si="224"/>
        <v>3.3104108366015828</v>
      </c>
      <c r="AI112" s="186">
        <f t="shared" si="224"/>
        <v>3.3104108366015828</v>
      </c>
      <c r="AJ112" s="186">
        <f t="shared" si="224"/>
        <v>3.3104108366015828</v>
      </c>
      <c r="AK112" s="186">
        <f t="shared" si="224"/>
        <v>3.3104108366015828</v>
      </c>
      <c r="AL112" s="186">
        <f t="shared" si="224"/>
        <v>3.3104108366015828</v>
      </c>
      <c r="AM112" s="186">
        <f t="shared" si="224"/>
        <v>3.3104108366015828</v>
      </c>
      <c r="AN112" s="186">
        <f t="shared" si="224"/>
        <v>3.3104108366015828</v>
      </c>
      <c r="AO112" s="186">
        <f t="shared" si="224"/>
        <v>3.3104108366015828</v>
      </c>
      <c r="AP112" s="186">
        <f t="shared" si="224"/>
        <v>3.3104108366015828</v>
      </c>
      <c r="AQ112" s="186">
        <f t="shared" si="224"/>
        <v>3.3104108366015828</v>
      </c>
      <c r="AR112" s="186">
        <f t="shared" si="224"/>
        <v>3.3104108366015828</v>
      </c>
      <c r="AS112" s="186">
        <f t="shared" si="224"/>
        <v>3.3104108366015828</v>
      </c>
      <c r="AT112" s="186">
        <f t="shared" si="224"/>
        <v>3.3104108366015828</v>
      </c>
      <c r="AU112" s="186">
        <f t="shared" si="224"/>
        <v>3.3104108366015828</v>
      </c>
      <c r="AV112" s="186">
        <f t="shared" si="224"/>
        <v>3.3104108366015828</v>
      </c>
      <c r="AW112" s="186">
        <f t="shared" si="224"/>
        <v>3.3104108366015828</v>
      </c>
      <c r="AX112" s="186">
        <f t="shared" si="224"/>
        <v>3.3104108366015828</v>
      </c>
      <c r="AY112" s="186">
        <f t="shared" si="224"/>
        <v>3.3104108366015828</v>
      </c>
      <c r="AZ112" s="186">
        <f t="shared" si="224"/>
        <v>3.3104108366015828</v>
      </c>
      <c r="BA112" s="186">
        <f t="shared" si="224"/>
        <v>3.3104108366015828</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0.6547839540708813</v>
      </c>
      <c r="N113" s="186">
        <f t="shared" ref="N113:BA113" si="225">IF(N$110=-1,O113,IF(N$110=99,M113,IF(N$110=0,INDEX($F94:$N94,0,N$108),(INDEX($F94:$N94,0,N$110+1)-INDEX($F94:$N94,0,N$110))/(INDEX($F$4:$N$4,0,N$110+1)-INDEX($F$4:$N$4,0,N$110))+M113)))</f>
        <v>0.67123078144835724</v>
      </c>
      <c r="O113" s="186">
        <f t="shared" si="225"/>
        <v>0.68767760882583318</v>
      </c>
      <c r="P113" s="186">
        <f t="shared" si="225"/>
        <v>0.704124436203308</v>
      </c>
      <c r="Q113" s="186">
        <f t="shared" si="225"/>
        <v>0.72006693722491655</v>
      </c>
      <c r="R113" s="186">
        <f t="shared" si="225"/>
        <v>0.73600943824652509</v>
      </c>
      <c r="S113" s="186">
        <f t="shared" si="225"/>
        <v>0.72045656249752899</v>
      </c>
      <c r="T113" s="186">
        <f t="shared" si="225"/>
        <v>0.70490368674853299</v>
      </c>
      <c r="U113" s="186">
        <f t="shared" si="225"/>
        <v>0.66206911383879496</v>
      </c>
      <c r="V113" s="186">
        <f t="shared" si="225"/>
        <v>0.65492465187235271</v>
      </c>
      <c r="W113" s="186">
        <f t="shared" si="225"/>
        <v>0.65491804896841133</v>
      </c>
      <c r="X113" s="186">
        <f t="shared" si="225"/>
        <v>0.65491144606446994</v>
      </c>
      <c r="Y113" s="186">
        <f t="shared" si="225"/>
        <v>0.65490484316052855</v>
      </c>
      <c r="Z113" s="186">
        <f t="shared" si="225"/>
        <v>0.65489824025658716</v>
      </c>
      <c r="AA113" s="186">
        <f t="shared" si="225"/>
        <v>0.65489163735264577</v>
      </c>
      <c r="AB113" s="186">
        <f t="shared" si="225"/>
        <v>0.65488503444870438</v>
      </c>
      <c r="AC113" s="186">
        <f t="shared" si="225"/>
        <v>0.654878431544763</v>
      </c>
      <c r="AD113" s="186">
        <f t="shared" si="225"/>
        <v>0.65487182864082161</v>
      </c>
      <c r="AE113" s="186">
        <f t="shared" si="225"/>
        <v>0.65486522573688033</v>
      </c>
      <c r="AF113" s="186">
        <f t="shared" si="225"/>
        <v>0.65486522573688033</v>
      </c>
      <c r="AG113" s="186">
        <f t="shared" si="225"/>
        <v>0.65486522573688033</v>
      </c>
      <c r="AH113" s="186">
        <f t="shared" si="225"/>
        <v>0.65486522573688033</v>
      </c>
      <c r="AI113" s="186">
        <f t="shared" si="225"/>
        <v>0.65486522573688033</v>
      </c>
      <c r="AJ113" s="186">
        <f t="shared" si="225"/>
        <v>0.65486522573688033</v>
      </c>
      <c r="AK113" s="186">
        <f t="shared" si="225"/>
        <v>0.65486522573688033</v>
      </c>
      <c r="AL113" s="186">
        <f t="shared" si="225"/>
        <v>0.65486522573688033</v>
      </c>
      <c r="AM113" s="186">
        <f t="shared" si="225"/>
        <v>0.65486522573688033</v>
      </c>
      <c r="AN113" s="186">
        <f t="shared" si="225"/>
        <v>0.65486522573688033</v>
      </c>
      <c r="AO113" s="186">
        <f t="shared" si="225"/>
        <v>0.65486522573688033</v>
      </c>
      <c r="AP113" s="186">
        <f t="shared" si="225"/>
        <v>0.65486522573688033</v>
      </c>
      <c r="AQ113" s="186">
        <f t="shared" si="225"/>
        <v>0.65486522573688033</v>
      </c>
      <c r="AR113" s="186">
        <f t="shared" si="225"/>
        <v>0.65486522573688033</v>
      </c>
      <c r="AS113" s="186">
        <f t="shared" si="225"/>
        <v>0.65486522573688033</v>
      </c>
      <c r="AT113" s="186">
        <f t="shared" si="225"/>
        <v>0.65486522573688033</v>
      </c>
      <c r="AU113" s="186">
        <f t="shared" si="225"/>
        <v>0.65486522573688033</v>
      </c>
      <c r="AV113" s="186">
        <f t="shared" si="225"/>
        <v>0.65486522573688033</v>
      </c>
      <c r="AW113" s="186">
        <f t="shared" si="225"/>
        <v>0.65486522573688033</v>
      </c>
      <c r="AX113" s="186">
        <f t="shared" si="225"/>
        <v>0.65486522573688033</v>
      </c>
      <c r="AY113" s="186">
        <f t="shared" si="225"/>
        <v>0.65486522573688033</v>
      </c>
      <c r="AZ113" s="186">
        <f t="shared" si="225"/>
        <v>0.65486522573688033</v>
      </c>
      <c r="BA113" s="186">
        <f t="shared" si="225"/>
        <v>0.65486522573688033</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2.7114063478211388</v>
      </c>
      <c r="N114" s="186">
        <f t="shared" ref="N114:BA114" si="226">IF(N$110=-1,O114,IF(N$110=99,M114,IF(N$110=0,INDEX($F95:$N95,0,N$108),(INDEX($F95:$N95,0,N$110+1)-INDEX($F95:$N95,0,N$110))/(INDEX($F$4:$N$4,0,N$110+1)-INDEX($F$4:$N$4,0,N$110))+M114)))</f>
        <v>2.7742708985474289</v>
      </c>
      <c r="O114" s="186">
        <f t="shared" si="226"/>
        <v>2.8371354492737191</v>
      </c>
      <c r="P114" s="186">
        <f t="shared" si="226"/>
        <v>2.9</v>
      </c>
      <c r="Q114" s="186">
        <f t="shared" si="226"/>
        <v>2.9652984627095749</v>
      </c>
      <c r="R114" s="186">
        <f t="shared" si="226"/>
        <v>3.0305969254191498</v>
      </c>
      <c r="S114" s="186">
        <f t="shared" si="226"/>
        <v>2.9747724762141838</v>
      </c>
      <c r="T114" s="186">
        <f t="shared" si="226"/>
        <v>2.9189480270092178</v>
      </c>
      <c r="U114" s="186">
        <f t="shared" si="226"/>
        <v>2.7415735935466983</v>
      </c>
      <c r="V114" s="186">
        <f t="shared" si="226"/>
        <v>2.7119889658124015</v>
      </c>
      <c r="W114" s="186">
        <f t="shared" si="226"/>
        <v>2.7119616237317818</v>
      </c>
      <c r="X114" s="186">
        <f t="shared" si="226"/>
        <v>2.7119342816511622</v>
      </c>
      <c r="Y114" s="186">
        <f t="shared" si="226"/>
        <v>2.7119069395705426</v>
      </c>
      <c r="Z114" s="186">
        <f t="shared" si="226"/>
        <v>2.711879597489923</v>
      </c>
      <c r="AA114" s="186">
        <f t="shared" si="226"/>
        <v>2.7118522554093034</v>
      </c>
      <c r="AB114" s="186">
        <f t="shared" si="226"/>
        <v>2.7118249133286838</v>
      </c>
      <c r="AC114" s="186">
        <f t="shared" si="226"/>
        <v>2.7117975712480642</v>
      </c>
      <c r="AD114" s="186">
        <f t="shared" si="226"/>
        <v>2.7117702291674446</v>
      </c>
      <c r="AE114" s="186">
        <f t="shared" si="226"/>
        <v>2.7117428870868232</v>
      </c>
      <c r="AF114" s="186">
        <f t="shared" si="226"/>
        <v>2.7117428870868232</v>
      </c>
      <c r="AG114" s="186">
        <f t="shared" si="226"/>
        <v>2.7117428870868232</v>
      </c>
      <c r="AH114" s="186">
        <f t="shared" si="226"/>
        <v>2.7117428870868232</v>
      </c>
      <c r="AI114" s="186">
        <f t="shared" si="226"/>
        <v>2.7117428870868232</v>
      </c>
      <c r="AJ114" s="186">
        <f t="shared" si="226"/>
        <v>2.7117428870868232</v>
      </c>
      <c r="AK114" s="186">
        <f t="shared" si="226"/>
        <v>2.7117428870868232</v>
      </c>
      <c r="AL114" s="186">
        <f t="shared" si="226"/>
        <v>2.7117428870868232</v>
      </c>
      <c r="AM114" s="186">
        <f t="shared" si="226"/>
        <v>2.7117428870868232</v>
      </c>
      <c r="AN114" s="186">
        <f t="shared" si="226"/>
        <v>2.7117428870868232</v>
      </c>
      <c r="AO114" s="186">
        <f t="shared" si="226"/>
        <v>2.7117428870868232</v>
      </c>
      <c r="AP114" s="186">
        <f t="shared" si="226"/>
        <v>2.7117428870868232</v>
      </c>
      <c r="AQ114" s="186">
        <f t="shared" si="226"/>
        <v>2.7117428870868232</v>
      </c>
      <c r="AR114" s="186">
        <f t="shared" si="226"/>
        <v>2.7117428870868232</v>
      </c>
      <c r="AS114" s="186">
        <f t="shared" si="226"/>
        <v>2.7117428870868232</v>
      </c>
      <c r="AT114" s="186">
        <f t="shared" si="226"/>
        <v>2.7117428870868232</v>
      </c>
      <c r="AU114" s="186">
        <f t="shared" si="226"/>
        <v>2.7117428870868232</v>
      </c>
      <c r="AV114" s="186">
        <f t="shared" si="226"/>
        <v>2.7117428870868232</v>
      </c>
      <c r="AW114" s="186">
        <f t="shared" si="226"/>
        <v>2.7117428870868232</v>
      </c>
      <c r="AX114" s="186">
        <f t="shared" si="226"/>
        <v>2.7117428870868232</v>
      </c>
      <c r="AY114" s="186">
        <f t="shared" si="226"/>
        <v>2.7117428870868232</v>
      </c>
      <c r="AZ114" s="186">
        <f t="shared" si="226"/>
        <v>2.7117428870868232</v>
      </c>
      <c r="BA114" s="186">
        <f t="shared" si="226"/>
        <v>2.7117428870868232</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0.57023972229676956</v>
      </c>
      <c r="N115" s="186">
        <f t="shared" ref="N115:BA115" si="227">IF(N$110=-1,O115,IF(N$110=99,M115,IF(N$110=0,INDEX($F96:$N96,0,N$108),(INDEX($F96:$N96,0,N$110+1)-INDEX($F96:$N96,0,N$110))/(INDEX($F$4:$N$4,0,N$110+1)-INDEX($F$4:$N$4,0,N$110))+M115)))</f>
        <v>0.55900373411704862</v>
      </c>
      <c r="O115" s="186">
        <f t="shared" si="227"/>
        <v>0.54776774593732769</v>
      </c>
      <c r="P115" s="186">
        <f t="shared" si="227"/>
        <v>0.53653175775760331</v>
      </c>
      <c r="Q115" s="186">
        <f t="shared" si="227"/>
        <v>0.54016937887880168</v>
      </c>
      <c r="R115" s="186">
        <f t="shared" si="227"/>
        <v>0.54380700000000004</v>
      </c>
      <c r="S115" s="186">
        <f t="shared" si="227"/>
        <v>0.57884755389623943</v>
      </c>
      <c r="T115" s="186">
        <f t="shared" si="227"/>
        <v>0.61388810779247893</v>
      </c>
      <c r="U115" s="186">
        <f t="shared" si="227"/>
        <v>0.57658423861717312</v>
      </c>
      <c r="V115" s="186">
        <f t="shared" si="227"/>
        <v>0.57036225351449166</v>
      </c>
      <c r="W115" s="186">
        <f t="shared" si="227"/>
        <v>0.57035650316265962</v>
      </c>
      <c r="X115" s="186">
        <f t="shared" si="227"/>
        <v>0.57035075281082759</v>
      </c>
      <c r="Y115" s="186">
        <f t="shared" si="227"/>
        <v>0.57034500245899555</v>
      </c>
      <c r="Z115" s="186">
        <f t="shared" si="227"/>
        <v>0.57033925210716352</v>
      </c>
      <c r="AA115" s="186">
        <f t="shared" si="227"/>
        <v>0.57033350175533148</v>
      </c>
      <c r="AB115" s="186">
        <f t="shared" si="227"/>
        <v>0.57032775140349945</v>
      </c>
      <c r="AC115" s="186">
        <f t="shared" si="227"/>
        <v>0.57032200105166742</v>
      </c>
      <c r="AD115" s="186">
        <f t="shared" si="227"/>
        <v>0.57031625069983538</v>
      </c>
      <c r="AE115" s="186">
        <f t="shared" si="227"/>
        <v>0.57031050034800335</v>
      </c>
      <c r="AF115" s="186">
        <f t="shared" si="227"/>
        <v>0.57031050034800335</v>
      </c>
      <c r="AG115" s="186">
        <f t="shared" si="227"/>
        <v>0.57031050034800335</v>
      </c>
      <c r="AH115" s="186">
        <f t="shared" si="227"/>
        <v>0.57031050034800335</v>
      </c>
      <c r="AI115" s="186">
        <f t="shared" si="227"/>
        <v>0.57031050034800335</v>
      </c>
      <c r="AJ115" s="186">
        <f t="shared" si="227"/>
        <v>0.57031050034800335</v>
      </c>
      <c r="AK115" s="186">
        <f t="shared" si="227"/>
        <v>0.57031050034800335</v>
      </c>
      <c r="AL115" s="186">
        <f t="shared" si="227"/>
        <v>0.57031050034800335</v>
      </c>
      <c r="AM115" s="186">
        <f t="shared" si="227"/>
        <v>0.57031050034800335</v>
      </c>
      <c r="AN115" s="186">
        <f t="shared" si="227"/>
        <v>0.57031050034800335</v>
      </c>
      <c r="AO115" s="186">
        <f t="shared" si="227"/>
        <v>0.57031050034800335</v>
      </c>
      <c r="AP115" s="186">
        <f t="shared" si="227"/>
        <v>0.57031050034800335</v>
      </c>
      <c r="AQ115" s="186">
        <f t="shared" si="227"/>
        <v>0.57031050034800335</v>
      </c>
      <c r="AR115" s="186">
        <f t="shared" si="227"/>
        <v>0.57031050034800335</v>
      </c>
      <c r="AS115" s="186">
        <f t="shared" si="227"/>
        <v>0.57031050034800335</v>
      </c>
      <c r="AT115" s="186">
        <f t="shared" si="227"/>
        <v>0.57031050034800335</v>
      </c>
      <c r="AU115" s="186">
        <f t="shared" si="227"/>
        <v>0.57031050034800335</v>
      </c>
      <c r="AV115" s="186">
        <f t="shared" si="227"/>
        <v>0.57031050034800335</v>
      </c>
      <c r="AW115" s="186">
        <f t="shared" si="227"/>
        <v>0.57031050034800335</v>
      </c>
      <c r="AX115" s="186">
        <f t="shared" si="227"/>
        <v>0.57031050034800335</v>
      </c>
      <c r="AY115" s="186">
        <f t="shared" si="227"/>
        <v>0.57031050034800335</v>
      </c>
      <c r="AZ115" s="186">
        <f t="shared" si="227"/>
        <v>0.57031050034800335</v>
      </c>
      <c r="BA115" s="186">
        <f t="shared" si="227"/>
        <v>0.57031050034800335</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0.27326501935541331</v>
      </c>
      <c r="N116" s="186">
        <f t="shared" ref="N116:BA116" si="228">IF(N$110=-1,O116,IF(N$110=99,M116,IF(N$110=0,INDEX($F97:$N97,0,N$108),(INDEX($F97:$N97,0,N$110+1)-INDEX($F97:$N97,0,N$110))/(INDEX($F$4:$N$4,0,N$110+1)-INDEX($F$4:$N$4,0,N$110))+M116)))</f>
        <v>0.27740453823694228</v>
      </c>
      <c r="O116" s="186">
        <f t="shared" si="228"/>
        <v>0.28154405711847125</v>
      </c>
      <c r="P116" s="186">
        <f t="shared" si="228"/>
        <v>0.28568357599999999</v>
      </c>
      <c r="Q116" s="186">
        <f t="shared" si="228"/>
        <v>0.2876204765</v>
      </c>
      <c r="R116" s="186">
        <f t="shared" si="228"/>
        <v>0.289557377</v>
      </c>
      <c r="S116" s="186">
        <f t="shared" si="228"/>
        <v>0.29186958650189898</v>
      </c>
      <c r="T116" s="186">
        <f t="shared" si="228"/>
        <v>0.29418179600379801</v>
      </c>
      <c r="U116" s="186">
        <f t="shared" si="228"/>
        <v>0.27630537993940352</v>
      </c>
      <c r="V116" s="186">
        <f t="shared" si="228"/>
        <v>0.27332373763524209</v>
      </c>
      <c r="W116" s="186">
        <f t="shared" si="228"/>
        <v>0.27332098200468313</v>
      </c>
      <c r="X116" s="186">
        <f t="shared" si="228"/>
        <v>0.27331822637412417</v>
      </c>
      <c r="Y116" s="186">
        <f t="shared" si="228"/>
        <v>0.27331547074356521</v>
      </c>
      <c r="Z116" s="186">
        <f t="shared" si="228"/>
        <v>0.27331271511300625</v>
      </c>
      <c r="AA116" s="186">
        <f t="shared" si="228"/>
        <v>0.2733099594824473</v>
      </c>
      <c r="AB116" s="186">
        <f t="shared" si="228"/>
        <v>0.27330720385188834</v>
      </c>
      <c r="AC116" s="186">
        <f t="shared" si="228"/>
        <v>0.27330444822132938</v>
      </c>
      <c r="AD116" s="186">
        <f t="shared" si="228"/>
        <v>0.27330169259077042</v>
      </c>
      <c r="AE116" s="186">
        <f t="shared" si="228"/>
        <v>0.27329893696021157</v>
      </c>
      <c r="AF116" s="186">
        <f t="shared" si="228"/>
        <v>0.27329893696021157</v>
      </c>
      <c r="AG116" s="186">
        <f t="shared" si="228"/>
        <v>0.27329893696021157</v>
      </c>
      <c r="AH116" s="186">
        <f t="shared" si="228"/>
        <v>0.27329893696021157</v>
      </c>
      <c r="AI116" s="186">
        <f t="shared" si="228"/>
        <v>0.27329893696021157</v>
      </c>
      <c r="AJ116" s="186">
        <f t="shared" si="228"/>
        <v>0.27329893696021157</v>
      </c>
      <c r="AK116" s="186">
        <f t="shared" si="228"/>
        <v>0.27329893696021157</v>
      </c>
      <c r="AL116" s="186">
        <f t="shared" si="228"/>
        <v>0.27329893696021157</v>
      </c>
      <c r="AM116" s="186">
        <f t="shared" si="228"/>
        <v>0.27329893696021157</v>
      </c>
      <c r="AN116" s="186">
        <f t="shared" si="228"/>
        <v>0.27329893696021157</v>
      </c>
      <c r="AO116" s="186">
        <f t="shared" si="228"/>
        <v>0.27329893696021157</v>
      </c>
      <c r="AP116" s="186">
        <f t="shared" si="228"/>
        <v>0.27329893696021157</v>
      </c>
      <c r="AQ116" s="186">
        <f t="shared" si="228"/>
        <v>0.27329893696021157</v>
      </c>
      <c r="AR116" s="186">
        <f t="shared" si="228"/>
        <v>0.27329893696021157</v>
      </c>
      <c r="AS116" s="186">
        <f t="shared" si="228"/>
        <v>0.27329893696021157</v>
      </c>
      <c r="AT116" s="186">
        <f t="shared" si="228"/>
        <v>0.27329893696021157</v>
      </c>
      <c r="AU116" s="186">
        <f t="shared" si="228"/>
        <v>0.27329893696021157</v>
      </c>
      <c r="AV116" s="186">
        <f t="shared" si="228"/>
        <v>0.27329893696021157</v>
      </c>
      <c r="AW116" s="186">
        <f t="shared" si="228"/>
        <v>0.27329893696021157</v>
      </c>
      <c r="AX116" s="186">
        <f t="shared" si="228"/>
        <v>0.27329893696021157</v>
      </c>
      <c r="AY116" s="186">
        <f t="shared" si="228"/>
        <v>0.27329893696021157</v>
      </c>
      <c r="AZ116" s="186">
        <f t="shared" si="228"/>
        <v>0.27329893696021157</v>
      </c>
      <c r="BA116" s="186">
        <f t="shared" si="228"/>
        <v>0.27329893696021157</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5.0361375113209643</v>
      </c>
      <c r="N117" s="186">
        <f t="shared" ref="N117:BA117" si="229">IF(N$110=-1,O117,IF(N$110=99,M117,IF(N$110=0,INDEX($F98:$N98,0,N$108),(INDEX($F98:$N98,0,N$110+1)-INDEX($F98:$N98,0,N$110))/(INDEX($F$4:$N$4,0,N$110+1)-INDEX($F$4:$N$4,0,N$110))+M117)))</f>
        <v>5.3607583408806443</v>
      </c>
      <c r="O117" s="186">
        <f t="shared" si="229"/>
        <v>5.6853791704403243</v>
      </c>
      <c r="P117" s="186">
        <f t="shared" si="229"/>
        <v>6.01</v>
      </c>
      <c r="Q117" s="186">
        <f t="shared" si="229"/>
        <v>6.3253919226144593</v>
      </c>
      <c r="R117" s="186">
        <f t="shared" si="229"/>
        <v>6.6407838452289196</v>
      </c>
      <c r="S117" s="186">
        <f t="shared" si="229"/>
        <v>6.03120353966154</v>
      </c>
      <c r="T117" s="186">
        <f t="shared" si="229"/>
        <v>5.4216232340941595</v>
      </c>
      <c r="U117" s="186">
        <f t="shared" si="229"/>
        <v>5.092169834891294</v>
      </c>
      <c r="V117" s="186">
        <f t="shared" si="229"/>
        <v>5.0372196598240677</v>
      </c>
      <c r="W117" s="186">
        <f t="shared" si="229"/>
        <v>5.0371688749323242</v>
      </c>
      <c r="X117" s="186">
        <f t="shared" si="229"/>
        <v>5.0371180900405808</v>
      </c>
      <c r="Y117" s="186">
        <f t="shared" si="229"/>
        <v>5.0370673051488373</v>
      </c>
      <c r="Z117" s="186">
        <f t="shared" si="229"/>
        <v>5.0370165202570938</v>
      </c>
      <c r="AA117" s="186">
        <f t="shared" si="229"/>
        <v>5.0369657353653503</v>
      </c>
      <c r="AB117" s="186">
        <f t="shared" si="229"/>
        <v>5.0369149504736068</v>
      </c>
      <c r="AC117" s="186">
        <f t="shared" si="229"/>
        <v>5.0368641655818633</v>
      </c>
      <c r="AD117" s="186">
        <f t="shared" si="229"/>
        <v>5.0368133806901199</v>
      </c>
      <c r="AE117" s="186">
        <f t="shared" si="229"/>
        <v>5.0367625957983764</v>
      </c>
      <c r="AF117" s="186">
        <f t="shared" si="229"/>
        <v>5.0367625957983764</v>
      </c>
      <c r="AG117" s="186">
        <f t="shared" si="229"/>
        <v>5.0367625957983764</v>
      </c>
      <c r="AH117" s="186">
        <f t="shared" si="229"/>
        <v>5.0367625957983764</v>
      </c>
      <c r="AI117" s="186">
        <f t="shared" si="229"/>
        <v>5.0367625957983764</v>
      </c>
      <c r="AJ117" s="186">
        <f t="shared" si="229"/>
        <v>5.0367625957983764</v>
      </c>
      <c r="AK117" s="186">
        <f t="shared" si="229"/>
        <v>5.0367625957983764</v>
      </c>
      <c r="AL117" s="186">
        <f t="shared" si="229"/>
        <v>5.0367625957983764</v>
      </c>
      <c r="AM117" s="186">
        <f t="shared" si="229"/>
        <v>5.0367625957983764</v>
      </c>
      <c r="AN117" s="186">
        <f t="shared" si="229"/>
        <v>5.0367625957983764</v>
      </c>
      <c r="AO117" s="186">
        <f t="shared" si="229"/>
        <v>5.0367625957983764</v>
      </c>
      <c r="AP117" s="186">
        <f t="shared" si="229"/>
        <v>5.0367625957983764</v>
      </c>
      <c r="AQ117" s="186">
        <f t="shared" si="229"/>
        <v>5.0367625957983764</v>
      </c>
      <c r="AR117" s="186">
        <f t="shared" si="229"/>
        <v>5.0367625957983764</v>
      </c>
      <c r="AS117" s="186">
        <f t="shared" si="229"/>
        <v>5.0367625957983764</v>
      </c>
      <c r="AT117" s="186">
        <f t="shared" si="229"/>
        <v>5.0367625957983764</v>
      </c>
      <c r="AU117" s="186">
        <f t="shared" si="229"/>
        <v>5.0367625957983764</v>
      </c>
      <c r="AV117" s="186">
        <f t="shared" si="229"/>
        <v>5.0367625957983764</v>
      </c>
      <c r="AW117" s="186">
        <f t="shared" si="229"/>
        <v>5.0367625957983764</v>
      </c>
      <c r="AX117" s="186">
        <f t="shared" si="229"/>
        <v>5.0367625957983764</v>
      </c>
      <c r="AY117" s="186">
        <f t="shared" si="229"/>
        <v>5.0367625957983764</v>
      </c>
      <c r="AZ117" s="186">
        <f t="shared" si="229"/>
        <v>5.0367625957983764</v>
      </c>
      <c r="BA117" s="186">
        <f t="shared" si="229"/>
        <v>5.0367625957983764</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1.5653068685251963</v>
      </c>
      <c r="N118" s="186">
        <f t="shared" ref="N118:BA118" si="230">IF(N$110=-1,O118,IF(N$110=99,M118,IF(N$110=0,INDEX($F99:$N99,0,N$108),(INDEX($F99:$N99,0,N$110+1)-INDEX($F99:$N99,0,N$110))/(INDEX($F$4:$N$4,0,N$110+1)-INDEX($F$4:$N$4,0,N$110))+M118)))</f>
        <v>1.6102045790167996</v>
      </c>
      <c r="O118" s="186">
        <f t="shared" si="230"/>
        <v>1.6551022895084029</v>
      </c>
      <c r="P118" s="186">
        <f t="shared" si="230"/>
        <v>1.7</v>
      </c>
      <c r="Q118" s="186">
        <f t="shared" si="230"/>
        <v>1.74</v>
      </c>
      <c r="R118" s="186">
        <f t="shared" si="230"/>
        <v>1.78</v>
      </c>
      <c r="S118" s="186">
        <f t="shared" si="230"/>
        <v>1.7325607986086706</v>
      </c>
      <c r="T118" s="186">
        <f t="shared" si="230"/>
        <v>1.6851215972173414</v>
      </c>
      <c r="U118" s="186">
        <f t="shared" si="230"/>
        <v>1.5827225528163571</v>
      </c>
      <c r="V118" s="186">
        <f t="shared" si="230"/>
        <v>1.5656432164666176</v>
      </c>
      <c r="W118" s="186">
        <f t="shared" si="230"/>
        <v>1.5656274317626289</v>
      </c>
      <c r="X118" s="186">
        <f t="shared" si="230"/>
        <v>1.5656116470586401</v>
      </c>
      <c r="Y118" s="186">
        <f t="shared" si="230"/>
        <v>1.5655958623546513</v>
      </c>
      <c r="Z118" s="186">
        <f t="shared" si="230"/>
        <v>1.5655800776506625</v>
      </c>
      <c r="AA118" s="186">
        <f t="shared" si="230"/>
        <v>1.5655642929466738</v>
      </c>
      <c r="AB118" s="186">
        <f t="shared" si="230"/>
        <v>1.565548508242685</v>
      </c>
      <c r="AC118" s="186">
        <f t="shared" si="230"/>
        <v>1.5655327235386962</v>
      </c>
      <c r="AD118" s="186">
        <f t="shared" si="230"/>
        <v>1.5655169388347074</v>
      </c>
      <c r="AE118" s="186">
        <f t="shared" si="230"/>
        <v>1.565501154130718</v>
      </c>
      <c r="AF118" s="186">
        <f t="shared" si="230"/>
        <v>1.565501154130718</v>
      </c>
      <c r="AG118" s="186">
        <f t="shared" si="230"/>
        <v>1.565501154130718</v>
      </c>
      <c r="AH118" s="186">
        <f t="shared" si="230"/>
        <v>1.565501154130718</v>
      </c>
      <c r="AI118" s="186">
        <f t="shared" si="230"/>
        <v>1.565501154130718</v>
      </c>
      <c r="AJ118" s="186">
        <f t="shared" si="230"/>
        <v>1.565501154130718</v>
      </c>
      <c r="AK118" s="186">
        <f t="shared" si="230"/>
        <v>1.565501154130718</v>
      </c>
      <c r="AL118" s="186">
        <f t="shared" si="230"/>
        <v>1.565501154130718</v>
      </c>
      <c r="AM118" s="186">
        <f t="shared" si="230"/>
        <v>1.565501154130718</v>
      </c>
      <c r="AN118" s="186">
        <f t="shared" si="230"/>
        <v>1.565501154130718</v>
      </c>
      <c r="AO118" s="186">
        <f t="shared" si="230"/>
        <v>1.565501154130718</v>
      </c>
      <c r="AP118" s="186">
        <f t="shared" si="230"/>
        <v>1.565501154130718</v>
      </c>
      <c r="AQ118" s="186">
        <f t="shared" si="230"/>
        <v>1.565501154130718</v>
      </c>
      <c r="AR118" s="186">
        <f t="shared" si="230"/>
        <v>1.565501154130718</v>
      </c>
      <c r="AS118" s="186">
        <f t="shared" si="230"/>
        <v>1.565501154130718</v>
      </c>
      <c r="AT118" s="186">
        <f t="shared" si="230"/>
        <v>1.565501154130718</v>
      </c>
      <c r="AU118" s="186">
        <f t="shared" si="230"/>
        <v>1.565501154130718</v>
      </c>
      <c r="AV118" s="186">
        <f t="shared" si="230"/>
        <v>1.565501154130718</v>
      </c>
      <c r="AW118" s="186">
        <f t="shared" si="230"/>
        <v>1.565501154130718</v>
      </c>
      <c r="AX118" s="186">
        <f t="shared" si="230"/>
        <v>1.565501154130718</v>
      </c>
      <c r="AY118" s="186">
        <f t="shared" si="230"/>
        <v>1.565501154130718</v>
      </c>
      <c r="AZ118" s="186">
        <f t="shared" si="230"/>
        <v>1.565501154130718</v>
      </c>
      <c r="BA118" s="186">
        <f t="shared" si="230"/>
        <v>1.565501154130718</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5.8486156921973939E-2</v>
      </c>
      <c r="N119" s="186">
        <f t="shared" ref="N119:BA119" si="231">IF(N$110=-1,O119,IF(N$110=99,M119,IF(N$110=0,INDEX($F100:$N100,0,N$108),(INDEX($F100:$N100,0,N$110+1)-INDEX($F100:$N100,0,N$110))/(INDEX($F$4:$N$4,0,N$110+1)-INDEX($F$4:$N$4,0,N$110))+M119)))</f>
        <v>6.5622085483256903E-2</v>
      </c>
      <c r="O119" s="186">
        <f t="shared" si="231"/>
        <v>7.2758014044539868E-2</v>
      </c>
      <c r="P119" s="186">
        <f t="shared" si="231"/>
        <v>7.9893942605822804E-2</v>
      </c>
      <c r="Q119" s="186">
        <f t="shared" si="231"/>
        <v>9.0970063028559395E-2</v>
      </c>
      <c r="R119" s="186">
        <f t="shared" si="231"/>
        <v>0.102046183451296</v>
      </c>
      <c r="S119" s="186">
        <f t="shared" si="231"/>
        <v>8.2504550137799171E-2</v>
      </c>
      <c r="T119" s="186">
        <f t="shared" si="231"/>
        <v>6.2962916824302356E-2</v>
      </c>
      <c r="U119" s="186">
        <f t="shared" si="231"/>
        <v>5.9136876895697937E-2</v>
      </c>
      <c r="V119" s="186">
        <f t="shared" si="231"/>
        <v>5.849872423313715E-2</v>
      </c>
      <c r="W119" s="186">
        <f t="shared" si="231"/>
        <v>5.8498134453143835E-2</v>
      </c>
      <c r="X119" s="186">
        <f t="shared" si="231"/>
        <v>5.849754467315052E-2</v>
      </c>
      <c r="Y119" s="186">
        <f t="shared" si="231"/>
        <v>5.8496954893157205E-2</v>
      </c>
      <c r="Z119" s="186">
        <f t="shared" si="231"/>
        <v>5.849636511316389E-2</v>
      </c>
      <c r="AA119" s="186">
        <f t="shared" si="231"/>
        <v>5.8495775333170574E-2</v>
      </c>
      <c r="AB119" s="186">
        <f t="shared" si="231"/>
        <v>5.8495185553177259E-2</v>
      </c>
      <c r="AC119" s="186">
        <f t="shared" si="231"/>
        <v>5.8494595773183944E-2</v>
      </c>
      <c r="AD119" s="186">
        <f t="shared" si="231"/>
        <v>5.8494005993190629E-2</v>
      </c>
      <c r="AE119" s="186">
        <f t="shared" si="231"/>
        <v>5.8493416213197293E-2</v>
      </c>
      <c r="AF119" s="186">
        <f t="shared" si="231"/>
        <v>5.8493416213197293E-2</v>
      </c>
      <c r="AG119" s="186">
        <f t="shared" si="231"/>
        <v>5.8493416213197293E-2</v>
      </c>
      <c r="AH119" s="186">
        <f t="shared" si="231"/>
        <v>5.8493416213197293E-2</v>
      </c>
      <c r="AI119" s="186">
        <f t="shared" si="231"/>
        <v>5.8493416213197293E-2</v>
      </c>
      <c r="AJ119" s="186">
        <f t="shared" si="231"/>
        <v>5.8493416213197293E-2</v>
      </c>
      <c r="AK119" s="186">
        <f t="shared" si="231"/>
        <v>5.8493416213197293E-2</v>
      </c>
      <c r="AL119" s="186">
        <f t="shared" si="231"/>
        <v>5.8493416213197293E-2</v>
      </c>
      <c r="AM119" s="186">
        <f t="shared" si="231"/>
        <v>5.8493416213197293E-2</v>
      </c>
      <c r="AN119" s="186">
        <f t="shared" si="231"/>
        <v>5.8493416213197293E-2</v>
      </c>
      <c r="AO119" s="186">
        <f t="shared" si="231"/>
        <v>5.8493416213197293E-2</v>
      </c>
      <c r="AP119" s="186">
        <f t="shared" si="231"/>
        <v>5.8493416213197293E-2</v>
      </c>
      <c r="AQ119" s="186">
        <f t="shared" si="231"/>
        <v>5.8493416213197293E-2</v>
      </c>
      <c r="AR119" s="186">
        <f t="shared" si="231"/>
        <v>5.8493416213197293E-2</v>
      </c>
      <c r="AS119" s="186">
        <f t="shared" si="231"/>
        <v>5.8493416213197293E-2</v>
      </c>
      <c r="AT119" s="186">
        <f t="shared" si="231"/>
        <v>5.8493416213197293E-2</v>
      </c>
      <c r="AU119" s="186">
        <f t="shared" si="231"/>
        <v>5.8493416213197293E-2</v>
      </c>
      <c r="AV119" s="186">
        <f t="shared" si="231"/>
        <v>5.8493416213197293E-2</v>
      </c>
      <c r="AW119" s="186">
        <f t="shared" si="231"/>
        <v>5.8493416213197293E-2</v>
      </c>
      <c r="AX119" s="186">
        <f t="shared" si="231"/>
        <v>5.8493416213197293E-2</v>
      </c>
      <c r="AY119" s="186">
        <f t="shared" si="231"/>
        <v>5.8493416213197293E-2</v>
      </c>
      <c r="AZ119" s="186">
        <f t="shared" si="231"/>
        <v>5.8493416213197293E-2</v>
      </c>
      <c r="BA119" s="186">
        <f t="shared" si="231"/>
        <v>5.8493416213197293E-2</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3.9969372950314989E-2</v>
      </c>
      <c r="N120" s="186">
        <f t="shared" ref="N120:BA120" si="232">IF(N$110=-1,O120,IF(N$110=99,M120,IF(N$110=0,INDEX($F101:$N101,0,N$108),(INDEX($F101:$N101,0,N$110+1)-INDEX($F101:$N101,0,N$110))/(INDEX($F$4:$N$4,0,N$110+1)-INDEX($F$4:$N$4,0,N$110))+M120)))</f>
        <v>3.4102559292729893E-2</v>
      </c>
      <c r="O120" s="186">
        <f t="shared" si="232"/>
        <v>2.8235745635144794E-2</v>
      </c>
      <c r="P120" s="186">
        <f t="shared" si="232"/>
        <v>2.2368931977559604E-2</v>
      </c>
      <c r="Q120" s="186">
        <f t="shared" si="232"/>
        <v>2.2519965988779801E-2</v>
      </c>
      <c r="R120" s="186">
        <f t="shared" si="232"/>
        <v>2.2670999999999997E-2</v>
      </c>
      <c r="S120" s="186">
        <f t="shared" si="232"/>
        <v>3.2849892781419768E-2</v>
      </c>
      <c r="T120" s="186">
        <f t="shared" si="232"/>
        <v>4.3028785562839532E-2</v>
      </c>
      <c r="U120" s="186">
        <f t="shared" si="232"/>
        <v>4.041407423835975E-2</v>
      </c>
      <c r="V120" s="186">
        <f t="shared" si="232"/>
        <v>3.9977961436433708E-2</v>
      </c>
      <c r="W120" s="186">
        <f t="shared" si="232"/>
        <v>3.9977558381458785E-2</v>
      </c>
      <c r="X120" s="186">
        <f t="shared" si="232"/>
        <v>3.9977155326483861E-2</v>
      </c>
      <c r="Y120" s="186">
        <f t="shared" si="232"/>
        <v>3.9976752271508938E-2</v>
      </c>
      <c r="Z120" s="186">
        <f t="shared" si="232"/>
        <v>3.9976349216534014E-2</v>
      </c>
      <c r="AA120" s="186">
        <f t="shared" si="232"/>
        <v>3.9975946161559091E-2</v>
      </c>
      <c r="AB120" s="186">
        <f t="shared" si="232"/>
        <v>3.9975543106584167E-2</v>
      </c>
      <c r="AC120" s="186">
        <f t="shared" si="232"/>
        <v>3.9975140051609244E-2</v>
      </c>
      <c r="AD120" s="186">
        <f t="shared" si="232"/>
        <v>3.9974736996634321E-2</v>
      </c>
      <c r="AE120" s="186">
        <f t="shared" si="232"/>
        <v>3.9974333941659397E-2</v>
      </c>
      <c r="AF120" s="186">
        <f t="shared" si="232"/>
        <v>3.9974333941659397E-2</v>
      </c>
      <c r="AG120" s="186">
        <f t="shared" si="232"/>
        <v>3.9974333941659397E-2</v>
      </c>
      <c r="AH120" s="186">
        <f t="shared" si="232"/>
        <v>3.9974333941659397E-2</v>
      </c>
      <c r="AI120" s="186">
        <f t="shared" si="232"/>
        <v>3.9974333941659397E-2</v>
      </c>
      <c r="AJ120" s="186">
        <f t="shared" si="232"/>
        <v>3.9974333941659397E-2</v>
      </c>
      <c r="AK120" s="186">
        <f t="shared" si="232"/>
        <v>3.9974333941659397E-2</v>
      </c>
      <c r="AL120" s="186">
        <f t="shared" si="232"/>
        <v>3.9974333941659397E-2</v>
      </c>
      <c r="AM120" s="186">
        <f t="shared" si="232"/>
        <v>3.9974333941659397E-2</v>
      </c>
      <c r="AN120" s="186">
        <f t="shared" si="232"/>
        <v>3.9974333941659397E-2</v>
      </c>
      <c r="AO120" s="186">
        <f t="shared" si="232"/>
        <v>3.9974333941659397E-2</v>
      </c>
      <c r="AP120" s="186">
        <f t="shared" si="232"/>
        <v>3.9974333941659397E-2</v>
      </c>
      <c r="AQ120" s="186">
        <f t="shared" si="232"/>
        <v>3.9974333941659397E-2</v>
      </c>
      <c r="AR120" s="186">
        <f t="shared" si="232"/>
        <v>3.9974333941659397E-2</v>
      </c>
      <c r="AS120" s="186">
        <f t="shared" si="232"/>
        <v>3.9974333941659397E-2</v>
      </c>
      <c r="AT120" s="186">
        <f t="shared" si="232"/>
        <v>3.9974333941659397E-2</v>
      </c>
      <c r="AU120" s="186">
        <f t="shared" si="232"/>
        <v>3.9974333941659397E-2</v>
      </c>
      <c r="AV120" s="186">
        <f t="shared" si="232"/>
        <v>3.9974333941659397E-2</v>
      </c>
      <c r="AW120" s="186">
        <f t="shared" si="232"/>
        <v>3.9974333941659397E-2</v>
      </c>
      <c r="AX120" s="186">
        <f t="shared" si="232"/>
        <v>3.9974333941659397E-2</v>
      </c>
      <c r="AY120" s="186">
        <f t="shared" si="232"/>
        <v>3.9974333941659397E-2</v>
      </c>
      <c r="AZ120" s="186">
        <f t="shared" si="232"/>
        <v>3.9974333941659397E-2</v>
      </c>
      <c r="BA120" s="186">
        <f t="shared" si="232"/>
        <v>3.9974333941659397E-2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f t="shared" ref="N121:BA121" si="233">IF(N$110=-1,O121,IF(N$110=99,M121,IF(N$110=0,INDEX($F102:$N102,0,N$108),(INDEX($F102:$N102,0,N$110+1)-INDEX($F102:$N102,0,N$110))/(INDEX($F$4:$N$4,0,N$110+1)-INDEX($F$4:$N$4,0,N$110))+M121)))</f>
        <v>22.351387197896614</v>
      </c>
      <c r="O121" s="186">
        <f t="shared" si="233"/>
        <v>22.702774395793227</v>
      </c>
      <c r="P121" s="186">
        <f t="shared" si="233"/>
        <v>23.054161593689841</v>
      </c>
      <c r="Q121" s="186">
        <f t="shared" si="233"/>
        <v>23.209218935995068</v>
      </c>
      <c r="R121" s="186">
        <f t="shared" si="233"/>
        <v>23.364276278300295</v>
      </c>
      <c r="S121" s="186">
        <f t="shared" si="233"/>
        <v>23.524121294092421</v>
      </c>
      <c r="T121" s="186">
        <f t="shared" si="233"/>
        <v>23.683966309884546</v>
      </c>
      <c r="U121" s="186">
        <f t="shared" si="233"/>
        <v>22.244773125391472</v>
      </c>
      <c r="V121" s="186">
        <f t="shared" si="233"/>
        <v>22.004727286936621</v>
      </c>
      <c r="W121" s="186">
        <f t="shared" si="233"/>
        <v>22.004505436835061</v>
      </c>
      <c r="X121" s="186">
        <f t="shared" si="233"/>
        <v>22.0042835867335</v>
      </c>
      <c r="Y121" s="186">
        <f t="shared" si="233"/>
        <v>22.00406173663194</v>
      </c>
      <c r="Z121" s="186">
        <f t="shared" si="233"/>
        <v>22.003839886530379</v>
      </c>
      <c r="AA121" s="186">
        <f t="shared" si="233"/>
        <v>22.003618036428819</v>
      </c>
      <c r="AB121" s="186">
        <f t="shared" si="233"/>
        <v>22.003396186327258</v>
      </c>
      <c r="AC121" s="186">
        <f t="shared" si="233"/>
        <v>22.003174336225698</v>
      </c>
      <c r="AD121" s="186">
        <f t="shared" si="233"/>
        <v>22.002952486124137</v>
      </c>
      <c r="AE121" s="186">
        <f t="shared" si="233"/>
        <v>22.00273063602258</v>
      </c>
      <c r="AF121" s="186">
        <f t="shared" si="233"/>
        <v>22.00273063602258</v>
      </c>
      <c r="AG121" s="186">
        <f t="shared" si="233"/>
        <v>22.00273063602258</v>
      </c>
      <c r="AH121" s="186">
        <f t="shared" si="233"/>
        <v>22.00273063602258</v>
      </c>
      <c r="AI121" s="186">
        <f t="shared" si="233"/>
        <v>22.00273063602258</v>
      </c>
      <c r="AJ121" s="186">
        <f t="shared" si="233"/>
        <v>22.00273063602258</v>
      </c>
      <c r="AK121" s="186">
        <f t="shared" si="233"/>
        <v>22.00273063602258</v>
      </c>
      <c r="AL121" s="186">
        <f t="shared" si="233"/>
        <v>22.00273063602258</v>
      </c>
      <c r="AM121" s="186">
        <f t="shared" si="233"/>
        <v>22.00273063602258</v>
      </c>
      <c r="AN121" s="186">
        <f t="shared" si="233"/>
        <v>22.00273063602258</v>
      </c>
      <c r="AO121" s="186">
        <f t="shared" si="233"/>
        <v>22.00273063602258</v>
      </c>
      <c r="AP121" s="186">
        <f t="shared" si="233"/>
        <v>22.00273063602258</v>
      </c>
      <c r="AQ121" s="186">
        <f t="shared" si="233"/>
        <v>22.00273063602258</v>
      </c>
      <c r="AR121" s="186">
        <f t="shared" si="233"/>
        <v>22.00273063602258</v>
      </c>
      <c r="AS121" s="186">
        <f t="shared" si="233"/>
        <v>22.00273063602258</v>
      </c>
      <c r="AT121" s="186">
        <f t="shared" si="233"/>
        <v>22.00273063602258</v>
      </c>
      <c r="AU121" s="186">
        <f t="shared" si="233"/>
        <v>22.00273063602258</v>
      </c>
      <c r="AV121" s="186">
        <f t="shared" si="233"/>
        <v>22.00273063602258</v>
      </c>
      <c r="AW121" s="186">
        <f t="shared" si="233"/>
        <v>22.00273063602258</v>
      </c>
      <c r="AX121" s="186">
        <f t="shared" si="233"/>
        <v>22.00273063602258</v>
      </c>
      <c r="AY121" s="186">
        <f t="shared" si="233"/>
        <v>22.00273063602258</v>
      </c>
      <c r="AZ121" s="186">
        <f t="shared" si="233"/>
        <v>22.00273063602258</v>
      </c>
      <c r="BA121" s="186">
        <f t="shared" si="233"/>
        <v>22.00273063602258</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f t="shared" ref="N122:BA122" si="234">IF(N$110=-1,O122,IF(N$110=99,M122,IF(N$110=0,INDEX($F103:$N103,0,N$108),(INDEX($F103:$N103,0,N$110+1)-INDEX($F103:$N103,0,N$110))/(INDEX($F$4:$N$4,0,N$110+1)-INDEX($F$4:$N$4,0,N$110))+M122)))</f>
        <v>25.500900848509325</v>
      </c>
      <c r="O122" s="186">
        <f t="shared" si="234"/>
        <v>25.901801697018648</v>
      </c>
      <c r="P122" s="186">
        <f t="shared" si="234"/>
        <v>26.302702545527975</v>
      </c>
      <c r="Q122" s="186">
        <f t="shared" si="234"/>
        <v>26.479608876976211</v>
      </c>
      <c r="R122" s="186">
        <f t="shared" si="234"/>
        <v>26.656515208424448</v>
      </c>
      <c r="S122" s="186">
        <f t="shared" si="234"/>
        <v>26.838883840078196</v>
      </c>
      <c r="T122" s="186">
        <f t="shared" si="234"/>
        <v>27.021252471731941</v>
      </c>
      <c r="U122" s="186">
        <f t="shared" si="234"/>
        <v>25.379263883969383</v>
      </c>
      <c r="V122" s="186">
        <f t="shared" si="234"/>
        <v>25.105393404641347</v>
      </c>
      <c r="W122" s="186">
        <f t="shared" si="234"/>
        <v>25.105140293843657</v>
      </c>
      <c r="X122" s="186">
        <f t="shared" si="234"/>
        <v>25.104887183045967</v>
      </c>
      <c r="Y122" s="186">
        <f t="shared" si="234"/>
        <v>25.104634072248277</v>
      </c>
      <c r="Z122" s="186">
        <f t="shared" si="234"/>
        <v>25.104380961450588</v>
      </c>
      <c r="AA122" s="186">
        <f t="shared" si="234"/>
        <v>25.104127850652898</v>
      </c>
      <c r="AB122" s="186">
        <f t="shared" si="234"/>
        <v>25.103874739855208</v>
      </c>
      <c r="AC122" s="186">
        <f t="shared" si="234"/>
        <v>25.103621629057518</v>
      </c>
      <c r="AD122" s="186">
        <f t="shared" si="234"/>
        <v>25.103368518259828</v>
      </c>
      <c r="AE122" s="186">
        <f t="shared" si="234"/>
        <v>25.103115407462148</v>
      </c>
      <c r="AF122" s="186">
        <f t="shared" si="234"/>
        <v>25.103115407462148</v>
      </c>
      <c r="AG122" s="186">
        <f t="shared" si="234"/>
        <v>25.103115407462148</v>
      </c>
      <c r="AH122" s="186">
        <f t="shared" si="234"/>
        <v>25.103115407462148</v>
      </c>
      <c r="AI122" s="186">
        <f t="shared" si="234"/>
        <v>25.103115407462148</v>
      </c>
      <c r="AJ122" s="186">
        <f t="shared" si="234"/>
        <v>25.103115407462148</v>
      </c>
      <c r="AK122" s="186">
        <f t="shared" si="234"/>
        <v>25.103115407462148</v>
      </c>
      <c r="AL122" s="186">
        <f t="shared" si="234"/>
        <v>25.103115407462148</v>
      </c>
      <c r="AM122" s="186">
        <f t="shared" si="234"/>
        <v>25.103115407462148</v>
      </c>
      <c r="AN122" s="186">
        <f t="shared" si="234"/>
        <v>25.103115407462148</v>
      </c>
      <c r="AO122" s="186">
        <f t="shared" si="234"/>
        <v>25.103115407462148</v>
      </c>
      <c r="AP122" s="186">
        <f t="shared" si="234"/>
        <v>25.103115407462148</v>
      </c>
      <c r="AQ122" s="186">
        <f t="shared" si="234"/>
        <v>25.103115407462148</v>
      </c>
      <c r="AR122" s="186">
        <f t="shared" si="234"/>
        <v>25.103115407462148</v>
      </c>
      <c r="AS122" s="186">
        <f t="shared" si="234"/>
        <v>25.103115407462148</v>
      </c>
      <c r="AT122" s="186">
        <f t="shared" si="234"/>
        <v>25.103115407462148</v>
      </c>
      <c r="AU122" s="186">
        <f t="shared" si="234"/>
        <v>25.103115407462148</v>
      </c>
      <c r="AV122" s="186">
        <f t="shared" si="234"/>
        <v>25.103115407462148</v>
      </c>
      <c r="AW122" s="186">
        <f t="shared" si="234"/>
        <v>25.103115407462148</v>
      </c>
      <c r="AX122" s="186">
        <f t="shared" si="234"/>
        <v>25.103115407462148</v>
      </c>
      <c r="AY122" s="186">
        <f t="shared" si="234"/>
        <v>25.103115407462148</v>
      </c>
      <c r="AZ122" s="186">
        <f t="shared" si="234"/>
        <v>25.103115407462148</v>
      </c>
      <c r="BA122" s="186">
        <f t="shared" si="234"/>
        <v>25.103115407462148</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f t="shared" ref="N123:BA123" si="235">IF(N$110=-1,O123,IF(N$110=99,M123,IF(N$110=0,INDEX($F104:$N104,0,N$108),(INDEX($F104:$N104,0,N$110+1)-INDEX($F104:$N104,0,N$110))/(INDEX($F$4:$N$4,0,N$110+1)-INDEX($F$4:$N$4,0,N$110))+M123)))</f>
        <v>82</v>
      </c>
      <c r="O123" s="186">
        <f t="shared" si="235"/>
        <v>82</v>
      </c>
      <c r="P123" s="186">
        <f t="shared" si="235"/>
        <v>82</v>
      </c>
      <c r="Q123" s="186">
        <f t="shared" si="235"/>
        <v>82</v>
      </c>
      <c r="R123" s="186">
        <f t="shared" si="235"/>
        <v>82</v>
      </c>
      <c r="S123" s="186">
        <f t="shared" si="235"/>
        <v>84.071637252445441</v>
      </c>
      <c r="T123" s="186">
        <f t="shared" si="235"/>
        <v>86.143274504890869</v>
      </c>
      <c r="U123" s="186">
        <f t="shared" si="235"/>
        <v>76.180712241524674</v>
      </c>
      <c r="V123" s="186">
        <f t="shared" si="235"/>
        <v>82.016054227589507</v>
      </c>
      <c r="W123" s="186">
        <f t="shared" si="235"/>
        <v>81.540883543538797</v>
      </c>
      <c r="X123" s="186">
        <f t="shared" si="235"/>
        <v>81.065712859488087</v>
      </c>
      <c r="Y123" s="186">
        <f t="shared" si="235"/>
        <v>80.590542175437378</v>
      </c>
      <c r="Z123" s="186">
        <f t="shared" si="235"/>
        <v>80.115371491386668</v>
      </c>
      <c r="AA123" s="186">
        <f t="shared" si="235"/>
        <v>79.640200807335958</v>
      </c>
      <c r="AB123" s="186">
        <f t="shared" si="235"/>
        <v>79.165030123285248</v>
      </c>
      <c r="AC123" s="186">
        <f t="shared" si="235"/>
        <v>78.689859439234539</v>
      </c>
      <c r="AD123" s="186">
        <f t="shared" si="235"/>
        <v>78.214688755183829</v>
      </c>
      <c r="AE123" s="186">
        <f t="shared" si="235"/>
        <v>77.739518071133176</v>
      </c>
      <c r="AF123" s="186">
        <f t="shared" si="235"/>
        <v>77.739518071133176</v>
      </c>
      <c r="AG123" s="186">
        <f t="shared" si="235"/>
        <v>77.739518071133176</v>
      </c>
      <c r="AH123" s="186">
        <f t="shared" si="235"/>
        <v>77.739518071133176</v>
      </c>
      <c r="AI123" s="186">
        <f t="shared" si="235"/>
        <v>77.739518071133176</v>
      </c>
      <c r="AJ123" s="186">
        <f t="shared" si="235"/>
        <v>77.739518071133176</v>
      </c>
      <c r="AK123" s="186">
        <f t="shared" si="235"/>
        <v>77.739518071133176</v>
      </c>
      <c r="AL123" s="186">
        <f t="shared" si="235"/>
        <v>77.739518071133176</v>
      </c>
      <c r="AM123" s="186">
        <f t="shared" si="235"/>
        <v>77.739518071133176</v>
      </c>
      <c r="AN123" s="186">
        <f t="shared" si="235"/>
        <v>77.739518071133176</v>
      </c>
      <c r="AO123" s="186">
        <f t="shared" si="235"/>
        <v>77.739518071133176</v>
      </c>
      <c r="AP123" s="186">
        <f t="shared" si="235"/>
        <v>77.739518071133176</v>
      </c>
      <c r="AQ123" s="186">
        <f t="shared" si="235"/>
        <v>77.739518071133176</v>
      </c>
      <c r="AR123" s="186">
        <f t="shared" si="235"/>
        <v>77.739518071133176</v>
      </c>
      <c r="AS123" s="186">
        <f t="shared" si="235"/>
        <v>77.739518071133176</v>
      </c>
      <c r="AT123" s="186">
        <f t="shared" si="235"/>
        <v>77.739518071133176</v>
      </c>
      <c r="AU123" s="186">
        <f t="shared" si="235"/>
        <v>77.739518071133176</v>
      </c>
      <c r="AV123" s="186">
        <f t="shared" si="235"/>
        <v>77.739518071133176</v>
      </c>
      <c r="AW123" s="186">
        <f t="shared" si="235"/>
        <v>77.739518071133176</v>
      </c>
      <c r="AX123" s="186">
        <f t="shared" si="235"/>
        <v>77.739518071133176</v>
      </c>
      <c r="AY123" s="186">
        <f t="shared" si="235"/>
        <v>77.739518071133176</v>
      </c>
      <c r="AZ123" s="186">
        <f t="shared" si="235"/>
        <v>77.739518071133176</v>
      </c>
      <c r="BA123" s="186">
        <f t="shared" si="235"/>
        <v>77.739518071133176</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4" customFormat="1" ht="23.25">
      <c r="A127" s="114" t="s">
        <v>16</v>
      </c>
      <c r="B127" s="118" t="s">
        <v>19</v>
      </c>
      <c r="C127" s="118" t="s">
        <v>20</v>
      </c>
      <c r="D127" s="118" t="s">
        <v>21</v>
      </c>
      <c r="E127" s="118" t="s">
        <v>22</v>
      </c>
      <c r="F127" s="118" t="s">
        <v>23</v>
      </c>
      <c r="G127" s="118" t="s">
        <v>24</v>
      </c>
      <c r="H127" s="118" t="s">
        <v>617</v>
      </c>
      <c r="I127" s="118" t="s">
        <v>617</v>
      </c>
      <c r="J127" s="118" t="s">
        <v>652</v>
      </c>
      <c r="K127" s="119" t="s">
        <v>25</v>
      </c>
      <c r="L127" s="10"/>
      <c r="N127" s="10"/>
    </row>
    <row r="128" spans="1:53" s="324" customFormat="1">
      <c r="A128" s="114" t="s">
        <v>16</v>
      </c>
      <c r="B128" s="191">
        <v>1</v>
      </c>
      <c r="C128" s="191">
        <v>2012</v>
      </c>
      <c r="D128" s="191">
        <v>2015</v>
      </c>
      <c r="E128" s="191">
        <v>2017</v>
      </c>
      <c r="F128" s="191">
        <v>2019</v>
      </c>
      <c r="G128" s="191">
        <v>2020</v>
      </c>
      <c r="H128" s="191">
        <v>2021</v>
      </c>
      <c r="I128" s="191">
        <v>2030</v>
      </c>
      <c r="J128" s="191">
        <v>2040</v>
      </c>
      <c r="K128" s="237">
        <v>2050</v>
      </c>
      <c r="L128" s="10"/>
      <c r="N128" s="10"/>
    </row>
    <row r="129" spans="1:76" s="324" customFormat="1">
      <c r="A129" s="40" t="s">
        <v>16</v>
      </c>
      <c r="B129" s="185">
        <v>0</v>
      </c>
      <c r="C129" s="185">
        <f t="shared" ref="C129:K129" si="236">INDEX($C128:$K128,0,COUNT($C128:$K128)-C130)</f>
        <v>2050</v>
      </c>
      <c r="D129" s="283">
        <f t="shared" si="236"/>
        <v>2040</v>
      </c>
      <c r="E129" s="283">
        <f t="shared" si="236"/>
        <v>2030</v>
      </c>
      <c r="F129" s="283">
        <f t="shared" si="236"/>
        <v>2021</v>
      </c>
      <c r="G129" s="283">
        <f t="shared" si="236"/>
        <v>2020</v>
      </c>
      <c r="H129" s="283">
        <f t="shared" si="236"/>
        <v>2019</v>
      </c>
      <c r="I129" s="283">
        <f t="shared" si="236"/>
        <v>2017</v>
      </c>
      <c r="J129" s="283">
        <f t="shared" si="236"/>
        <v>2015</v>
      </c>
      <c r="K129" s="283">
        <f t="shared" si="236"/>
        <v>2012</v>
      </c>
      <c r="L129" s="10"/>
      <c r="N129" s="10"/>
    </row>
    <row r="130" spans="1:76" s="324" customFormat="1">
      <c r="A130" s="40" t="s">
        <v>16</v>
      </c>
      <c r="B130" s="185">
        <v>-1</v>
      </c>
      <c r="C130" s="185">
        <v>0</v>
      </c>
      <c r="D130" s="283">
        <v>1</v>
      </c>
      <c r="E130" s="283">
        <v>2</v>
      </c>
      <c r="F130" s="283">
        <v>3</v>
      </c>
      <c r="G130" s="283">
        <v>4</v>
      </c>
      <c r="H130" s="283">
        <v>5</v>
      </c>
      <c r="I130" s="283">
        <v>6</v>
      </c>
      <c r="J130" s="283">
        <v>7</v>
      </c>
      <c r="K130" s="283">
        <v>8</v>
      </c>
      <c r="L130" s="10"/>
      <c r="N130" s="10"/>
    </row>
    <row r="131" spans="1:76" s="324" customFormat="1">
      <c r="A131" s="116" t="s">
        <v>16</v>
      </c>
      <c r="B131" s="117"/>
      <c r="C131" s="117"/>
      <c r="D131" s="117"/>
      <c r="E131" s="117"/>
      <c r="F131" s="117"/>
      <c r="G131" s="117"/>
      <c r="H131" s="117"/>
      <c r="I131" s="117"/>
      <c r="J131" s="117"/>
      <c r="K131" s="122"/>
      <c r="L131" s="10"/>
      <c r="N131" s="10"/>
    </row>
    <row r="132" spans="1:76">
      <c r="A132" s="325"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37">MATCH(J$132,$C$128:$K$128,$B128)</f>
        <v>1</v>
      </c>
      <c r="K133" s="191">
        <f t="shared" si="237"/>
        <v>1</v>
      </c>
      <c r="L133" s="191">
        <f t="shared" si="237"/>
        <v>1</v>
      </c>
      <c r="M133" s="191">
        <f t="shared" si="237"/>
        <v>2</v>
      </c>
      <c r="N133" s="191">
        <f t="shared" si="237"/>
        <v>2</v>
      </c>
      <c r="O133" s="191">
        <f t="shared" si="237"/>
        <v>3</v>
      </c>
      <c r="P133" s="191">
        <f t="shared" si="237"/>
        <v>3</v>
      </c>
      <c r="Q133" s="191">
        <f t="shared" si="237"/>
        <v>4</v>
      </c>
      <c r="R133" s="191">
        <f t="shared" si="237"/>
        <v>5</v>
      </c>
      <c r="S133" s="191">
        <f t="shared" si="237"/>
        <v>6</v>
      </c>
      <c r="T133" s="191">
        <f t="shared" si="237"/>
        <v>6</v>
      </c>
      <c r="U133" s="191">
        <f t="shared" si="237"/>
        <v>6</v>
      </c>
      <c r="V133" s="191">
        <f t="shared" si="237"/>
        <v>6</v>
      </c>
      <c r="W133" s="191">
        <f t="shared" si="237"/>
        <v>6</v>
      </c>
      <c r="X133" s="191">
        <f t="shared" si="237"/>
        <v>6</v>
      </c>
      <c r="Y133" s="191">
        <f t="shared" si="237"/>
        <v>6</v>
      </c>
      <c r="Z133" s="191">
        <f t="shared" si="237"/>
        <v>6</v>
      </c>
      <c r="AA133" s="191">
        <f t="shared" si="237"/>
        <v>6</v>
      </c>
      <c r="AB133" s="191">
        <f t="shared" si="237"/>
        <v>7</v>
      </c>
      <c r="AC133" s="191">
        <f t="shared" si="237"/>
        <v>7</v>
      </c>
      <c r="AD133" s="191">
        <f t="shared" si="237"/>
        <v>7</v>
      </c>
      <c r="AE133" s="191">
        <f t="shared" si="237"/>
        <v>7</v>
      </c>
      <c r="AF133" s="191">
        <f t="shared" si="237"/>
        <v>7</v>
      </c>
      <c r="AG133" s="191">
        <f t="shared" si="237"/>
        <v>7</v>
      </c>
      <c r="AH133" s="191">
        <f t="shared" si="237"/>
        <v>7</v>
      </c>
      <c r="AI133" s="191">
        <f t="shared" si="237"/>
        <v>7</v>
      </c>
      <c r="AJ133" s="191">
        <f t="shared" si="237"/>
        <v>7</v>
      </c>
      <c r="AK133" s="191">
        <f t="shared" si="237"/>
        <v>7</v>
      </c>
      <c r="AL133" s="191">
        <f t="shared" si="237"/>
        <v>8</v>
      </c>
      <c r="AM133" s="191">
        <f t="shared" si="237"/>
        <v>8</v>
      </c>
      <c r="AN133" s="191">
        <f t="shared" si="237"/>
        <v>9</v>
      </c>
      <c r="AO133" s="191">
        <f t="shared" si="237"/>
        <v>9</v>
      </c>
      <c r="AP133" s="191">
        <f t="shared" si="237"/>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38">MATCH(J$132,$C$128:$K$128,$B129)</f>
        <v>1</v>
      </c>
      <c r="K134" s="185" t="e">
        <f t="shared" si="238"/>
        <v>#N/A</v>
      </c>
      <c r="L134" s="185" t="e">
        <f t="shared" si="238"/>
        <v>#N/A</v>
      </c>
      <c r="M134" s="185">
        <f t="shared" si="238"/>
        <v>2</v>
      </c>
      <c r="N134" s="185" t="e">
        <f t="shared" si="238"/>
        <v>#N/A</v>
      </c>
      <c r="O134" s="185">
        <f t="shared" si="238"/>
        <v>3</v>
      </c>
      <c r="P134" s="185" t="e">
        <f t="shared" si="238"/>
        <v>#N/A</v>
      </c>
      <c r="Q134" s="185">
        <f t="shared" si="238"/>
        <v>4</v>
      </c>
      <c r="R134" s="185">
        <f t="shared" si="238"/>
        <v>5</v>
      </c>
      <c r="S134" s="185">
        <f t="shared" si="238"/>
        <v>6</v>
      </c>
      <c r="T134" s="185" t="e">
        <f t="shared" si="238"/>
        <v>#N/A</v>
      </c>
      <c r="U134" s="185" t="e">
        <f t="shared" si="238"/>
        <v>#N/A</v>
      </c>
      <c r="V134" s="185" t="e">
        <f t="shared" si="238"/>
        <v>#N/A</v>
      </c>
      <c r="W134" s="185" t="e">
        <f t="shared" si="238"/>
        <v>#N/A</v>
      </c>
      <c r="X134" s="185" t="e">
        <f t="shared" si="238"/>
        <v>#N/A</v>
      </c>
      <c r="Y134" s="185" t="e">
        <f t="shared" si="238"/>
        <v>#N/A</v>
      </c>
      <c r="Z134" s="185" t="e">
        <f t="shared" si="238"/>
        <v>#N/A</v>
      </c>
      <c r="AA134" s="185" t="e">
        <f t="shared" si="238"/>
        <v>#N/A</v>
      </c>
      <c r="AB134" s="185">
        <f t="shared" si="238"/>
        <v>7</v>
      </c>
      <c r="AC134" s="185" t="e">
        <f t="shared" si="238"/>
        <v>#N/A</v>
      </c>
      <c r="AD134" s="185" t="e">
        <f t="shared" si="238"/>
        <v>#N/A</v>
      </c>
      <c r="AE134" s="185" t="e">
        <f t="shared" si="238"/>
        <v>#N/A</v>
      </c>
      <c r="AF134" s="185" t="e">
        <f t="shared" si="238"/>
        <v>#N/A</v>
      </c>
      <c r="AG134" s="185" t="e">
        <f t="shared" si="238"/>
        <v>#N/A</v>
      </c>
      <c r="AH134" s="185" t="e">
        <f t="shared" si="238"/>
        <v>#N/A</v>
      </c>
      <c r="AI134" s="185" t="e">
        <f t="shared" si="238"/>
        <v>#N/A</v>
      </c>
      <c r="AJ134" s="185" t="e">
        <f t="shared" si="238"/>
        <v>#N/A</v>
      </c>
      <c r="AK134" s="185" t="e">
        <f t="shared" si="238"/>
        <v>#N/A</v>
      </c>
      <c r="AL134" s="185">
        <f t="shared" si="238"/>
        <v>8</v>
      </c>
      <c r="AM134" s="185" t="e">
        <f t="shared" si="238"/>
        <v>#N/A</v>
      </c>
      <c r="AN134" s="185">
        <f t="shared" si="238"/>
        <v>9</v>
      </c>
      <c r="AO134" s="185" t="e">
        <f t="shared" si="238"/>
        <v>#N/A</v>
      </c>
      <c r="AP134" s="185" t="e">
        <f t="shared" si="238"/>
        <v>#N/A</v>
      </c>
    </row>
    <row r="135" spans="1:76">
      <c r="A135" s="188" t="s">
        <v>16</v>
      </c>
      <c r="J135" s="40">
        <f t="shared" ref="J135:AP135" si="239">MATCH(J$132,$C$129:$K$129,$B130)</f>
        <v>9</v>
      </c>
      <c r="K135" s="185">
        <f t="shared" si="239"/>
        <v>8</v>
      </c>
      <c r="L135" s="185">
        <f t="shared" si="239"/>
        <v>8</v>
      </c>
      <c r="M135" s="185">
        <f t="shared" si="239"/>
        <v>8</v>
      </c>
      <c r="N135" s="185">
        <f t="shared" si="239"/>
        <v>7</v>
      </c>
      <c r="O135" s="185">
        <f t="shared" si="239"/>
        <v>7</v>
      </c>
      <c r="P135" s="185">
        <f t="shared" si="239"/>
        <v>6</v>
      </c>
      <c r="Q135" s="185">
        <f t="shared" si="239"/>
        <v>6</v>
      </c>
      <c r="R135" s="185">
        <f t="shared" si="239"/>
        <v>5</v>
      </c>
      <c r="S135" s="185">
        <f t="shared" si="239"/>
        <v>4</v>
      </c>
      <c r="T135" s="185">
        <f t="shared" si="239"/>
        <v>3</v>
      </c>
      <c r="U135" s="185">
        <f t="shared" si="239"/>
        <v>3</v>
      </c>
      <c r="V135" s="185">
        <f t="shared" si="239"/>
        <v>3</v>
      </c>
      <c r="W135" s="185">
        <f t="shared" si="239"/>
        <v>3</v>
      </c>
      <c r="X135" s="185">
        <f t="shared" si="239"/>
        <v>3</v>
      </c>
      <c r="Y135" s="185">
        <f t="shared" si="239"/>
        <v>3</v>
      </c>
      <c r="Z135" s="185">
        <f t="shared" si="239"/>
        <v>3</v>
      </c>
      <c r="AA135" s="185">
        <f t="shared" si="239"/>
        <v>3</v>
      </c>
      <c r="AB135" s="185">
        <f t="shared" si="239"/>
        <v>3</v>
      </c>
      <c r="AC135" s="185">
        <f t="shared" si="239"/>
        <v>2</v>
      </c>
      <c r="AD135" s="185">
        <f t="shared" si="239"/>
        <v>2</v>
      </c>
      <c r="AE135" s="185">
        <f t="shared" si="239"/>
        <v>2</v>
      </c>
      <c r="AF135" s="185">
        <f t="shared" si="239"/>
        <v>2</v>
      </c>
      <c r="AG135" s="185">
        <f t="shared" si="239"/>
        <v>2</v>
      </c>
      <c r="AH135" s="185">
        <f t="shared" si="239"/>
        <v>2</v>
      </c>
      <c r="AI135" s="185">
        <f t="shared" si="239"/>
        <v>2</v>
      </c>
      <c r="AJ135" s="185">
        <f t="shared" si="239"/>
        <v>2</v>
      </c>
      <c r="AK135" s="185">
        <f t="shared" si="239"/>
        <v>2</v>
      </c>
      <c r="AL135" s="185">
        <f t="shared" si="239"/>
        <v>2</v>
      </c>
      <c r="AM135" s="185">
        <f t="shared" si="239"/>
        <v>1</v>
      </c>
      <c r="AN135" s="185">
        <f t="shared" si="239"/>
        <v>1</v>
      </c>
      <c r="AO135" s="185" t="e">
        <f t="shared" si="239"/>
        <v>#N/A</v>
      </c>
      <c r="AP135" s="185" t="e">
        <f t="shared" si="239"/>
        <v>#N/A</v>
      </c>
    </row>
    <row r="136" spans="1:76" s="117" customFormat="1">
      <c r="A136" s="117" t="s">
        <v>16</v>
      </c>
      <c r="J136" s="189">
        <f t="shared" ref="J136:AP136" si="240">IF(ISNA(J133),-1,IF(ISNA(J135),99,IF(ISNA(J134),J133,0)))</f>
        <v>0</v>
      </c>
      <c r="K136" s="189">
        <f t="shared" si="240"/>
        <v>1</v>
      </c>
      <c r="L136" s="189">
        <f t="shared" si="240"/>
        <v>1</v>
      </c>
      <c r="M136" s="189">
        <f t="shared" si="240"/>
        <v>0</v>
      </c>
      <c r="N136" s="189">
        <f t="shared" si="240"/>
        <v>2</v>
      </c>
      <c r="O136" s="189">
        <f t="shared" si="240"/>
        <v>0</v>
      </c>
      <c r="P136" s="189">
        <f t="shared" si="240"/>
        <v>3</v>
      </c>
      <c r="Q136" s="189">
        <f t="shared" si="240"/>
        <v>0</v>
      </c>
      <c r="R136" s="189">
        <f t="shared" si="240"/>
        <v>0</v>
      </c>
      <c r="S136" s="189">
        <f t="shared" si="240"/>
        <v>0</v>
      </c>
      <c r="T136" s="189">
        <f t="shared" si="240"/>
        <v>6</v>
      </c>
      <c r="U136" s="189">
        <f t="shared" si="240"/>
        <v>6</v>
      </c>
      <c r="V136" s="189">
        <f t="shared" si="240"/>
        <v>6</v>
      </c>
      <c r="W136" s="189">
        <f t="shared" si="240"/>
        <v>6</v>
      </c>
      <c r="X136" s="189">
        <f t="shared" si="240"/>
        <v>6</v>
      </c>
      <c r="Y136" s="189">
        <f t="shared" si="240"/>
        <v>6</v>
      </c>
      <c r="Z136" s="189">
        <f t="shared" si="240"/>
        <v>6</v>
      </c>
      <c r="AA136" s="189">
        <f t="shared" si="240"/>
        <v>6</v>
      </c>
      <c r="AB136" s="189">
        <f t="shared" si="240"/>
        <v>0</v>
      </c>
      <c r="AC136" s="189">
        <f t="shared" si="240"/>
        <v>7</v>
      </c>
      <c r="AD136" s="189">
        <f t="shared" si="240"/>
        <v>7</v>
      </c>
      <c r="AE136" s="189">
        <f t="shared" si="240"/>
        <v>7</v>
      </c>
      <c r="AF136" s="189">
        <f t="shared" si="240"/>
        <v>7</v>
      </c>
      <c r="AG136" s="189">
        <f t="shared" si="240"/>
        <v>7</v>
      </c>
      <c r="AH136" s="189">
        <f t="shared" si="240"/>
        <v>7</v>
      </c>
      <c r="AI136" s="189">
        <f t="shared" si="240"/>
        <v>7</v>
      </c>
      <c r="AJ136" s="189">
        <f t="shared" si="240"/>
        <v>7</v>
      </c>
      <c r="AK136" s="189">
        <f t="shared" si="240"/>
        <v>7</v>
      </c>
      <c r="AL136" s="189">
        <f t="shared" si="240"/>
        <v>0</v>
      </c>
      <c r="AM136" s="189">
        <f t="shared" si="240"/>
        <v>8</v>
      </c>
      <c r="AN136" s="189">
        <f t="shared" si="240"/>
        <v>0</v>
      </c>
      <c r="AO136" s="189">
        <f t="shared" si="240"/>
        <v>99</v>
      </c>
      <c r="AP136" s="189">
        <f t="shared" si="240"/>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41">IF(A137="*","","COM_PROJ")</f>
        <v>COM_PROJ</v>
      </c>
      <c r="C137" s="23" t="str">
        <f t="shared" ref="C137:C149" si="242">IF($A137="*","","-")</f>
        <v>-</v>
      </c>
      <c r="D137" s="57" t="str">
        <f>ITEMS_TRA!C15</f>
        <v>TFLCV</v>
      </c>
      <c r="E137" s="23" t="str">
        <f t="shared" ref="E137:H149" si="243">IF($A137="*","","-")</f>
        <v>-</v>
      </c>
      <c r="F137" s="23" t="str">
        <f t="shared" si="243"/>
        <v>-</v>
      </c>
      <c r="G137" s="23" t="str">
        <f t="shared" si="243"/>
        <v>-</v>
      </c>
      <c r="H137" s="23" t="str">
        <f t="shared" si="243"/>
        <v>-</v>
      </c>
      <c r="I137" s="125">
        <f t="shared" ref="I137:I149" si="244">IF(A137="*","",0)</f>
        <v>0</v>
      </c>
      <c r="J137" s="186">
        <f t="shared" ref="J137:AP137" si="245">INDEX($M111:$BA111,MATCH(J$132,$M$106:$BA$106,0))</f>
        <v>43.11250375056882</v>
      </c>
      <c r="K137" s="186">
        <f t="shared" si="245"/>
        <v>43.541669167045889</v>
      </c>
      <c r="L137" s="186">
        <f t="shared" si="245"/>
        <v>43.970834583522958</v>
      </c>
      <c r="M137" s="186">
        <f t="shared" si="245"/>
        <v>44.4</v>
      </c>
      <c r="N137" s="186">
        <f t="shared" si="245"/>
        <v>44.871410582810697</v>
      </c>
      <c r="O137" s="186">
        <f t="shared" si="245"/>
        <v>45.342821165621402</v>
      </c>
      <c r="P137" s="186">
        <f t="shared" si="245"/>
        <v>45.877662545611692</v>
      </c>
      <c r="Q137" s="186">
        <f t="shared" si="245"/>
        <v>46.412503925601982</v>
      </c>
      <c r="R137" s="186">
        <f t="shared" si="245"/>
        <v>43.592175672681499</v>
      </c>
      <c r="S137" s="186">
        <f t="shared" si="245"/>
        <v>43.121767622195435</v>
      </c>
      <c r="T137" s="186">
        <f t="shared" si="245"/>
        <v>43.121332871589274</v>
      </c>
      <c r="U137" s="186">
        <f t="shared" si="245"/>
        <v>43.120898120983114</v>
      </c>
      <c r="V137" s="186">
        <f t="shared" si="245"/>
        <v>43.120463370376953</v>
      </c>
      <c r="W137" s="186">
        <f t="shared" si="245"/>
        <v>43.120028619770792</v>
      </c>
      <c r="X137" s="186">
        <f t="shared" si="245"/>
        <v>43.119593869164632</v>
      </c>
      <c r="Y137" s="186">
        <f t="shared" si="245"/>
        <v>43.119159118558471</v>
      </c>
      <c r="Z137" s="186">
        <f t="shared" si="245"/>
        <v>43.118724367952311</v>
      </c>
      <c r="AA137" s="186">
        <f t="shared" si="245"/>
        <v>43.11828961734615</v>
      </c>
      <c r="AB137" s="186">
        <f t="shared" si="245"/>
        <v>43.117854866739982</v>
      </c>
      <c r="AC137" s="186">
        <f t="shared" si="245"/>
        <v>43.117854866739982</v>
      </c>
      <c r="AD137" s="186">
        <f t="shared" si="245"/>
        <v>43.117854866739982</v>
      </c>
      <c r="AE137" s="186">
        <f t="shared" si="245"/>
        <v>43.117854866739982</v>
      </c>
      <c r="AF137" s="186">
        <f t="shared" si="245"/>
        <v>43.117854866739982</v>
      </c>
      <c r="AG137" s="186">
        <f t="shared" si="245"/>
        <v>43.117854866739982</v>
      </c>
      <c r="AH137" s="186">
        <f t="shared" si="245"/>
        <v>43.117854866739982</v>
      </c>
      <c r="AI137" s="186">
        <f t="shared" si="245"/>
        <v>43.117854866739982</v>
      </c>
      <c r="AJ137" s="186">
        <f t="shared" si="245"/>
        <v>43.117854866739982</v>
      </c>
      <c r="AK137" s="186">
        <f t="shared" si="245"/>
        <v>43.117854866739982</v>
      </c>
      <c r="AL137" s="186">
        <f t="shared" si="245"/>
        <v>43.117854866739982</v>
      </c>
      <c r="AM137" s="186">
        <f t="shared" si="245"/>
        <v>43.117854866739982</v>
      </c>
      <c r="AN137" s="186">
        <f t="shared" si="245"/>
        <v>43.117854866739982</v>
      </c>
      <c r="AO137" s="186">
        <f t="shared" si="245"/>
        <v>43.117854866739982</v>
      </c>
      <c r="AP137" s="186">
        <f t="shared" si="245"/>
        <v>43.117854866739982</v>
      </c>
    </row>
    <row r="138" spans="1:76">
      <c r="A138" s="40"/>
      <c r="B138" s="22" t="str">
        <f t="shared" si="241"/>
        <v>COM_PROJ</v>
      </c>
      <c r="C138" s="23" t="str">
        <f t="shared" si="242"/>
        <v>-</v>
      </c>
      <c r="D138" s="57" t="str">
        <f>ITEMS_TRA!C16</f>
        <v>TFHCV1</v>
      </c>
      <c r="E138" s="23" t="str">
        <f t="shared" si="243"/>
        <v>-</v>
      </c>
      <c r="F138" s="23" t="str">
        <f t="shared" si="243"/>
        <v>-</v>
      </c>
      <c r="G138" s="23" t="str">
        <f t="shared" si="243"/>
        <v>-</v>
      </c>
      <c r="H138" s="23" t="str">
        <f t="shared" si="243"/>
        <v>-</v>
      </c>
      <c r="I138" s="125">
        <f t="shared" si="244"/>
        <v>0</v>
      </c>
      <c r="J138" s="186">
        <f t="shared" ref="J138:AP138" si="246">INDEX($M112:$BA112,MATCH(J$132,$M$106:$BA$106,0))</f>
        <v>3.310563752317667</v>
      </c>
      <c r="K138" s="186">
        <f t="shared" si="246"/>
        <v>3.3405637523176668</v>
      </c>
      <c r="L138" s="186">
        <f t="shared" si="246"/>
        <v>3.3705637523176666</v>
      </c>
      <c r="M138" s="186">
        <f t="shared" si="246"/>
        <v>3.4</v>
      </c>
      <c r="N138" s="186">
        <f t="shared" si="246"/>
        <v>3.4249999999999998</v>
      </c>
      <c r="O138" s="186">
        <f t="shared" si="246"/>
        <v>3.45</v>
      </c>
      <c r="P138" s="186">
        <f t="shared" si="246"/>
        <v>3.5066801928572255</v>
      </c>
      <c r="Q138" s="186">
        <f t="shared" si="246"/>
        <v>3.5633603857144514</v>
      </c>
      <c r="R138" s="186">
        <f t="shared" si="246"/>
        <v>3.3468272293202657</v>
      </c>
      <c r="S138" s="186">
        <f t="shared" si="246"/>
        <v>3.3107112418072857</v>
      </c>
      <c r="T138" s="186">
        <f t="shared" si="246"/>
        <v>3.3106778634510965</v>
      </c>
      <c r="U138" s="186">
        <f t="shared" si="246"/>
        <v>3.3106444850949073</v>
      </c>
      <c r="V138" s="186">
        <f t="shared" si="246"/>
        <v>3.3106111067387181</v>
      </c>
      <c r="W138" s="186">
        <f t="shared" si="246"/>
        <v>3.3105777283825288</v>
      </c>
      <c r="X138" s="186">
        <f t="shared" si="246"/>
        <v>3.3105443500263396</v>
      </c>
      <c r="Y138" s="186">
        <f t="shared" si="246"/>
        <v>3.3105109716701504</v>
      </c>
      <c r="Z138" s="186">
        <f t="shared" si="246"/>
        <v>3.3104775933139612</v>
      </c>
      <c r="AA138" s="186">
        <f t="shared" si="246"/>
        <v>3.310444214957772</v>
      </c>
      <c r="AB138" s="186">
        <f t="shared" si="246"/>
        <v>3.3104108366015828</v>
      </c>
      <c r="AC138" s="186">
        <f t="shared" si="246"/>
        <v>3.3104108366015828</v>
      </c>
      <c r="AD138" s="186">
        <f t="shared" si="246"/>
        <v>3.3104108366015828</v>
      </c>
      <c r="AE138" s="186">
        <f t="shared" si="246"/>
        <v>3.3104108366015828</v>
      </c>
      <c r="AF138" s="186">
        <f t="shared" si="246"/>
        <v>3.3104108366015828</v>
      </c>
      <c r="AG138" s="186">
        <f t="shared" si="246"/>
        <v>3.3104108366015828</v>
      </c>
      <c r="AH138" s="186">
        <f t="shared" si="246"/>
        <v>3.3104108366015828</v>
      </c>
      <c r="AI138" s="186">
        <f t="shared" si="246"/>
        <v>3.3104108366015828</v>
      </c>
      <c r="AJ138" s="186">
        <f t="shared" si="246"/>
        <v>3.3104108366015828</v>
      </c>
      <c r="AK138" s="186">
        <f t="shared" si="246"/>
        <v>3.3104108366015828</v>
      </c>
      <c r="AL138" s="186">
        <f t="shared" si="246"/>
        <v>3.3104108366015828</v>
      </c>
      <c r="AM138" s="186">
        <f t="shared" si="246"/>
        <v>3.3104108366015828</v>
      </c>
      <c r="AN138" s="186">
        <f t="shared" si="246"/>
        <v>3.3104108366015828</v>
      </c>
      <c r="AO138" s="186">
        <f t="shared" si="246"/>
        <v>3.3104108366015828</v>
      </c>
      <c r="AP138" s="186">
        <f t="shared" si="246"/>
        <v>3.3104108366015828</v>
      </c>
    </row>
    <row r="139" spans="1:76">
      <c r="A139" s="40"/>
      <c r="B139" s="22" t="str">
        <f t="shared" si="241"/>
        <v>COM_PROJ</v>
      </c>
      <c r="C139" s="23" t="str">
        <f t="shared" si="242"/>
        <v>-</v>
      </c>
      <c r="D139" s="57" t="str">
        <f>ITEMS_TRA!C17</f>
        <v>TFHCV2</v>
      </c>
      <c r="E139" s="23" t="str">
        <f t="shared" si="243"/>
        <v>-</v>
      </c>
      <c r="F139" s="23" t="str">
        <f t="shared" si="243"/>
        <v>-</v>
      </c>
      <c r="G139" s="23" t="str">
        <f t="shared" si="243"/>
        <v>-</v>
      </c>
      <c r="H139" s="23" t="str">
        <f t="shared" si="243"/>
        <v>-</v>
      </c>
      <c r="I139" s="125">
        <f t="shared" si="244"/>
        <v>0</v>
      </c>
      <c r="J139" s="186">
        <f t="shared" ref="J139:AP139" si="247">INDEX($M113:$BA113,MATCH(J$132,$M$106:$BA$106,0))</f>
        <v>0.6547839540708813</v>
      </c>
      <c r="K139" s="186">
        <f t="shared" si="247"/>
        <v>0.67123078144835724</v>
      </c>
      <c r="L139" s="186">
        <f t="shared" si="247"/>
        <v>0.68767760882583318</v>
      </c>
      <c r="M139" s="186">
        <f t="shared" si="247"/>
        <v>0.704124436203308</v>
      </c>
      <c r="N139" s="186">
        <f t="shared" si="247"/>
        <v>0.72006693722491655</v>
      </c>
      <c r="O139" s="186">
        <f t="shared" si="247"/>
        <v>0.73600943824652509</v>
      </c>
      <c r="P139" s="186">
        <f t="shared" si="247"/>
        <v>0.72045656249752899</v>
      </c>
      <c r="Q139" s="186">
        <f t="shared" si="247"/>
        <v>0.70490368674853299</v>
      </c>
      <c r="R139" s="186">
        <f t="shared" si="247"/>
        <v>0.66206911383879496</v>
      </c>
      <c r="S139" s="186">
        <f t="shared" si="247"/>
        <v>0.65492465187235271</v>
      </c>
      <c r="T139" s="186">
        <f t="shared" si="247"/>
        <v>0.65491804896841133</v>
      </c>
      <c r="U139" s="186">
        <f t="shared" si="247"/>
        <v>0.65491144606446994</v>
      </c>
      <c r="V139" s="186">
        <f t="shared" si="247"/>
        <v>0.65490484316052855</v>
      </c>
      <c r="W139" s="186">
        <f t="shared" si="247"/>
        <v>0.65489824025658716</v>
      </c>
      <c r="X139" s="186">
        <f t="shared" si="247"/>
        <v>0.65489163735264577</v>
      </c>
      <c r="Y139" s="186">
        <f t="shared" si="247"/>
        <v>0.65488503444870438</v>
      </c>
      <c r="Z139" s="186">
        <f t="shared" si="247"/>
        <v>0.654878431544763</v>
      </c>
      <c r="AA139" s="186">
        <f t="shared" si="247"/>
        <v>0.65487182864082161</v>
      </c>
      <c r="AB139" s="186">
        <f t="shared" si="247"/>
        <v>0.65486522573688033</v>
      </c>
      <c r="AC139" s="186">
        <f t="shared" si="247"/>
        <v>0.65486522573688033</v>
      </c>
      <c r="AD139" s="186">
        <f t="shared" si="247"/>
        <v>0.65486522573688033</v>
      </c>
      <c r="AE139" s="186">
        <f t="shared" si="247"/>
        <v>0.65486522573688033</v>
      </c>
      <c r="AF139" s="186">
        <f t="shared" si="247"/>
        <v>0.65486522573688033</v>
      </c>
      <c r="AG139" s="186">
        <f t="shared" si="247"/>
        <v>0.65486522573688033</v>
      </c>
      <c r="AH139" s="186">
        <f t="shared" si="247"/>
        <v>0.65486522573688033</v>
      </c>
      <c r="AI139" s="186">
        <f t="shared" si="247"/>
        <v>0.65486522573688033</v>
      </c>
      <c r="AJ139" s="186">
        <f t="shared" si="247"/>
        <v>0.65486522573688033</v>
      </c>
      <c r="AK139" s="186">
        <f t="shared" si="247"/>
        <v>0.65486522573688033</v>
      </c>
      <c r="AL139" s="186">
        <f t="shared" si="247"/>
        <v>0.65486522573688033</v>
      </c>
      <c r="AM139" s="186">
        <f t="shared" si="247"/>
        <v>0.65486522573688033</v>
      </c>
      <c r="AN139" s="186">
        <f t="shared" si="247"/>
        <v>0.65486522573688033</v>
      </c>
      <c r="AO139" s="186">
        <f t="shared" si="247"/>
        <v>0.65486522573688033</v>
      </c>
      <c r="AP139" s="186">
        <f t="shared" si="247"/>
        <v>0.65486522573688033</v>
      </c>
    </row>
    <row r="140" spans="1:76">
      <c r="A140" s="40"/>
      <c r="B140" s="22" t="str">
        <f t="shared" si="241"/>
        <v>COM_PROJ</v>
      </c>
      <c r="C140" s="23" t="str">
        <f t="shared" si="242"/>
        <v>-</v>
      </c>
      <c r="D140" s="57" t="str">
        <f>ITEMS_TRA!C18</f>
        <v>TFHCV3</v>
      </c>
      <c r="E140" s="23" t="str">
        <f t="shared" si="243"/>
        <v>-</v>
      </c>
      <c r="F140" s="23" t="str">
        <f t="shared" si="243"/>
        <v>-</v>
      </c>
      <c r="G140" s="23" t="str">
        <f t="shared" si="243"/>
        <v>-</v>
      </c>
      <c r="H140" s="23" t="str">
        <f t="shared" si="243"/>
        <v>-</v>
      </c>
      <c r="I140" s="125">
        <f t="shared" si="244"/>
        <v>0</v>
      </c>
      <c r="J140" s="186">
        <f t="shared" ref="J140:AP140" si="248">INDEX($M114:$BA114,MATCH(J$132,$M$106:$BA$106,0))</f>
        <v>2.7114063478211388</v>
      </c>
      <c r="K140" s="186">
        <f t="shared" si="248"/>
        <v>2.7742708985474289</v>
      </c>
      <c r="L140" s="186">
        <f t="shared" si="248"/>
        <v>2.8371354492737191</v>
      </c>
      <c r="M140" s="186">
        <f t="shared" si="248"/>
        <v>2.9</v>
      </c>
      <c r="N140" s="186">
        <f t="shared" si="248"/>
        <v>2.9652984627095749</v>
      </c>
      <c r="O140" s="186">
        <f t="shared" si="248"/>
        <v>3.0305969254191498</v>
      </c>
      <c r="P140" s="186">
        <f t="shared" si="248"/>
        <v>2.9747724762141838</v>
      </c>
      <c r="Q140" s="186">
        <f t="shared" si="248"/>
        <v>2.9189480270092178</v>
      </c>
      <c r="R140" s="186">
        <f t="shared" si="248"/>
        <v>2.7415735935466983</v>
      </c>
      <c r="S140" s="186">
        <f t="shared" si="248"/>
        <v>2.7119889658124015</v>
      </c>
      <c r="T140" s="186">
        <f t="shared" si="248"/>
        <v>2.7119616237317818</v>
      </c>
      <c r="U140" s="186">
        <f t="shared" si="248"/>
        <v>2.7119342816511622</v>
      </c>
      <c r="V140" s="186">
        <f t="shared" si="248"/>
        <v>2.7119069395705426</v>
      </c>
      <c r="W140" s="186">
        <f t="shared" si="248"/>
        <v>2.711879597489923</v>
      </c>
      <c r="X140" s="186">
        <f t="shared" si="248"/>
        <v>2.7118522554093034</v>
      </c>
      <c r="Y140" s="186">
        <f t="shared" si="248"/>
        <v>2.7118249133286838</v>
      </c>
      <c r="Z140" s="186">
        <f t="shared" si="248"/>
        <v>2.7117975712480642</v>
      </c>
      <c r="AA140" s="186">
        <f t="shared" si="248"/>
        <v>2.7117702291674446</v>
      </c>
      <c r="AB140" s="186">
        <f t="shared" si="248"/>
        <v>2.7117428870868232</v>
      </c>
      <c r="AC140" s="186">
        <f t="shared" si="248"/>
        <v>2.7117428870868232</v>
      </c>
      <c r="AD140" s="186">
        <f t="shared" si="248"/>
        <v>2.7117428870868232</v>
      </c>
      <c r="AE140" s="186">
        <f t="shared" si="248"/>
        <v>2.7117428870868232</v>
      </c>
      <c r="AF140" s="186">
        <f t="shared" si="248"/>
        <v>2.7117428870868232</v>
      </c>
      <c r="AG140" s="186">
        <f t="shared" si="248"/>
        <v>2.7117428870868232</v>
      </c>
      <c r="AH140" s="186">
        <f t="shared" si="248"/>
        <v>2.7117428870868232</v>
      </c>
      <c r="AI140" s="186">
        <f t="shared" si="248"/>
        <v>2.7117428870868232</v>
      </c>
      <c r="AJ140" s="186">
        <f t="shared" si="248"/>
        <v>2.7117428870868232</v>
      </c>
      <c r="AK140" s="186">
        <f t="shared" si="248"/>
        <v>2.7117428870868232</v>
      </c>
      <c r="AL140" s="186">
        <f t="shared" si="248"/>
        <v>2.7117428870868232</v>
      </c>
      <c r="AM140" s="186">
        <f t="shared" si="248"/>
        <v>2.7117428870868232</v>
      </c>
      <c r="AN140" s="186">
        <f t="shared" si="248"/>
        <v>2.7117428870868232</v>
      </c>
      <c r="AO140" s="186">
        <f t="shared" si="248"/>
        <v>2.7117428870868232</v>
      </c>
      <c r="AP140" s="186">
        <f t="shared" si="248"/>
        <v>2.7117428870868232</v>
      </c>
    </row>
    <row r="141" spans="1:76">
      <c r="A141" s="40"/>
      <c r="B141" s="22" t="str">
        <f t="shared" si="241"/>
        <v>COM_PROJ</v>
      </c>
      <c r="C141" s="23" t="str">
        <f t="shared" si="242"/>
        <v>-</v>
      </c>
      <c r="D141" s="57" t="str">
        <f>ITEMS_TRA!C19</f>
        <v>TFHCV4</v>
      </c>
      <c r="E141" s="23" t="str">
        <f t="shared" si="243"/>
        <v>-</v>
      </c>
      <c r="F141" s="23" t="str">
        <f t="shared" si="243"/>
        <v>-</v>
      </c>
      <c r="G141" s="23" t="str">
        <f t="shared" si="243"/>
        <v>-</v>
      </c>
      <c r="H141" s="23" t="str">
        <f t="shared" si="243"/>
        <v>-</v>
      </c>
      <c r="I141" s="125">
        <f t="shared" si="244"/>
        <v>0</v>
      </c>
      <c r="J141" s="186">
        <f t="shared" ref="J141:AP141" si="249">INDEX($M115:$BA115,MATCH(J$132,$M$106:$BA$106,0))</f>
        <v>0.57023972229676956</v>
      </c>
      <c r="K141" s="186">
        <f t="shared" si="249"/>
        <v>0.55900373411704862</v>
      </c>
      <c r="L141" s="186">
        <f t="shared" si="249"/>
        <v>0.54776774593732769</v>
      </c>
      <c r="M141" s="24">
        <f t="shared" si="249"/>
        <v>0.53653175775760331</v>
      </c>
      <c r="N141" s="186">
        <f t="shared" si="249"/>
        <v>0.54016937887880168</v>
      </c>
      <c r="O141" s="186">
        <f t="shared" si="249"/>
        <v>0.54380700000000004</v>
      </c>
      <c r="P141" s="186">
        <f t="shared" si="249"/>
        <v>0.57884755389623943</v>
      </c>
      <c r="Q141" s="186">
        <f t="shared" si="249"/>
        <v>0.61388810779247893</v>
      </c>
      <c r="R141" s="186">
        <f t="shared" si="249"/>
        <v>0.57658423861717312</v>
      </c>
      <c r="S141" s="186">
        <f t="shared" si="249"/>
        <v>0.57036225351449166</v>
      </c>
      <c r="T141" s="186">
        <f t="shared" si="249"/>
        <v>0.57035650316265962</v>
      </c>
      <c r="U141" s="186">
        <f t="shared" si="249"/>
        <v>0.57035075281082759</v>
      </c>
      <c r="V141" s="186">
        <f t="shared" si="249"/>
        <v>0.57034500245899555</v>
      </c>
      <c r="W141" s="186">
        <f t="shared" si="249"/>
        <v>0.57033925210716352</v>
      </c>
      <c r="X141" s="186">
        <f t="shared" si="249"/>
        <v>0.57033350175533148</v>
      </c>
      <c r="Y141" s="186">
        <f t="shared" si="249"/>
        <v>0.57032775140349945</v>
      </c>
      <c r="Z141" s="186">
        <f t="shared" si="249"/>
        <v>0.57032200105166742</v>
      </c>
      <c r="AA141" s="186">
        <f t="shared" si="249"/>
        <v>0.57031625069983538</v>
      </c>
      <c r="AB141" s="186">
        <f t="shared" si="249"/>
        <v>0.57031050034800335</v>
      </c>
      <c r="AC141" s="186">
        <f t="shared" si="249"/>
        <v>0.57031050034800335</v>
      </c>
      <c r="AD141" s="186">
        <f t="shared" si="249"/>
        <v>0.57031050034800335</v>
      </c>
      <c r="AE141" s="186">
        <f t="shared" si="249"/>
        <v>0.57031050034800335</v>
      </c>
      <c r="AF141" s="186">
        <f t="shared" si="249"/>
        <v>0.57031050034800335</v>
      </c>
      <c r="AG141" s="186">
        <f t="shared" si="249"/>
        <v>0.57031050034800335</v>
      </c>
      <c r="AH141" s="186">
        <f t="shared" si="249"/>
        <v>0.57031050034800335</v>
      </c>
      <c r="AI141" s="186">
        <f t="shared" si="249"/>
        <v>0.57031050034800335</v>
      </c>
      <c r="AJ141" s="186">
        <f t="shared" si="249"/>
        <v>0.57031050034800335</v>
      </c>
      <c r="AK141" s="186">
        <f t="shared" si="249"/>
        <v>0.57031050034800335</v>
      </c>
      <c r="AL141" s="186">
        <f t="shared" si="249"/>
        <v>0.57031050034800335</v>
      </c>
      <c r="AM141" s="186">
        <f t="shared" si="249"/>
        <v>0.57031050034800335</v>
      </c>
      <c r="AN141" s="186">
        <f t="shared" si="249"/>
        <v>0.57031050034800335</v>
      </c>
      <c r="AO141" s="186">
        <f t="shared" si="249"/>
        <v>0.57031050034800335</v>
      </c>
      <c r="AP141" s="186">
        <f t="shared" si="249"/>
        <v>0.57031050034800335</v>
      </c>
    </row>
    <row r="142" spans="1:76">
      <c r="A142" s="40"/>
      <c r="B142" s="22" t="str">
        <f t="shared" si="241"/>
        <v>COM_PROJ</v>
      </c>
      <c r="C142" s="23" t="str">
        <f t="shared" si="242"/>
        <v>-</v>
      </c>
      <c r="D142" s="57" t="str">
        <f>ITEMS_TRA!C20</f>
        <v>TFHCV5</v>
      </c>
      <c r="E142" s="23" t="str">
        <f t="shared" si="243"/>
        <v>-</v>
      </c>
      <c r="F142" s="23" t="str">
        <f t="shared" si="243"/>
        <v>-</v>
      </c>
      <c r="G142" s="23" t="str">
        <f t="shared" si="243"/>
        <v>-</v>
      </c>
      <c r="H142" s="23" t="str">
        <f t="shared" si="243"/>
        <v>-</v>
      </c>
      <c r="I142" s="125">
        <f t="shared" si="244"/>
        <v>0</v>
      </c>
      <c r="J142" s="186">
        <f t="shared" ref="J142:AP142" si="250">INDEX($M116:$BA116,MATCH(J$132,$M$106:$BA$106,0))</f>
        <v>0.27326501935541331</v>
      </c>
      <c r="K142" s="186">
        <f t="shared" si="250"/>
        <v>0.27740453823694228</v>
      </c>
      <c r="L142" s="186">
        <f t="shared" si="250"/>
        <v>0.28154405711847125</v>
      </c>
      <c r="M142" s="186">
        <f t="shared" si="250"/>
        <v>0.28568357599999999</v>
      </c>
      <c r="N142" s="186">
        <f t="shared" si="250"/>
        <v>0.2876204765</v>
      </c>
      <c r="O142" s="186">
        <f t="shared" si="250"/>
        <v>0.289557377</v>
      </c>
      <c r="P142" s="186">
        <f t="shared" si="250"/>
        <v>0.29186958650189898</v>
      </c>
      <c r="Q142" s="186">
        <f t="shared" si="250"/>
        <v>0.29418179600379801</v>
      </c>
      <c r="R142" s="186">
        <f t="shared" si="250"/>
        <v>0.27630537993940352</v>
      </c>
      <c r="S142" s="186">
        <f t="shared" si="250"/>
        <v>0.27332373763524209</v>
      </c>
      <c r="T142" s="186">
        <f t="shared" si="250"/>
        <v>0.27332098200468313</v>
      </c>
      <c r="U142" s="186">
        <f t="shared" si="250"/>
        <v>0.27331822637412417</v>
      </c>
      <c r="V142" s="186">
        <f t="shared" si="250"/>
        <v>0.27331547074356521</v>
      </c>
      <c r="W142" s="186">
        <f t="shared" si="250"/>
        <v>0.27331271511300625</v>
      </c>
      <c r="X142" s="186">
        <f t="shared" si="250"/>
        <v>0.2733099594824473</v>
      </c>
      <c r="Y142" s="186">
        <f t="shared" si="250"/>
        <v>0.27330720385188834</v>
      </c>
      <c r="Z142" s="186">
        <f t="shared" si="250"/>
        <v>0.27330444822132938</v>
      </c>
      <c r="AA142" s="186">
        <f t="shared" si="250"/>
        <v>0.27330169259077042</v>
      </c>
      <c r="AB142" s="186">
        <f t="shared" si="250"/>
        <v>0.27329893696021157</v>
      </c>
      <c r="AC142" s="186">
        <f t="shared" si="250"/>
        <v>0.27329893696021157</v>
      </c>
      <c r="AD142" s="186">
        <f t="shared" si="250"/>
        <v>0.27329893696021157</v>
      </c>
      <c r="AE142" s="186">
        <f t="shared" si="250"/>
        <v>0.27329893696021157</v>
      </c>
      <c r="AF142" s="186">
        <f t="shared" si="250"/>
        <v>0.27329893696021157</v>
      </c>
      <c r="AG142" s="186">
        <f t="shared" si="250"/>
        <v>0.27329893696021157</v>
      </c>
      <c r="AH142" s="186">
        <f t="shared" si="250"/>
        <v>0.27329893696021157</v>
      </c>
      <c r="AI142" s="186">
        <f t="shared" si="250"/>
        <v>0.27329893696021157</v>
      </c>
      <c r="AJ142" s="186">
        <f t="shared" si="250"/>
        <v>0.27329893696021157</v>
      </c>
      <c r="AK142" s="186">
        <f t="shared" si="250"/>
        <v>0.27329893696021157</v>
      </c>
      <c r="AL142" s="186">
        <f t="shared" si="250"/>
        <v>0.27329893696021157</v>
      </c>
      <c r="AM142" s="186">
        <f t="shared" si="250"/>
        <v>0.27329893696021157</v>
      </c>
      <c r="AN142" s="186">
        <f t="shared" si="250"/>
        <v>0.27329893696021157</v>
      </c>
      <c r="AO142" s="186">
        <f t="shared" si="250"/>
        <v>0.27329893696021157</v>
      </c>
      <c r="AP142" s="186">
        <f t="shared" si="250"/>
        <v>0.27329893696021157</v>
      </c>
    </row>
    <row r="143" spans="1:76">
      <c r="A143" s="40"/>
      <c r="B143" s="22" t="str">
        <f t="shared" si="241"/>
        <v>COM_PROJ</v>
      </c>
      <c r="C143" s="23" t="str">
        <f t="shared" si="242"/>
        <v>-</v>
      </c>
      <c r="D143" s="57" t="str">
        <f>ITEMS_TRA!C21</f>
        <v>TFHCV6</v>
      </c>
      <c r="E143" s="23" t="str">
        <f t="shared" si="243"/>
        <v>-</v>
      </c>
      <c r="F143" s="23" t="str">
        <f t="shared" si="243"/>
        <v>-</v>
      </c>
      <c r="G143" s="23" t="str">
        <f t="shared" si="243"/>
        <v>-</v>
      </c>
      <c r="H143" s="23" t="str">
        <f t="shared" si="243"/>
        <v>-</v>
      </c>
      <c r="I143" s="125">
        <f t="shared" si="244"/>
        <v>0</v>
      </c>
      <c r="J143" s="186">
        <f t="shared" ref="J143:AP143" si="251">INDEX($M117:$BA117,MATCH(J$132,$M$106:$BA$106,0))</f>
        <v>5.0361375113209643</v>
      </c>
      <c r="K143" s="186">
        <f t="shared" si="251"/>
        <v>5.3607583408806443</v>
      </c>
      <c r="L143" s="186">
        <f t="shared" si="251"/>
        <v>5.6853791704403243</v>
      </c>
      <c r="M143" s="186">
        <f t="shared" si="251"/>
        <v>6.01</v>
      </c>
      <c r="N143" s="186">
        <f t="shared" si="251"/>
        <v>6.3253919226144593</v>
      </c>
      <c r="O143" s="186">
        <f t="shared" si="251"/>
        <v>6.6407838452289196</v>
      </c>
      <c r="P143" s="186">
        <f t="shared" si="251"/>
        <v>6.03120353966154</v>
      </c>
      <c r="Q143" s="186">
        <f t="shared" si="251"/>
        <v>5.4216232340941595</v>
      </c>
      <c r="R143" s="186">
        <f t="shared" si="251"/>
        <v>5.092169834891294</v>
      </c>
      <c r="S143" s="186">
        <f t="shared" si="251"/>
        <v>5.0372196598240677</v>
      </c>
      <c r="T143" s="186">
        <f t="shared" si="251"/>
        <v>5.0371688749323242</v>
      </c>
      <c r="U143" s="186">
        <f t="shared" si="251"/>
        <v>5.0371180900405808</v>
      </c>
      <c r="V143" s="186">
        <f t="shared" si="251"/>
        <v>5.0370673051488373</v>
      </c>
      <c r="W143" s="186">
        <f t="shared" si="251"/>
        <v>5.0370165202570938</v>
      </c>
      <c r="X143" s="186">
        <f t="shared" si="251"/>
        <v>5.0369657353653503</v>
      </c>
      <c r="Y143" s="186">
        <f t="shared" si="251"/>
        <v>5.0369149504736068</v>
      </c>
      <c r="Z143" s="186">
        <f t="shared" si="251"/>
        <v>5.0368641655818633</v>
      </c>
      <c r="AA143" s="186">
        <f t="shared" si="251"/>
        <v>5.0368133806901199</v>
      </c>
      <c r="AB143" s="186">
        <f t="shared" si="251"/>
        <v>5.0367625957983764</v>
      </c>
      <c r="AC143" s="186">
        <f t="shared" si="251"/>
        <v>5.0367625957983764</v>
      </c>
      <c r="AD143" s="186">
        <f t="shared" si="251"/>
        <v>5.0367625957983764</v>
      </c>
      <c r="AE143" s="186">
        <f t="shared" si="251"/>
        <v>5.0367625957983764</v>
      </c>
      <c r="AF143" s="186">
        <f t="shared" si="251"/>
        <v>5.0367625957983764</v>
      </c>
      <c r="AG143" s="186">
        <f t="shared" si="251"/>
        <v>5.0367625957983764</v>
      </c>
      <c r="AH143" s="186">
        <f t="shared" si="251"/>
        <v>5.0367625957983764</v>
      </c>
      <c r="AI143" s="186">
        <f t="shared" si="251"/>
        <v>5.0367625957983764</v>
      </c>
      <c r="AJ143" s="186">
        <f t="shared" si="251"/>
        <v>5.0367625957983764</v>
      </c>
      <c r="AK143" s="186">
        <f t="shared" si="251"/>
        <v>5.0367625957983764</v>
      </c>
      <c r="AL143" s="186">
        <f t="shared" si="251"/>
        <v>5.0367625957983764</v>
      </c>
      <c r="AM143" s="186">
        <f t="shared" si="251"/>
        <v>5.0367625957983764</v>
      </c>
      <c r="AN143" s="186">
        <f t="shared" si="251"/>
        <v>5.0367625957983764</v>
      </c>
      <c r="AO143" s="186">
        <f t="shared" si="251"/>
        <v>5.0367625957983764</v>
      </c>
      <c r="AP143" s="186">
        <f t="shared" si="251"/>
        <v>5.0367625957983764</v>
      </c>
    </row>
    <row r="144" spans="1:76">
      <c r="A144" s="40"/>
      <c r="B144" s="22" t="str">
        <f t="shared" si="241"/>
        <v>COM_PROJ</v>
      </c>
      <c r="C144" s="23" t="str">
        <f t="shared" si="242"/>
        <v>-</v>
      </c>
      <c r="D144" s="57" t="str">
        <f>ITEMS_TRA!C22</f>
        <v>TFHCV7</v>
      </c>
      <c r="E144" s="23" t="str">
        <f t="shared" si="243"/>
        <v>-</v>
      </c>
      <c r="F144" s="23" t="str">
        <f t="shared" si="243"/>
        <v>-</v>
      </c>
      <c r="G144" s="23" t="str">
        <f t="shared" si="243"/>
        <v>-</v>
      </c>
      <c r="H144" s="23" t="str">
        <f t="shared" si="243"/>
        <v>-</v>
      </c>
      <c r="I144" s="125">
        <f t="shared" si="244"/>
        <v>0</v>
      </c>
      <c r="J144" s="186">
        <f t="shared" ref="J144:AP144" si="252">INDEX($M118:$BA118,MATCH(J$132,$M$106:$BA$106,0))</f>
        <v>1.5653068685251963</v>
      </c>
      <c r="K144" s="186">
        <f t="shared" si="252"/>
        <v>1.6102045790167996</v>
      </c>
      <c r="L144" s="186">
        <f t="shared" si="252"/>
        <v>1.6551022895084029</v>
      </c>
      <c r="M144" s="186">
        <f t="shared" si="252"/>
        <v>1.7</v>
      </c>
      <c r="N144" s="186">
        <f t="shared" si="252"/>
        <v>1.74</v>
      </c>
      <c r="O144" s="186">
        <f t="shared" si="252"/>
        <v>1.78</v>
      </c>
      <c r="P144" s="186">
        <f t="shared" si="252"/>
        <v>1.7325607986086706</v>
      </c>
      <c r="Q144" s="186">
        <f t="shared" si="252"/>
        <v>1.6851215972173414</v>
      </c>
      <c r="R144" s="186">
        <f t="shared" si="252"/>
        <v>1.5827225528163571</v>
      </c>
      <c r="S144" s="186">
        <f t="shared" si="252"/>
        <v>1.5656432164666176</v>
      </c>
      <c r="T144" s="186">
        <f t="shared" si="252"/>
        <v>1.5656274317626289</v>
      </c>
      <c r="U144" s="186">
        <f t="shared" si="252"/>
        <v>1.5656116470586401</v>
      </c>
      <c r="V144" s="186">
        <f t="shared" si="252"/>
        <v>1.5655958623546513</v>
      </c>
      <c r="W144" s="186">
        <f t="shared" si="252"/>
        <v>1.5655800776506625</v>
      </c>
      <c r="X144" s="186">
        <f t="shared" si="252"/>
        <v>1.5655642929466738</v>
      </c>
      <c r="Y144" s="186">
        <f t="shared" si="252"/>
        <v>1.565548508242685</v>
      </c>
      <c r="Z144" s="186">
        <f t="shared" si="252"/>
        <v>1.5655327235386962</v>
      </c>
      <c r="AA144" s="186">
        <f t="shared" si="252"/>
        <v>1.5655169388347074</v>
      </c>
      <c r="AB144" s="186">
        <f t="shared" si="252"/>
        <v>1.565501154130718</v>
      </c>
      <c r="AC144" s="186">
        <f t="shared" si="252"/>
        <v>1.565501154130718</v>
      </c>
      <c r="AD144" s="186">
        <f t="shared" si="252"/>
        <v>1.565501154130718</v>
      </c>
      <c r="AE144" s="186">
        <f t="shared" si="252"/>
        <v>1.565501154130718</v>
      </c>
      <c r="AF144" s="186">
        <f t="shared" si="252"/>
        <v>1.565501154130718</v>
      </c>
      <c r="AG144" s="186">
        <f t="shared" si="252"/>
        <v>1.565501154130718</v>
      </c>
      <c r="AH144" s="186">
        <f t="shared" si="252"/>
        <v>1.565501154130718</v>
      </c>
      <c r="AI144" s="186">
        <f t="shared" si="252"/>
        <v>1.565501154130718</v>
      </c>
      <c r="AJ144" s="186">
        <f t="shared" si="252"/>
        <v>1.565501154130718</v>
      </c>
      <c r="AK144" s="186">
        <f t="shared" si="252"/>
        <v>1.565501154130718</v>
      </c>
      <c r="AL144" s="186">
        <f t="shared" si="252"/>
        <v>1.565501154130718</v>
      </c>
      <c r="AM144" s="186">
        <f t="shared" si="252"/>
        <v>1.565501154130718</v>
      </c>
      <c r="AN144" s="186">
        <f t="shared" si="252"/>
        <v>1.565501154130718</v>
      </c>
      <c r="AO144" s="186">
        <f t="shared" si="252"/>
        <v>1.565501154130718</v>
      </c>
      <c r="AP144" s="186">
        <f t="shared" si="252"/>
        <v>1.565501154130718</v>
      </c>
    </row>
    <row r="145" spans="1:51">
      <c r="A145" s="40" t="s">
        <v>125</v>
      </c>
      <c r="B145" s="22" t="str">
        <f t="shared" si="241"/>
        <v>COM_PROJ</v>
      </c>
      <c r="C145" s="23" t="str">
        <f t="shared" si="242"/>
        <v>-</v>
      </c>
      <c r="D145" s="57" t="str">
        <f>ITEMS_TRA!C23</f>
        <v>TFHCV8</v>
      </c>
      <c r="E145" s="23" t="str">
        <f t="shared" si="243"/>
        <v>-</v>
      </c>
      <c r="F145" s="23" t="str">
        <f t="shared" si="243"/>
        <v>-</v>
      </c>
      <c r="G145" s="23" t="str">
        <f t="shared" si="243"/>
        <v>-</v>
      </c>
      <c r="H145" s="23" t="str">
        <f t="shared" si="243"/>
        <v>-</v>
      </c>
      <c r="I145" s="125">
        <f t="shared" si="244"/>
        <v>0</v>
      </c>
      <c r="J145" s="186">
        <f t="shared" ref="J145:AP145" si="253">INDEX($M119:$BA119,MATCH(J$132,$M$106:$BA$106,0))</f>
        <v>5.8486156921973939E-2</v>
      </c>
      <c r="K145" s="186">
        <f t="shared" si="253"/>
        <v>6.5622085483256903E-2</v>
      </c>
      <c r="L145" s="186">
        <f t="shared" si="253"/>
        <v>7.2758014044539868E-2</v>
      </c>
      <c r="M145" s="186">
        <f t="shared" si="253"/>
        <v>7.9893942605822804E-2</v>
      </c>
      <c r="N145" s="186">
        <f t="shared" si="253"/>
        <v>9.0970063028559395E-2</v>
      </c>
      <c r="O145" s="186">
        <f t="shared" si="253"/>
        <v>0.102046183451296</v>
      </c>
      <c r="P145" s="186">
        <f t="shared" si="253"/>
        <v>8.2504550137799171E-2</v>
      </c>
      <c r="Q145" s="186">
        <f t="shared" si="253"/>
        <v>6.2962916824302356E-2</v>
      </c>
      <c r="R145" s="186">
        <f t="shared" si="253"/>
        <v>5.9136876895697937E-2</v>
      </c>
      <c r="S145" s="186">
        <f t="shared" si="253"/>
        <v>5.849872423313715E-2</v>
      </c>
      <c r="T145" s="186">
        <f t="shared" si="253"/>
        <v>5.8498134453143835E-2</v>
      </c>
      <c r="U145" s="186">
        <f t="shared" si="253"/>
        <v>5.849754467315052E-2</v>
      </c>
      <c r="V145" s="186">
        <f t="shared" si="253"/>
        <v>5.8496954893157205E-2</v>
      </c>
      <c r="W145" s="186">
        <f t="shared" si="253"/>
        <v>5.849636511316389E-2</v>
      </c>
      <c r="X145" s="186">
        <f t="shared" si="253"/>
        <v>5.8495775333170574E-2</v>
      </c>
      <c r="Y145" s="186">
        <f t="shared" si="253"/>
        <v>5.8495185553177259E-2</v>
      </c>
      <c r="Z145" s="186">
        <f t="shared" si="253"/>
        <v>5.8494595773183944E-2</v>
      </c>
      <c r="AA145" s="186">
        <f t="shared" si="253"/>
        <v>5.8494005993190629E-2</v>
      </c>
      <c r="AB145" s="186">
        <f t="shared" si="253"/>
        <v>5.8493416213197293E-2</v>
      </c>
      <c r="AC145" s="186">
        <f t="shared" si="253"/>
        <v>5.8493416213197293E-2</v>
      </c>
      <c r="AD145" s="186">
        <f t="shared" si="253"/>
        <v>5.8493416213197293E-2</v>
      </c>
      <c r="AE145" s="186">
        <f t="shared" si="253"/>
        <v>5.8493416213197293E-2</v>
      </c>
      <c r="AF145" s="186">
        <f t="shared" si="253"/>
        <v>5.8493416213197293E-2</v>
      </c>
      <c r="AG145" s="186">
        <f t="shared" si="253"/>
        <v>5.8493416213197293E-2</v>
      </c>
      <c r="AH145" s="186">
        <f t="shared" si="253"/>
        <v>5.8493416213197293E-2</v>
      </c>
      <c r="AI145" s="186">
        <f t="shared" si="253"/>
        <v>5.8493416213197293E-2</v>
      </c>
      <c r="AJ145" s="186">
        <f t="shared" si="253"/>
        <v>5.8493416213197293E-2</v>
      </c>
      <c r="AK145" s="186">
        <f t="shared" si="253"/>
        <v>5.8493416213197293E-2</v>
      </c>
      <c r="AL145" s="186">
        <f t="shared" si="253"/>
        <v>5.8493416213197293E-2</v>
      </c>
      <c r="AM145" s="186">
        <f t="shared" si="253"/>
        <v>5.8493416213197293E-2</v>
      </c>
      <c r="AN145" s="186">
        <f t="shared" si="253"/>
        <v>5.8493416213197293E-2</v>
      </c>
      <c r="AO145" s="186">
        <f t="shared" si="253"/>
        <v>5.8493416213197293E-2</v>
      </c>
      <c r="AP145" s="186">
        <f t="shared" si="253"/>
        <v>5.8493416213197293E-2</v>
      </c>
    </row>
    <row r="146" spans="1:51">
      <c r="A146" s="40" t="s">
        <v>125</v>
      </c>
      <c r="B146" s="22" t="str">
        <f t="shared" si="241"/>
        <v>COM_PROJ</v>
      </c>
      <c r="C146" s="23" t="str">
        <f t="shared" si="242"/>
        <v>-</v>
      </c>
      <c r="D146" s="57" t="str">
        <f>ITEMS_TRA!C24</f>
        <v>TFHCV9</v>
      </c>
      <c r="E146" s="23" t="str">
        <f t="shared" si="243"/>
        <v>-</v>
      </c>
      <c r="F146" s="23" t="str">
        <f t="shared" si="243"/>
        <v>-</v>
      </c>
      <c r="G146" s="23" t="str">
        <f t="shared" si="243"/>
        <v>-</v>
      </c>
      <c r="H146" s="23" t="str">
        <f t="shared" si="243"/>
        <v>-</v>
      </c>
      <c r="I146" s="125">
        <f t="shared" si="244"/>
        <v>0</v>
      </c>
      <c r="J146" s="186">
        <f t="shared" ref="J146:AP146" si="254">INDEX($M120:$BA120,MATCH(J$132,$M$106:$BA$106,0))</f>
        <v>3.9969372950314989E-2</v>
      </c>
      <c r="K146" s="186">
        <f t="shared" si="254"/>
        <v>3.4102559292729893E-2</v>
      </c>
      <c r="L146" s="186">
        <f t="shared" si="254"/>
        <v>2.8235745635144794E-2</v>
      </c>
      <c r="M146" s="186">
        <f t="shared" si="254"/>
        <v>2.2368931977559604E-2</v>
      </c>
      <c r="N146" s="186">
        <f t="shared" si="254"/>
        <v>2.2519965988779801E-2</v>
      </c>
      <c r="O146" s="186">
        <f t="shared" si="254"/>
        <v>2.2670999999999997E-2</v>
      </c>
      <c r="P146" s="186">
        <f t="shared" si="254"/>
        <v>3.2849892781419768E-2</v>
      </c>
      <c r="Q146" s="186">
        <f t="shared" si="254"/>
        <v>4.3028785562839532E-2</v>
      </c>
      <c r="R146" s="186">
        <f t="shared" si="254"/>
        <v>4.041407423835975E-2</v>
      </c>
      <c r="S146" s="186">
        <f t="shared" si="254"/>
        <v>3.9977961436433708E-2</v>
      </c>
      <c r="T146" s="186">
        <f t="shared" si="254"/>
        <v>3.9977558381458785E-2</v>
      </c>
      <c r="U146" s="186">
        <f t="shared" si="254"/>
        <v>3.9977155326483861E-2</v>
      </c>
      <c r="V146" s="186">
        <f t="shared" si="254"/>
        <v>3.9976752271508938E-2</v>
      </c>
      <c r="W146" s="186">
        <f t="shared" si="254"/>
        <v>3.9976349216534014E-2</v>
      </c>
      <c r="X146" s="186">
        <f t="shared" si="254"/>
        <v>3.9975946161559091E-2</v>
      </c>
      <c r="Y146" s="186">
        <f t="shared" si="254"/>
        <v>3.9975543106584167E-2</v>
      </c>
      <c r="Z146" s="186">
        <f t="shared" si="254"/>
        <v>3.9975140051609244E-2</v>
      </c>
      <c r="AA146" s="186">
        <f t="shared" si="254"/>
        <v>3.9974736996634321E-2</v>
      </c>
      <c r="AB146" s="186">
        <f t="shared" si="254"/>
        <v>3.9974333941659397E-2</v>
      </c>
      <c r="AC146" s="186">
        <f t="shared" si="254"/>
        <v>3.9974333941659397E-2</v>
      </c>
      <c r="AD146" s="186">
        <f t="shared" si="254"/>
        <v>3.9974333941659397E-2</v>
      </c>
      <c r="AE146" s="186">
        <f t="shared" si="254"/>
        <v>3.9974333941659397E-2</v>
      </c>
      <c r="AF146" s="186">
        <f t="shared" si="254"/>
        <v>3.9974333941659397E-2</v>
      </c>
      <c r="AG146" s="186">
        <f t="shared" si="254"/>
        <v>3.9974333941659397E-2</v>
      </c>
      <c r="AH146" s="186">
        <f t="shared" si="254"/>
        <v>3.9974333941659397E-2</v>
      </c>
      <c r="AI146" s="186">
        <f t="shared" si="254"/>
        <v>3.9974333941659397E-2</v>
      </c>
      <c r="AJ146" s="186">
        <f t="shared" si="254"/>
        <v>3.9974333941659397E-2</v>
      </c>
      <c r="AK146" s="186">
        <f t="shared" si="254"/>
        <v>3.9974333941659397E-2</v>
      </c>
      <c r="AL146" s="186">
        <f t="shared" si="254"/>
        <v>3.9974333941659397E-2</v>
      </c>
      <c r="AM146" s="186">
        <f t="shared" si="254"/>
        <v>3.9974333941659397E-2</v>
      </c>
      <c r="AN146" s="186">
        <f t="shared" si="254"/>
        <v>3.9974333941659397E-2</v>
      </c>
      <c r="AO146" s="186">
        <f t="shared" si="254"/>
        <v>3.9974333941659397E-2</v>
      </c>
      <c r="AP146" s="186">
        <f t="shared" si="254"/>
        <v>3.9974333941659397E-2</v>
      </c>
    </row>
    <row r="147" spans="1:51">
      <c r="A147" s="40" t="s">
        <v>125</v>
      </c>
      <c r="B147" s="22" t="str">
        <f t="shared" si="241"/>
        <v>COM_PROJ</v>
      </c>
      <c r="C147" s="23" t="str">
        <f t="shared" si="242"/>
        <v>-</v>
      </c>
      <c r="D147" s="57" t="str">
        <f>ITEMS_TRA!C25</f>
        <v>TFRCO</v>
      </c>
      <c r="E147" s="23" t="str">
        <f t="shared" si="243"/>
        <v>-</v>
      </c>
      <c r="F147" s="23" t="str">
        <f t="shared" si="243"/>
        <v>-</v>
      </c>
      <c r="G147" s="23" t="str">
        <f t="shared" si="243"/>
        <v>-</v>
      </c>
      <c r="H147" s="23" t="str">
        <f t="shared" si="243"/>
        <v>-</v>
      </c>
      <c r="I147" s="125">
        <f t="shared" si="244"/>
        <v>0</v>
      </c>
      <c r="J147" s="186">
        <f t="shared" ref="J147:AP147" si="255">INDEX($M121:$BA121,MATCH(J$132,$M$106:$BA$106,0))</f>
        <v>22</v>
      </c>
      <c r="K147" s="186">
        <f t="shared" si="255"/>
        <v>22.351387197896614</v>
      </c>
      <c r="L147" s="186">
        <f t="shared" si="255"/>
        <v>22.702774395793227</v>
      </c>
      <c r="M147" s="186">
        <f t="shared" si="255"/>
        <v>23.054161593689841</v>
      </c>
      <c r="N147" s="186">
        <f t="shared" si="255"/>
        <v>23.209218935995068</v>
      </c>
      <c r="O147" s="186">
        <f t="shared" si="255"/>
        <v>23.364276278300295</v>
      </c>
      <c r="P147" s="186">
        <f t="shared" si="255"/>
        <v>23.524121294092421</v>
      </c>
      <c r="Q147" s="186">
        <f t="shared" si="255"/>
        <v>23.683966309884546</v>
      </c>
      <c r="R147" s="186">
        <f t="shared" si="255"/>
        <v>22.244773125391472</v>
      </c>
      <c r="S147" s="186">
        <f t="shared" si="255"/>
        <v>22.004727286936621</v>
      </c>
      <c r="T147" s="186">
        <f t="shared" si="255"/>
        <v>22.004505436835061</v>
      </c>
      <c r="U147" s="186">
        <f t="shared" si="255"/>
        <v>22.0042835867335</v>
      </c>
      <c r="V147" s="186">
        <f t="shared" si="255"/>
        <v>22.00406173663194</v>
      </c>
      <c r="W147" s="186">
        <f t="shared" si="255"/>
        <v>22.003839886530379</v>
      </c>
      <c r="X147" s="186">
        <f t="shared" si="255"/>
        <v>22.003618036428819</v>
      </c>
      <c r="Y147" s="186">
        <f t="shared" si="255"/>
        <v>22.003396186327258</v>
      </c>
      <c r="Z147" s="186">
        <f t="shared" si="255"/>
        <v>22.003174336225698</v>
      </c>
      <c r="AA147" s="186">
        <f t="shared" si="255"/>
        <v>22.002952486124137</v>
      </c>
      <c r="AB147" s="186">
        <f t="shared" si="255"/>
        <v>22.00273063602258</v>
      </c>
      <c r="AC147" s="186">
        <f t="shared" si="255"/>
        <v>22.00273063602258</v>
      </c>
      <c r="AD147" s="186">
        <f t="shared" si="255"/>
        <v>22.00273063602258</v>
      </c>
      <c r="AE147" s="186">
        <f t="shared" si="255"/>
        <v>22.00273063602258</v>
      </c>
      <c r="AF147" s="186">
        <f t="shared" si="255"/>
        <v>22.00273063602258</v>
      </c>
      <c r="AG147" s="186">
        <f t="shared" si="255"/>
        <v>22.00273063602258</v>
      </c>
      <c r="AH147" s="186">
        <f t="shared" si="255"/>
        <v>22.00273063602258</v>
      </c>
      <c r="AI147" s="186">
        <f t="shared" si="255"/>
        <v>22.00273063602258</v>
      </c>
      <c r="AJ147" s="186">
        <f t="shared" si="255"/>
        <v>22.00273063602258</v>
      </c>
      <c r="AK147" s="186">
        <f t="shared" si="255"/>
        <v>22.00273063602258</v>
      </c>
      <c r="AL147" s="186">
        <f t="shared" si="255"/>
        <v>22.00273063602258</v>
      </c>
      <c r="AM147" s="186">
        <f t="shared" si="255"/>
        <v>22.00273063602258</v>
      </c>
      <c r="AN147" s="186">
        <f t="shared" si="255"/>
        <v>22.00273063602258</v>
      </c>
      <c r="AO147" s="186">
        <f t="shared" si="255"/>
        <v>22.00273063602258</v>
      </c>
      <c r="AP147" s="186">
        <f t="shared" si="255"/>
        <v>22.00273063602258</v>
      </c>
    </row>
    <row r="148" spans="1:51">
      <c r="A148" s="40"/>
      <c r="B148" s="22" t="str">
        <f t="shared" si="241"/>
        <v>COM_PROJ</v>
      </c>
      <c r="C148" s="23" t="str">
        <f t="shared" si="242"/>
        <v>-</v>
      </c>
      <c r="D148" s="57" t="str">
        <f>ITEMS_TRA!C26</f>
        <v>TFROT</v>
      </c>
      <c r="E148" s="23" t="str">
        <f t="shared" si="243"/>
        <v>-</v>
      </c>
      <c r="F148" s="23" t="str">
        <f t="shared" si="243"/>
        <v>-</v>
      </c>
      <c r="G148" s="23" t="str">
        <f t="shared" si="243"/>
        <v>-</v>
      </c>
      <c r="H148" s="23" t="str">
        <f t="shared" si="243"/>
        <v>-</v>
      </c>
      <c r="I148" s="125">
        <f t="shared" si="244"/>
        <v>0</v>
      </c>
      <c r="J148" s="186">
        <f t="shared" ref="J148:AP148" si="256">INDEX($M122:$BA122,MATCH(J$132,$M$106:$BA$106,0))</f>
        <v>25.1</v>
      </c>
      <c r="K148" s="186">
        <f t="shared" si="256"/>
        <v>25.500900848509325</v>
      </c>
      <c r="L148" s="186">
        <f t="shared" si="256"/>
        <v>25.901801697018648</v>
      </c>
      <c r="M148" s="186">
        <f t="shared" si="256"/>
        <v>26.302702545527975</v>
      </c>
      <c r="N148" s="186">
        <f t="shared" si="256"/>
        <v>26.479608876976211</v>
      </c>
      <c r="O148" s="186">
        <f t="shared" si="256"/>
        <v>26.656515208424448</v>
      </c>
      <c r="P148" s="186">
        <f t="shared" si="256"/>
        <v>26.838883840078196</v>
      </c>
      <c r="Q148" s="186">
        <f t="shared" si="256"/>
        <v>27.021252471731941</v>
      </c>
      <c r="R148" s="186">
        <f t="shared" si="256"/>
        <v>25.379263883969383</v>
      </c>
      <c r="S148" s="186">
        <f t="shared" si="256"/>
        <v>25.105393404641347</v>
      </c>
      <c r="T148" s="186">
        <f t="shared" si="256"/>
        <v>25.105140293843657</v>
      </c>
      <c r="U148" s="186">
        <f t="shared" si="256"/>
        <v>25.104887183045967</v>
      </c>
      <c r="V148" s="186">
        <f t="shared" si="256"/>
        <v>25.104634072248277</v>
      </c>
      <c r="W148" s="186">
        <f t="shared" si="256"/>
        <v>25.104380961450588</v>
      </c>
      <c r="X148" s="186">
        <f t="shared" si="256"/>
        <v>25.104127850652898</v>
      </c>
      <c r="Y148" s="186">
        <f t="shared" si="256"/>
        <v>25.103874739855208</v>
      </c>
      <c r="Z148" s="186">
        <f t="shared" si="256"/>
        <v>25.103621629057518</v>
      </c>
      <c r="AA148" s="186">
        <f t="shared" si="256"/>
        <v>25.103368518259828</v>
      </c>
      <c r="AB148" s="186">
        <f t="shared" si="256"/>
        <v>25.103115407462148</v>
      </c>
      <c r="AC148" s="186">
        <f t="shared" si="256"/>
        <v>25.103115407462148</v>
      </c>
      <c r="AD148" s="186">
        <f t="shared" si="256"/>
        <v>25.103115407462148</v>
      </c>
      <c r="AE148" s="186">
        <f t="shared" si="256"/>
        <v>25.103115407462148</v>
      </c>
      <c r="AF148" s="186">
        <f t="shared" si="256"/>
        <v>25.103115407462148</v>
      </c>
      <c r="AG148" s="186">
        <f t="shared" si="256"/>
        <v>25.103115407462148</v>
      </c>
      <c r="AH148" s="186">
        <f t="shared" si="256"/>
        <v>25.103115407462148</v>
      </c>
      <c r="AI148" s="186">
        <f t="shared" si="256"/>
        <v>25.103115407462148</v>
      </c>
      <c r="AJ148" s="186">
        <f t="shared" si="256"/>
        <v>25.103115407462148</v>
      </c>
      <c r="AK148" s="186">
        <f t="shared" si="256"/>
        <v>25.103115407462148</v>
      </c>
      <c r="AL148" s="186">
        <f t="shared" si="256"/>
        <v>25.103115407462148</v>
      </c>
      <c r="AM148" s="186">
        <f t="shared" si="256"/>
        <v>25.103115407462148</v>
      </c>
      <c r="AN148" s="186">
        <f t="shared" si="256"/>
        <v>25.103115407462148</v>
      </c>
      <c r="AO148" s="186">
        <f t="shared" si="256"/>
        <v>25.103115407462148</v>
      </c>
      <c r="AP148" s="186">
        <f t="shared" si="256"/>
        <v>25.103115407462148</v>
      </c>
    </row>
    <row r="149" spans="1:51">
      <c r="A149" s="40"/>
      <c r="B149" s="22" t="str">
        <f t="shared" si="241"/>
        <v>COM_PROJ</v>
      </c>
      <c r="C149" s="124" t="str">
        <f t="shared" si="242"/>
        <v>-</v>
      </c>
      <c r="D149" s="57" t="str">
        <f>ITEMS_TRA!C27</f>
        <v>TFREX</v>
      </c>
      <c r="E149" s="124" t="str">
        <f t="shared" si="243"/>
        <v>-</v>
      </c>
      <c r="F149" s="124" t="str">
        <f t="shared" si="243"/>
        <v>-</v>
      </c>
      <c r="G149" s="124" t="str">
        <f t="shared" si="243"/>
        <v>-</v>
      </c>
      <c r="H149" s="124" t="str">
        <f t="shared" si="243"/>
        <v>-</v>
      </c>
      <c r="I149" s="125">
        <f t="shared" si="244"/>
        <v>0</v>
      </c>
      <c r="J149" s="186">
        <f t="shared" ref="J149:AP149" si="257">INDEX($M123:$BA123,MATCH(J$132,$M$106:$BA$106,0))</f>
        <v>82</v>
      </c>
      <c r="K149" s="186">
        <f t="shared" si="257"/>
        <v>82</v>
      </c>
      <c r="L149" s="186">
        <f t="shared" si="257"/>
        <v>82</v>
      </c>
      <c r="M149" s="186">
        <f t="shared" si="257"/>
        <v>82</v>
      </c>
      <c r="N149" s="186">
        <f t="shared" si="257"/>
        <v>82</v>
      </c>
      <c r="O149" s="186">
        <f t="shared" si="257"/>
        <v>82</v>
      </c>
      <c r="P149" s="186">
        <f t="shared" si="257"/>
        <v>84.071637252445441</v>
      </c>
      <c r="Q149" s="186">
        <f t="shared" si="257"/>
        <v>86.143274504890869</v>
      </c>
      <c r="R149" s="186">
        <f t="shared" si="257"/>
        <v>76.180712241524674</v>
      </c>
      <c r="S149" s="186">
        <f t="shared" si="257"/>
        <v>82.016054227589507</v>
      </c>
      <c r="T149" s="186">
        <f t="shared" si="257"/>
        <v>81.540883543538797</v>
      </c>
      <c r="U149" s="186">
        <f t="shared" si="257"/>
        <v>81.065712859488087</v>
      </c>
      <c r="V149" s="186">
        <f t="shared" si="257"/>
        <v>80.590542175437378</v>
      </c>
      <c r="W149" s="186">
        <f t="shared" si="257"/>
        <v>80.115371491386668</v>
      </c>
      <c r="X149" s="186">
        <f t="shared" si="257"/>
        <v>79.640200807335958</v>
      </c>
      <c r="Y149" s="186">
        <f t="shared" si="257"/>
        <v>79.165030123285248</v>
      </c>
      <c r="Z149" s="186">
        <f t="shared" si="257"/>
        <v>78.689859439234539</v>
      </c>
      <c r="AA149" s="186">
        <f t="shared" si="257"/>
        <v>78.214688755183829</v>
      </c>
      <c r="AB149" s="186">
        <f t="shared" si="257"/>
        <v>77.739518071133176</v>
      </c>
      <c r="AC149" s="186">
        <f t="shared" si="257"/>
        <v>77.739518071133176</v>
      </c>
      <c r="AD149" s="186">
        <f t="shared" si="257"/>
        <v>77.739518071133176</v>
      </c>
      <c r="AE149" s="186">
        <f t="shared" si="257"/>
        <v>77.739518071133176</v>
      </c>
      <c r="AF149" s="186">
        <f t="shared" si="257"/>
        <v>77.739518071133176</v>
      </c>
      <c r="AG149" s="186">
        <f t="shared" si="257"/>
        <v>77.739518071133176</v>
      </c>
      <c r="AH149" s="186">
        <f t="shared" si="257"/>
        <v>77.739518071133176</v>
      </c>
      <c r="AI149" s="186">
        <f t="shared" si="257"/>
        <v>77.739518071133176</v>
      </c>
      <c r="AJ149" s="186">
        <f t="shared" si="257"/>
        <v>77.739518071133176</v>
      </c>
      <c r="AK149" s="186">
        <f t="shared" si="257"/>
        <v>77.739518071133176</v>
      </c>
      <c r="AL149" s="186">
        <f t="shared" si="257"/>
        <v>77.739518071133176</v>
      </c>
      <c r="AM149" s="186">
        <f t="shared" si="257"/>
        <v>77.739518071133176</v>
      </c>
      <c r="AN149" s="186">
        <f t="shared" si="257"/>
        <v>77.739518071133176</v>
      </c>
      <c r="AO149" s="186">
        <f t="shared" si="257"/>
        <v>77.739518071133176</v>
      </c>
      <c r="AP149" s="186">
        <f t="shared" si="257"/>
        <v>77.739518071133176</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7">
        <v>2050</v>
      </c>
      <c r="K171" s="191">
        <f t="shared" ref="K171:AQ171" si="258">MATCH(J$132,$C$128:$K$128,$C171)</f>
        <v>1</v>
      </c>
      <c r="L171" s="191">
        <f t="shared" si="258"/>
        <v>1</v>
      </c>
      <c r="M171" s="191">
        <f t="shared" si="258"/>
        <v>1</v>
      </c>
      <c r="N171" s="191">
        <f t="shared" si="258"/>
        <v>2</v>
      </c>
      <c r="O171" s="191">
        <f t="shared" si="258"/>
        <v>2</v>
      </c>
      <c r="P171" s="191">
        <f t="shared" si="258"/>
        <v>3</v>
      </c>
      <c r="Q171" s="191">
        <f t="shared" si="258"/>
        <v>3</v>
      </c>
      <c r="R171" s="191">
        <f t="shared" si="258"/>
        <v>4</v>
      </c>
      <c r="S171" s="191">
        <f t="shared" si="258"/>
        <v>5</v>
      </c>
      <c r="T171" s="191">
        <f t="shared" si="258"/>
        <v>6</v>
      </c>
      <c r="U171" s="191">
        <f t="shared" si="258"/>
        <v>6</v>
      </c>
      <c r="V171" s="191">
        <f t="shared" si="258"/>
        <v>6</v>
      </c>
      <c r="W171" s="191">
        <f t="shared" si="258"/>
        <v>6</v>
      </c>
      <c r="X171" s="191">
        <f t="shared" si="258"/>
        <v>6</v>
      </c>
      <c r="Y171" s="191">
        <f t="shared" si="258"/>
        <v>6</v>
      </c>
      <c r="Z171" s="191">
        <f t="shared" si="258"/>
        <v>6</v>
      </c>
      <c r="AA171" s="191">
        <f t="shared" si="258"/>
        <v>6</v>
      </c>
      <c r="AB171" s="191">
        <f t="shared" si="258"/>
        <v>6</v>
      </c>
      <c r="AC171" s="191">
        <f t="shared" si="258"/>
        <v>7</v>
      </c>
      <c r="AD171" s="191">
        <f t="shared" si="258"/>
        <v>7</v>
      </c>
      <c r="AE171" s="191">
        <f t="shared" si="258"/>
        <v>7</v>
      </c>
      <c r="AF171" s="191">
        <f t="shared" si="258"/>
        <v>7</v>
      </c>
      <c r="AG171" s="191">
        <f t="shared" si="258"/>
        <v>7</v>
      </c>
      <c r="AH171" s="191">
        <f t="shared" si="258"/>
        <v>7</v>
      </c>
      <c r="AI171" s="191">
        <f t="shared" si="258"/>
        <v>7</v>
      </c>
      <c r="AJ171" s="191">
        <f t="shared" si="258"/>
        <v>7</v>
      </c>
      <c r="AK171" s="191">
        <f t="shared" si="258"/>
        <v>7</v>
      </c>
      <c r="AL171" s="191">
        <f t="shared" si="258"/>
        <v>7</v>
      </c>
      <c r="AM171" s="191">
        <f t="shared" si="258"/>
        <v>8</v>
      </c>
      <c r="AN171" s="191">
        <f t="shared" si="258"/>
        <v>8</v>
      </c>
      <c r="AO171" s="191">
        <f t="shared" si="258"/>
        <v>9</v>
      </c>
      <c r="AP171" s="191">
        <f t="shared" si="258"/>
        <v>9</v>
      </c>
      <c r="AQ171" s="191">
        <f t="shared" si="258"/>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f>INDEX($D171:$J171,0,COUNT($D171:$J171)-D173)</f>
        <v>2040</v>
      </c>
      <c r="E172" s="185">
        <f>INDEX($D171:$J171,0,COUNT($D171:$J171)-E173)</f>
        <v>0</v>
      </c>
      <c r="F172" s="185">
        <f>INDEX($D171:$J171,0,COUNT($D171:$J171)-F173)</f>
        <v>2030</v>
      </c>
      <c r="G172" s="185">
        <f>INDEX($D171:$J171,0,COUNT($D171:$J171)-G173)</f>
        <v>2020</v>
      </c>
      <c r="I172" s="185">
        <f>INDEX($D171:$J171,0,COUNT($D171:$J171)-I173)</f>
        <v>2010</v>
      </c>
      <c r="J172" s="121">
        <f>INDEX($D171:$J171,0,COUNT($D171:$J171)-J173)</f>
        <v>2006</v>
      </c>
      <c r="K172" s="40">
        <f t="shared" ref="K172:AQ172" si="259">MATCH(J$132,$C$128:$K$128,$C172)</f>
        <v>1</v>
      </c>
      <c r="L172" s="185" t="e">
        <f t="shared" si="259"/>
        <v>#N/A</v>
      </c>
      <c r="M172" s="185" t="e">
        <f t="shared" si="259"/>
        <v>#N/A</v>
      </c>
      <c r="N172" s="185">
        <f t="shared" si="259"/>
        <v>2</v>
      </c>
      <c r="O172" s="185" t="e">
        <f t="shared" si="259"/>
        <v>#N/A</v>
      </c>
      <c r="P172" s="185">
        <f t="shared" si="259"/>
        <v>3</v>
      </c>
      <c r="Q172" s="185" t="e">
        <f t="shared" si="259"/>
        <v>#N/A</v>
      </c>
      <c r="R172" s="185">
        <f t="shared" si="259"/>
        <v>4</v>
      </c>
      <c r="S172" s="185">
        <f t="shared" si="259"/>
        <v>5</v>
      </c>
      <c r="T172" s="185">
        <f t="shared" si="259"/>
        <v>6</v>
      </c>
      <c r="U172" s="185" t="e">
        <f t="shared" si="259"/>
        <v>#N/A</v>
      </c>
      <c r="V172" s="185" t="e">
        <f t="shared" si="259"/>
        <v>#N/A</v>
      </c>
      <c r="W172" s="185" t="e">
        <f t="shared" si="259"/>
        <v>#N/A</v>
      </c>
      <c r="X172" s="185" t="e">
        <f t="shared" si="259"/>
        <v>#N/A</v>
      </c>
      <c r="Y172" s="185" t="e">
        <f t="shared" si="259"/>
        <v>#N/A</v>
      </c>
      <c r="Z172" s="185" t="e">
        <f t="shared" si="259"/>
        <v>#N/A</v>
      </c>
      <c r="AA172" s="185" t="e">
        <f t="shared" si="259"/>
        <v>#N/A</v>
      </c>
      <c r="AB172" s="185" t="e">
        <f t="shared" si="259"/>
        <v>#N/A</v>
      </c>
      <c r="AC172" s="185">
        <f t="shared" si="259"/>
        <v>7</v>
      </c>
      <c r="AD172" s="185" t="e">
        <f t="shared" si="259"/>
        <v>#N/A</v>
      </c>
      <c r="AE172" s="185" t="e">
        <f t="shared" si="259"/>
        <v>#N/A</v>
      </c>
      <c r="AF172" s="185" t="e">
        <f t="shared" si="259"/>
        <v>#N/A</v>
      </c>
      <c r="AG172" s="185" t="e">
        <f t="shared" si="259"/>
        <v>#N/A</v>
      </c>
      <c r="AH172" s="185" t="e">
        <f t="shared" si="259"/>
        <v>#N/A</v>
      </c>
      <c r="AI172" s="185" t="e">
        <f t="shared" si="259"/>
        <v>#N/A</v>
      </c>
      <c r="AJ172" s="185" t="e">
        <f t="shared" si="259"/>
        <v>#N/A</v>
      </c>
      <c r="AK172" s="185" t="e">
        <f t="shared" si="259"/>
        <v>#N/A</v>
      </c>
      <c r="AL172" s="185" t="e">
        <f t="shared" si="259"/>
        <v>#N/A</v>
      </c>
      <c r="AM172" s="185">
        <f t="shared" si="259"/>
        <v>8</v>
      </c>
      <c r="AN172" s="185" t="e">
        <f t="shared" si="259"/>
        <v>#N/A</v>
      </c>
      <c r="AO172" s="185">
        <f t="shared" si="259"/>
        <v>9</v>
      </c>
      <c r="AP172" s="185" t="e">
        <f t="shared" si="259"/>
        <v>#N/A</v>
      </c>
      <c r="AQ172" s="185" t="e">
        <f t="shared" si="259"/>
        <v>#N/A</v>
      </c>
    </row>
    <row r="173" spans="1:78">
      <c r="A173" s="40" t="s">
        <v>16</v>
      </c>
      <c r="B173" s="185" t="s">
        <v>391</v>
      </c>
      <c r="C173" s="185">
        <v>-1</v>
      </c>
      <c r="D173" s="185">
        <v>0</v>
      </c>
      <c r="E173" s="185">
        <v>1</v>
      </c>
      <c r="F173" s="185">
        <v>2</v>
      </c>
      <c r="G173" s="185">
        <v>3</v>
      </c>
      <c r="I173" s="185">
        <v>4</v>
      </c>
      <c r="J173" s="185">
        <v>5</v>
      </c>
      <c r="K173" s="40">
        <f t="shared" ref="K173:AQ173" si="260">MATCH(J$132,$C$129:$K$129,$C173)</f>
        <v>9</v>
      </c>
      <c r="L173" s="185">
        <f t="shared" si="260"/>
        <v>8</v>
      </c>
      <c r="M173" s="185">
        <f t="shared" si="260"/>
        <v>8</v>
      </c>
      <c r="N173" s="185">
        <f t="shared" si="260"/>
        <v>8</v>
      </c>
      <c r="O173" s="185">
        <f t="shared" si="260"/>
        <v>7</v>
      </c>
      <c r="P173" s="185">
        <f t="shared" si="260"/>
        <v>7</v>
      </c>
      <c r="Q173" s="185">
        <f t="shared" si="260"/>
        <v>6</v>
      </c>
      <c r="R173" s="185">
        <f t="shared" si="260"/>
        <v>6</v>
      </c>
      <c r="S173" s="185">
        <f t="shared" si="260"/>
        <v>5</v>
      </c>
      <c r="T173" s="185">
        <f t="shared" si="260"/>
        <v>4</v>
      </c>
      <c r="U173" s="185">
        <f t="shared" si="260"/>
        <v>3</v>
      </c>
      <c r="V173" s="185">
        <f t="shared" si="260"/>
        <v>3</v>
      </c>
      <c r="W173" s="185">
        <f t="shared" si="260"/>
        <v>3</v>
      </c>
      <c r="X173" s="185">
        <f t="shared" si="260"/>
        <v>3</v>
      </c>
      <c r="Y173" s="185">
        <f t="shared" si="260"/>
        <v>3</v>
      </c>
      <c r="Z173" s="185">
        <f t="shared" si="260"/>
        <v>3</v>
      </c>
      <c r="AA173" s="185">
        <f t="shared" si="260"/>
        <v>3</v>
      </c>
      <c r="AB173" s="185">
        <f t="shared" si="260"/>
        <v>3</v>
      </c>
      <c r="AC173" s="185">
        <f t="shared" si="260"/>
        <v>3</v>
      </c>
      <c r="AD173" s="185">
        <f t="shared" si="260"/>
        <v>2</v>
      </c>
      <c r="AE173" s="185">
        <f t="shared" si="260"/>
        <v>2</v>
      </c>
      <c r="AF173" s="185">
        <f t="shared" si="260"/>
        <v>2</v>
      </c>
      <c r="AG173" s="185">
        <f t="shared" si="260"/>
        <v>2</v>
      </c>
      <c r="AH173" s="185">
        <f t="shared" si="260"/>
        <v>2</v>
      </c>
      <c r="AI173" s="185">
        <f t="shared" si="260"/>
        <v>2</v>
      </c>
      <c r="AJ173" s="185">
        <f t="shared" si="260"/>
        <v>2</v>
      </c>
      <c r="AK173" s="185">
        <f t="shared" si="260"/>
        <v>2</v>
      </c>
      <c r="AL173" s="185">
        <f t="shared" si="260"/>
        <v>2</v>
      </c>
      <c r="AM173" s="185">
        <f t="shared" si="260"/>
        <v>2</v>
      </c>
      <c r="AN173" s="185">
        <f t="shared" si="260"/>
        <v>1</v>
      </c>
      <c r="AO173" s="185">
        <f t="shared" si="260"/>
        <v>1</v>
      </c>
      <c r="AP173" s="185" t="e">
        <f t="shared" si="260"/>
        <v>#N/A</v>
      </c>
      <c r="AQ173" s="185" t="e">
        <f t="shared" si="260"/>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61">IF(ISNA(L171),-1,IF(ISNA(L173),99,IF(ISNA(L172),L171,0)))</f>
        <v>1</v>
      </c>
      <c r="M174" s="189">
        <f t="shared" si="261"/>
        <v>1</v>
      </c>
      <c r="N174" s="189">
        <f t="shared" si="261"/>
        <v>0</v>
      </c>
      <c r="O174" s="189">
        <f t="shared" si="261"/>
        <v>2</v>
      </c>
      <c r="P174" s="189">
        <f t="shared" si="261"/>
        <v>0</v>
      </c>
      <c r="Q174" s="189">
        <f t="shared" si="261"/>
        <v>3</v>
      </c>
      <c r="R174" s="189">
        <f t="shared" si="261"/>
        <v>0</v>
      </c>
      <c r="S174" s="189">
        <f t="shared" si="261"/>
        <v>0</v>
      </c>
      <c r="T174" s="189">
        <f t="shared" si="261"/>
        <v>0</v>
      </c>
      <c r="U174" s="189">
        <f t="shared" si="261"/>
        <v>6</v>
      </c>
      <c r="V174" s="189">
        <f t="shared" si="261"/>
        <v>6</v>
      </c>
      <c r="W174" s="189">
        <f t="shared" si="261"/>
        <v>6</v>
      </c>
      <c r="X174" s="189">
        <f t="shared" si="261"/>
        <v>6</v>
      </c>
      <c r="Y174" s="189">
        <f t="shared" si="261"/>
        <v>6</v>
      </c>
      <c r="Z174" s="189">
        <f t="shared" si="261"/>
        <v>6</v>
      </c>
      <c r="AA174" s="189">
        <f t="shared" si="261"/>
        <v>6</v>
      </c>
      <c r="AB174" s="189">
        <f t="shared" si="261"/>
        <v>6</v>
      </c>
      <c r="AC174" s="189">
        <f t="shared" si="261"/>
        <v>0</v>
      </c>
      <c r="AD174" s="189">
        <f t="shared" si="261"/>
        <v>7</v>
      </c>
      <c r="AE174" s="189">
        <f t="shared" si="261"/>
        <v>7</v>
      </c>
      <c r="AF174" s="189">
        <f t="shared" si="261"/>
        <v>7</v>
      </c>
      <c r="AG174" s="189">
        <f t="shared" si="261"/>
        <v>7</v>
      </c>
      <c r="AH174" s="189">
        <f t="shared" si="261"/>
        <v>7</v>
      </c>
      <c r="AI174" s="189">
        <f t="shared" si="261"/>
        <v>7</v>
      </c>
      <c r="AJ174" s="189">
        <f t="shared" si="261"/>
        <v>7</v>
      </c>
      <c r="AK174" s="189">
        <f t="shared" si="261"/>
        <v>7</v>
      </c>
      <c r="AL174" s="189">
        <f t="shared" si="261"/>
        <v>7</v>
      </c>
      <c r="AM174" s="189">
        <f t="shared" si="261"/>
        <v>0</v>
      </c>
      <c r="AN174" s="189">
        <f t="shared" si="261"/>
        <v>8</v>
      </c>
      <c r="AO174" s="189">
        <f t="shared" si="261"/>
        <v>0</v>
      </c>
      <c r="AP174" s="189">
        <f t="shared" si="261"/>
        <v>99</v>
      </c>
      <c r="AQ174" s="189">
        <f t="shared" si="261"/>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62">IF(A175="*","","COM_PROJ")</f>
        <v/>
      </c>
      <c r="C175" s="23" t="str">
        <f t="shared" ref="C175:C184" si="263">IF($A175="*","","-")</f>
        <v/>
      </c>
      <c r="D175" s="57"/>
      <c r="E175" s="23" t="str">
        <f t="shared" ref="E175:I184" si="264">IF($A175="*","","-")</f>
        <v/>
      </c>
      <c r="F175" s="23" t="str">
        <f t="shared" si="264"/>
        <v/>
      </c>
      <c r="G175" s="23" t="str">
        <f t="shared" si="264"/>
        <v/>
      </c>
      <c r="H175" s="23"/>
      <c r="I175" s="23" t="str">
        <f t="shared" si="264"/>
        <v/>
      </c>
      <c r="K175" s="23">
        <f>K170</f>
        <v>2012</v>
      </c>
      <c r="L175" s="23">
        <f t="shared" ref="L175:AQ175" si="265">L170</f>
        <v>2013</v>
      </c>
      <c r="M175" s="23">
        <f t="shared" si="265"/>
        <v>2014</v>
      </c>
      <c r="N175" s="23">
        <f t="shared" si="265"/>
        <v>2015</v>
      </c>
      <c r="O175" s="23">
        <f t="shared" si="265"/>
        <v>2016</v>
      </c>
      <c r="P175" s="23">
        <f t="shared" si="265"/>
        <v>2017</v>
      </c>
      <c r="Q175" s="23">
        <f t="shared" si="265"/>
        <v>2018</v>
      </c>
      <c r="R175" s="23">
        <f t="shared" si="265"/>
        <v>2019</v>
      </c>
      <c r="S175" s="23">
        <f t="shared" si="265"/>
        <v>2020</v>
      </c>
      <c r="T175" s="23">
        <f t="shared" si="265"/>
        <v>2021</v>
      </c>
      <c r="U175" s="23">
        <f t="shared" si="265"/>
        <v>2022</v>
      </c>
      <c r="V175" s="23">
        <f t="shared" si="265"/>
        <v>2023</v>
      </c>
      <c r="W175" s="23">
        <f t="shared" si="265"/>
        <v>2024</v>
      </c>
      <c r="X175" s="23">
        <f t="shared" si="265"/>
        <v>2025</v>
      </c>
      <c r="Y175" s="23">
        <f t="shared" si="265"/>
        <v>2026</v>
      </c>
      <c r="Z175" s="23">
        <f t="shared" si="265"/>
        <v>2027</v>
      </c>
      <c r="AA175" s="23">
        <f t="shared" si="265"/>
        <v>2028</v>
      </c>
      <c r="AB175" s="23">
        <f t="shared" si="265"/>
        <v>2029</v>
      </c>
      <c r="AC175" s="23">
        <f t="shared" si="265"/>
        <v>2030</v>
      </c>
      <c r="AD175" s="23">
        <f t="shared" si="265"/>
        <v>2031</v>
      </c>
      <c r="AE175" s="23">
        <f t="shared" si="265"/>
        <v>2032</v>
      </c>
      <c r="AF175" s="23">
        <f t="shared" si="265"/>
        <v>2033</v>
      </c>
      <c r="AG175" s="23">
        <f t="shared" si="265"/>
        <v>2034</v>
      </c>
      <c r="AH175" s="23">
        <f t="shared" si="265"/>
        <v>2035</v>
      </c>
      <c r="AI175" s="23">
        <f t="shared" si="265"/>
        <v>2036</v>
      </c>
      <c r="AJ175" s="23">
        <f t="shared" si="265"/>
        <v>2037</v>
      </c>
      <c r="AK175" s="23">
        <f t="shared" si="265"/>
        <v>2038</v>
      </c>
      <c r="AL175" s="23">
        <f t="shared" si="265"/>
        <v>2039</v>
      </c>
      <c r="AM175" s="23">
        <f t="shared" si="265"/>
        <v>2040</v>
      </c>
      <c r="AN175" s="23">
        <f t="shared" si="265"/>
        <v>2041</v>
      </c>
      <c r="AO175" s="23">
        <f t="shared" si="265"/>
        <v>2042</v>
      </c>
      <c r="AP175" s="23">
        <f t="shared" si="265"/>
        <v>2043</v>
      </c>
      <c r="AQ175" s="23">
        <f t="shared" si="265"/>
        <v>2044</v>
      </c>
    </row>
    <row r="176" spans="1:78">
      <c r="A176" s="185" t="s">
        <v>16</v>
      </c>
      <c r="B176" s="22" t="str">
        <f t="shared" si="262"/>
        <v/>
      </c>
      <c r="C176" s="23" t="str">
        <f t="shared" si="263"/>
        <v/>
      </c>
      <c r="D176" s="57"/>
      <c r="E176" s="23" t="str">
        <f t="shared" si="264"/>
        <v/>
      </c>
      <c r="F176" s="23" t="str">
        <f t="shared" si="264"/>
        <v/>
      </c>
      <c r="G176" s="23" t="str">
        <f t="shared" si="264"/>
        <v/>
      </c>
      <c r="H176" s="23"/>
      <c r="I176" s="23" t="str">
        <f t="shared" si="264"/>
        <v/>
      </c>
      <c r="J176" s="133" t="str">
        <f t="shared" ref="J176:J188" si="266">B76</f>
        <v>TFLCV</v>
      </c>
      <c r="K176" s="186">
        <f>F43</f>
        <v>17.151878492126293</v>
      </c>
      <c r="L176" s="186">
        <f t="shared" ref="L176:AQ176" si="267">IF(L$174=-1,M176,IF(L$174=99,K176,IF(L$174=0,INDEX($F43:$N43,0,L$172),(INDEX($F43:$N43,0,L$174+1)-INDEX($F43:$N43,0,L$174))/(INDEX($F$4:$N$4,0,L$174+1)-INDEX($F$4:$N$4,0,L$174))+K176)))</f>
        <v>17.425830788581365</v>
      </c>
      <c r="M176" s="186">
        <f t="shared" si="267"/>
        <v>17.699783085036437</v>
      </c>
      <c r="N176" s="186">
        <f t="shared" si="267"/>
        <v>17.973735381491508</v>
      </c>
      <c r="O176" s="186">
        <f t="shared" si="267"/>
        <v>18.094622867606567</v>
      </c>
      <c r="P176" s="186">
        <f t="shared" si="267"/>
        <v>18.215510353721626</v>
      </c>
      <c r="Q176" s="186">
        <f t="shared" si="267"/>
        <v>18.340130457741559</v>
      </c>
      <c r="R176" s="186">
        <f t="shared" si="267"/>
        <v>18.464750561761495</v>
      </c>
      <c r="S176" s="186">
        <f t="shared" si="267"/>
        <v>17.342711169619609</v>
      </c>
      <c r="T176" s="186">
        <f t="shared" si="267"/>
        <v>17.155564030814233</v>
      </c>
      <c r="U176" s="186">
        <f t="shared" si="267"/>
        <v>17.155391069633076</v>
      </c>
      <c r="V176" s="186">
        <f t="shared" si="267"/>
        <v>17.155218108451919</v>
      </c>
      <c r="W176" s="186">
        <f t="shared" si="267"/>
        <v>17.155045147270762</v>
      </c>
      <c r="X176" s="186">
        <f t="shared" si="267"/>
        <v>17.154872186089605</v>
      </c>
      <c r="Y176" s="186">
        <f t="shared" si="267"/>
        <v>17.154699224908448</v>
      </c>
      <c r="Z176" s="186">
        <f t="shared" si="267"/>
        <v>17.154526263727291</v>
      </c>
      <c r="AA176" s="186">
        <f t="shared" si="267"/>
        <v>17.154353302546134</v>
      </c>
      <c r="AB176" s="186">
        <f t="shared" si="267"/>
        <v>17.154180341364977</v>
      </c>
      <c r="AC176" s="186">
        <f t="shared" si="267"/>
        <v>17.154007380183835</v>
      </c>
      <c r="AD176" s="186">
        <f t="shared" si="267"/>
        <v>17.154007380183835</v>
      </c>
      <c r="AE176" s="186">
        <f t="shared" si="267"/>
        <v>17.154007380183835</v>
      </c>
      <c r="AF176" s="186">
        <f t="shared" si="267"/>
        <v>17.154007380183835</v>
      </c>
      <c r="AG176" s="186">
        <f t="shared" si="267"/>
        <v>17.154007380183835</v>
      </c>
      <c r="AH176" s="186">
        <f t="shared" si="267"/>
        <v>17.154007380183835</v>
      </c>
      <c r="AI176" s="186">
        <f t="shared" si="267"/>
        <v>17.154007380183835</v>
      </c>
      <c r="AJ176" s="186">
        <f t="shared" si="267"/>
        <v>17.154007380183835</v>
      </c>
      <c r="AK176" s="186">
        <f t="shared" si="267"/>
        <v>17.154007380183835</v>
      </c>
      <c r="AL176" s="186">
        <f t="shared" si="267"/>
        <v>17.154007380183835</v>
      </c>
      <c r="AM176" s="186">
        <f t="shared" si="267"/>
        <v>17.154007380183835</v>
      </c>
      <c r="AN176" s="186">
        <f t="shared" si="267"/>
        <v>17.154007380183835</v>
      </c>
      <c r="AO176" s="186">
        <f t="shared" si="267"/>
        <v>17.154007380183835</v>
      </c>
      <c r="AP176" s="186">
        <f t="shared" si="267"/>
        <v>17.154007380183835</v>
      </c>
      <c r="AQ176" s="186">
        <f t="shared" si="267"/>
        <v>17.154007380183835</v>
      </c>
    </row>
    <row r="177" spans="1:57">
      <c r="A177" s="185" t="s">
        <v>16</v>
      </c>
      <c r="B177" s="22" t="str">
        <f t="shared" si="262"/>
        <v/>
      </c>
      <c r="C177" s="23" t="str">
        <f t="shared" si="263"/>
        <v/>
      </c>
      <c r="D177" s="57"/>
      <c r="E177" s="23" t="str">
        <f t="shared" si="264"/>
        <v/>
      </c>
      <c r="F177" s="23" t="str">
        <f t="shared" si="264"/>
        <v/>
      </c>
      <c r="G177" s="23" t="str">
        <f t="shared" si="264"/>
        <v/>
      </c>
      <c r="H177" s="23"/>
      <c r="I177" s="23" t="str">
        <f t="shared" si="264"/>
        <v/>
      </c>
      <c r="J177" s="133" t="str">
        <f t="shared" si="266"/>
        <v>TFHCV1</v>
      </c>
      <c r="K177" s="186">
        <f>F46</f>
        <v>4.9123710000000003</v>
      </c>
      <c r="L177" s="186">
        <f t="shared" ref="L177:AQ177" si="268">IF(L$174=-1,M177,IF(L$174=99,K177,IF(L$174=0,INDEX($F46:$N46,0,L$172),(INDEX($F46:$N46,0,L$174+1)-INDEX($F46:$N46,0,L$174))/(INDEX($F$4:$N$4,0,L$174+1)-INDEX($F$4:$N$4,0,L$174))+K177)))</f>
        <v>4.9908321036690282</v>
      </c>
      <c r="M177" s="186">
        <f t="shared" si="268"/>
        <v>5.0692932073380561</v>
      </c>
      <c r="N177" s="186">
        <f t="shared" si="268"/>
        <v>5.1477543110070849</v>
      </c>
      <c r="O177" s="186">
        <f t="shared" si="268"/>
        <v>5.1823770015378701</v>
      </c>
      <c r="P177" s="186">
        <f t="shared" si="268"/>
        <v>5.2169996920686552</v>
      </c>
      <c r="Q177" s="186">
        <f t="shared" si="268"/>
        <v>5.2526914202537363</v>
      </c>
      <c r="R177" s="186">
        <f t="shared" si="268"/>
        <v>5.2883831484388173</v>
      </c>
      <c r="S177" s="186">
        <f t="shared" si="268"/>
        <v>4.9670262910342062</v>
      </c>
      <c r="T177" s="186">
        <f t="shared" si="268"/>
        <v>4.9134265539661923</v>
      </c>
      <c r="U177" s="186">
        <f t="shared" si="268"/>
        <v>4.9133770171477718</v>
      </c>
      <c r="V177" s="186">
        <f t="shared" si="268"/>
        <v>4.9133274803293512</v>
      </c>
      <c r="W177" s="186">
        <f t="shared" si="268"/>
        <v>4.9132779435109306</v>
      </c>
      <c r="X177" s="186">
        <f t="shared" si="268"/>
        <v>4.91322840669251</v>
      </c>
      <c r="Y177" s="186">
        <f t="shared" si="268"/>
        <v>4.9131788698740895</v>
      </c>
      <c r="Z177" s="186">
        <f t="shared" si="268"/>
        <v>4.9131293330556689</v>
      </c>
      <c r="AA177" s="186">
        <f t="shared" si="268"/>
        <v>4.9130797962372483</v>
      </c>
      <c r="AB177" s="186">
        <f t="shared" si="268"/>
        <v>4.9130302594188278</v>
      </c>
      <c r="AC177" s="186">
        <f t="shared" si="268"/>
        <v>4.912980722600409</v>
      </c>
      <c r="AD177" s="186">
        <f t="shared" si="268"/>
        <v>4.912980722600409</v>
      </c>
      <c r="AE177" s="186">
        <f t="shared" si="268"/>
        <v>4.912980722600409</v>
      </c>
      <c r="AF177" s="186">
        <f t="shared" si="268"/>
        <v>4.912980722600409</v>
      </c>
      <c r="AG177" s="186">
        <f t="shared" si="268"/>
        <v>4.912980722600409</v>
      </c>
      <c r="AH177" s="186">
        <f t="shared" si="268"/>
        <v>4.912980722600409</v>
      </c>
      <c r="AI177" s="186">
        <f t="shared" si="268"/>
        <v>4.912980722600409</v>
      </c>
      <c r="AJ177" s="186">
        <f t="shared" si="268"/>
        <v>4.912980722600409</v>
      </c>
      <c r="AK177" s="186">
        <f t="shared" si="268"/>
        <v>4.912980722600409</v>
      </c>
      <c r="AL177" s="186">
        <f t="shared" si="268"/>
        <v>4.912980722600409</v>
      </c>
      <c r="AM177" s="186">
        <f t="shared" si="268"/>
        <v>4.912980722600409</v>
      </c>
      <c r="AN177" s="186">
        <f t="shared" si="268"/>
        <v>4.912980722600409</v>
      </c>
      <c r="AO177" s="186">
        <f t="shared" si="268"/>
        <v>4.912980722600409</v>
      </c>
      <c r="AP177" s="186">
        <f t="shared" si="268"/>
        <v>4.912980722600409</v>
      </c>
      <c r="AQ177" s="186">
        <f t="shared" si="268"/>
        <v>4.912980722600409</v>
      </c>
      <c r="AZ177" s="186"/>
      <c r="BA177" s="186"/>
      <c r="BB177" s="186"/>
      <c r="BC177" s="186"/>
      <c r="BD177" s="186"/>
      <c r="BE177" s="186"/>
    </row>
    <row r="178" spans="1:57">
      <c r="A178" s="185" t="s">
        <v>16</v>
      </c>
      <c r="B178" s="22" t="str">
        <f t="shared" si="262"/>
        <v/>
      </c>
      <c r="C178" s="23" t="str">
        <f t="shared" si="263"/>
        <v/>
      </c>
      <c r="D178" s="57"/>
      <c r="E178" s="23" t="str">
        <f t="shared" si="264"/>
        <v/>
      </c>
      <c r="F178" s="23" t="str">
        <f t="shared" si="264"/>
        <v/>
      </c>
      <c r="G178" s="23" t="str">
        <f t="shared" si="264"/>
        <v/>
      </c>
      <c r="H178" s="23"/>
      <c r="I178" s="23" t="str">
        <f t="shared" si="264"/>
        <v/>
      </c>
      <c r="J178" s="133" t="str">
        <f t="shared" si="266"/>
        <v>TFHCV2</v>
      </c>
      <c r="K178" s="186">
        <f t="shared" ref="K178:K185" si="269">F51</f>
        <v>1.637614669131271</v>
      </c>
      <c r="L178" s="186">
        <f t="shared" ref="L178:AQ178" si="270">IF(L$174=-1,M178,IF(L$174=99,K178,IF(L$174=0,INDEX($F51:$N51,0,L$172),(INDEX($F51:$N51,0,L$174+1)-INDEX($F51:$N51,0,L$174))/(INDEX($F$4:$N$4,0,L$174+1)-INDEX($F$4:$N$4,0,L$174))+K178)))</f>
        <v>1.6637708886685636</v>
      </c>
      <c r="M178" s="186">
        <f t="shared" si="270"/>
        <v>1.6899271082058562</v>
      </c>
      <c r="N178" s="186">
        <f t="shared" si="270"/>
        <v>1.7160833277431489</v>
      </c>
      <c r="O178" s="186">
        <f t="shared" si="270"/>
        <v>1.7276253358484011</v>
      </c>
      <c r="P178" s="186">
        <f t="shared" si="270"/>
        <v>1.7391673439536532</v>
      </c>
      <c r="Q178" s="186">
        <f t="shared" si="270"/>
        <v>1.7510657322558671</v>
      </c>
      <c r="R178" s="186">
        <f t="shared" si="270"/>
        <v>1.762964120558081</v>
      </c>
      <c r="S178" s="186">
        <f t="shared" si="270"/>
        <v>1.6558348537108261</v>
      </c>
      <c r="T178" s="186">
        <f t="shared" si="270"/>
        <v>1.6379665543327542</v>
      </c>
      <c r="U178" s="186">
        <f t="shared" si="270"/>
        <v>1.6379500404699967</v>
      </c>
      <c r="V178" s="186">
        <f t="shared" si="270"/>
        <v>1.6379335266072392</v>
      </c>
      <c r="W178" s="186">
        <f t="shared" si="270"/>
        <v>1.6379170127444818</v>
      </c>
      <c r="X178" s="186">
        <f t="shared" si="270"/>
        <v>1.6379004988817243</v>
      </c>
      <c r="Y178" s="186">
        <f t="shared" si="270"/>
        <v>1.6378839850189668</v>
      </c>
      <c r="Z178" s="186">
        <f t="shared" si="270"/>
        <v>1.6378674711562093</v>
      </c>
      <c r="AA178" s="186">
        <f t="shared" si="270"/>
        <v>1.6378509572934519</v>
      </c>
      <c r="AB178" s="186">
        <f t="shared" si="270"/>
        <v>1.6378344434306944</v>
      </c>
      <c r="AC178" s="186">
        <f t="shared" si="270"/>
        <v>1.6378179295679376</v>
      </c>
      <c r="AD178" s="186">
        <f t="shared" si="270"/>
        <v>1.6378179295679376</v>
      </c>
      <c r="AE178" s="186">
        <f t="shared" si="270"/>
        <v>1.6378179295679376</v>
      </c>
      <c r="AF178" s="186">
        <f t="shared" si="270"/>
        <v>1.6378179295679376</v>
      </c>
      <c r="AG178" s="186">
        <f t="shared" si="270"/>
        <v>1.6378179295679376</v>
      </c>
      <c r="AH178" s="186">
        <f t="shared" si="270"/>
        <v>1.6378179295679376</v>
      </c>
      <c r="AI178" s="186">
        <f t="shared" si="270"/>
        <v>1.6378179295679376</v>
      </c>
      <c r="AJ178" s="186">
        <f t="shared" si="270"/>
        <v>1.6378179295679376</v>
      </c>
      <c r="AK178" s="186">
        <f t="shared" si="270"/>
        <v>1.6378179295679376</v>
      </c>
      <c r="AL178" s="186">
        <f t="shared" si="270"/>
        <v>1.6378179295679376</v>
      </c>
      <c r="AM178" s="186">
        <f t="shared" si="270"/>
        <v>1.6378179295679376</v>
      </c>
      <c r="AN178" s="186">
        <f t="shared" si="270"/>
        <v>1.6378179295679376</v>
      </c>
      <c r="AO178" s="186">
        <f t="shared" si="270"/>
        <v>1.6378179295679376</v>
      </c>
      <c r="AP178" s="186">
        <f t="shared" si="270"/>
        <v>1.6378179295679376</v>
      </c>
      <c r="AQ178" s="186">
        <f t="shared" si="270"/>
        <v>1.6378179295679376</v>
      </c>
      <c r="AZ178" s="186"/>
      <c r="BA178" s="186"/>
      <c r="BB178" s="186"/>
      <c r="BC178" s="186"/>
      <c r="BD178" s="186"/>
      <c r="BE178" s="186"/>
    </row>
    <row r="179" spans="1:57">
      <c r="A179" s="185" t="s">
        <v>16</v>
      </c>
      <c r="B179" s="22" t="str">
        <f t="shared" si="262"/>
        <v/>
      </c>
      <c r="C179" s="23" t="str">
        <f t="shared" si="263"/>
        <v/>
      </c>
      <c r="D179" s="57"/>
      <c r="E179" s="23" t="str">
        <f t="shared" si="264"/>
        <v/>
      </c>
      <c r="F179" s="23" t="str">
        <f t="shared" si="264"/>
        <v/>
      </c>
      <c r="G179" s="23" t="str">
        <f t="shared" si="264"/>
        <v/>
      </c>
      <c r="H179" s="23"/>
      <c r="I179" s="23" t="str">
        <f t="shared" si="264"/>
        <v/>
      </c>
      <c r="J179" s="133" t="str">
        <f t="shared" si="266"/>
        <v>TFHCV3</v>
      </c>
      <c r="K179" s="186">
        <f t="shared" si="269"/>
        <v>13.576270721867905</v>
      </c>
      <c r="L179" s="186">
        <f t="shared" ref="L179:AQ179" si="271">IF(L$174=-1,M179,IF(L$174=99,K179,IF(L$174=0,INDEX($F52:$N52,0,L$172),(INDEX($F52:$N52,0,L$174+1)-INDEX($F52:$N52,0,L$174))/(INDEX($F$4:$N$4,0,L$174+1)-INDEX($F$4:$N$4,0,L$174))+K179)))</f>
        <v>13.793112891269864</v>
      </c>
      <c r="M179" s="186">
        <f t="shared" si="271"/>
        <v>14.009955060671823</v>
      </c>
      <c r="N179" s="186">
        <f t="shared" si="271"/>
        <v>14.22679723007378</v>
      </c>
      <c r="O179" s="186">
        <f t="shared" si="271"/>
        <v>14.322483614462374</v>
      </c>
      <c r="P179" s="186">
        <f t="shared" si="271"/>
        <v>14.418169998850971</v>
      </c>
      <c r="Q179" s="186">
        <f t="shared" si="271"/>
        <v>14.516810871938933</v>
      </c>
      <c r="R179" s="186">
        <f t="shared" si="271"/>
        <v>14.615451745026894</v>
      </c>
      <c r="S179" s="186">
        <f t="shared" si="271"/>
        <v>13.727321004402114</v>
      </c>
      <c r="T179" s="186">
        <f t="shared" si="271"/>
        <v>13.579187945832984</v>
      </c>
      <c r="U179" s="186">
        <f t="shared" si="271"/>
        <v>13.579051041422145</v>
      </c>
      <c r="V179" s="186">
        <f t="shared" si="271"/>
        <v>13.578914137011306</v>
      </c>
      <c r="W179" s="186">
        <f t="shared" si="271"/>
        <v>13.578777232600467</v>
      </c>
      <c r="X179" s="186">
        <f t="shared" si="271"/>
        <v>13.578640328189628</v>
      </c>
      <c r="Y179" s="186">
        <f t="shared" si="271"/>
        <v>13.578503423778789</v>
      </c>
      <c r="Z179" s="186">
        <f t="shared" si="271"/>
        <v>13.57836651936795</v>
      </c>
      <c r="AA179" s="186">
        <f t="shared" si="271"/>
        <v>13.578229614957111</v>
      </c>
      <c r="AB179" s="186">
        <f t="shared" si="271"/>
        <v>13.578092710546272</v>
      </c>
      <c r="AC179" s="186">
        <f t="shared" si="271"/>
        <v>13.577955806135435</v>
      </c>
      <c r="AD179" s="186">
        <f t="shared" si="271"/>
        <v>13.577955806135435</v>
      </c>
      <c r="AE179" s="186">
        <f t="shared" si="271"/>
        <v>13.577955806135435</v>
      </c>
      <c r="AF179" s="186">
        <f t="shared" si="271"/>
        <v>13.577955806135435</v>
      </c>
      <c r="AG179" s="186">
        <f t="shared" si="271"/>
        <v>13.577955806135435</v>
      </c>
      <c r="AH179" s="186">
        <f t="shared" si="271"/>
        <v>13.577955806135435</v>
      </c>
      <c r="AI179" s="186">
        <f t="shared" si="271"/>
        <v>13.577955806135435</v>
      </c>
      <c r="AJ179" s="186">
        <f t="shared" si="271"/>
        <v>13.577955806135435</v>
      </c>
      <c r="AK179" s="186">
        <f t="shared" si="271"/>
        <v>13.577955806135435</v>
      </c>
      <c r="AL179" s="186">
        <f t="shared" si="271"/>
        <v>13.577955806135435</v>
      </c>
      <c r="AM179" s="186">
        <f t="shared" si="271"/>
        <v>13.577955806135435</v>
      </c>
      <c r="AN179" s="186">
        <f t="shared" si="271"/>
        <v>13.577955806135435</v>
      </c>
      <c r="AO179" s="186">
        <f t="shared" si="271"/>
        <v>13.577955806135435</v>
      </c>
      <c r="AP179" s="186">
        <f t="shared" si="271"/>
        <v>13.577955806135435</v>
      </c>
      <c r="AQ179" s="186">
        <f t="shared" si="271"/>
        <v>13.577955806135435</v>
      </c>
      <c r="AZ179" s="186"/>
      <c r="BA179" s="186"/>
      <c r="BB179" s="186"/>
      <c r="BC179" s="186"/>
      <c r="BD179" s="186"/>
      <c r="BE179" s="186"/>
    </row>
    <row r="180" spans="1:57">
      <c r="A180" s="185" t="s">
        <v>16</v>
      </c>
      <c r="B180" s="22" t="str">
        <f t="shared" si="262"/>
        <v/>
      </c>
      <c r="C180" s="23" t="str">
        <f t="shared" si="263"/>
        <v/>
      </c>
      <c r="D180" s="57"/>
      <c r="E180" s="23" t="str">
        <f t="shared" si="264"/>
        <v/>
      </c>
      <c r="F180" s="23" t="str">
        <f t="shared" si="264"/>
        <v/>
      </c>
      <c r="G180" s="23" t="str">
        <f t="shared" si="264"/>
        <v/>
      </c>
      <c r="H180" s="23"/>
      <c r="I180" s="23" t="str">
        <f t="shared" si="264"/>
        <v/>
      </c>
      <c r="J180" s="133" t="str">
        <f t="shared" si="266"/>
        <v>TFHCV4</v>
      </c>
      <c r="K180" s="186">
        <f t="shared" si="269"/>
        <v>4.515932780515814</v>
      </c>
      <c r="L180" s="186">
        <f t="shared" ref="L180:AQ180" si="272">IF(L$174=-1,M180,IF(L$174=99,K180,IF(L$174=0,INDEX($F53:$N53,0,L$172),(INDEX($F53:$N53,0,L$174+1)-INDEX($F53:$N53,0,L$174))/(INDEX($F$4:$N$4,0,L$174+1)-INDEX($F$4:$N$4,0,L$174))+K180)))</f>
        <v>4.588061915317402</v>
      </c>
      <c r="M180" s="186">
        <f t="shared" si="272"/>
        <v>4.66019105011899</v>
      </c>
      <c r="N180" s="186">
        <f t="shared" si="272"/>
        <v>4.7323201849205789</v>
      </c>
      <c r="O180" s="186">
        <f t="shared" si="272"/>
        <v>4.7641487546922079</v>
      </c>
      <c r="P180" s="186">
        <f t="shared" si="272"/>
        <v>4.7959773244638368</v>
      </c>
      <c r="Q180" s="186">
        <f t="shared" si="272"/>
        <v>4.828788658401006</v>
      </c>
      <c r="R180" s="186">
        <f t="shared" si="272"/>
        <v>4.8615999923381761</v>
      </c>
      <c r="S180" s="186">
        <f t="shared" si="272"/>
        <v>4.5661772796405753</v>
      </c>
      <c r="T180" s="186">
        <f t="shared" si="272"/>
        <v>4.5169031491539986</v>
      </c>
      <c r="U180" s="186">
        <f t="shared" si="272"/>
        <v>4.5168576100564533</v>
      </c>
      <c r="V180" s="186">
        <f t="shared" si="272"/>
        <v>4.5168120709589079</v>
      </c>
      <c r="W180" s="186">
        <f t="shared" si="272"/>
        <v>4.5167665318613626</v>
      </c>
      <c r="X180" s="186">
        <f t="shared" si="272"/>
        <v>4.5167209927638172</v>
      </c>
      <c r="Y180" s="186">
        <f t="shared" si="272"/>
        <v>4.5166754536662719</v>
      </c>
      <c r="Z180" s="186">
        <f t="shared" si="272"/>
        <v>4.5166299145687265</v>
      </c>
      <c r="AA180" s="186">
        <f t="shared" si="272"/>
        <v>4.5165843754711812</v>
      </c>
      <c r="AB180" s="186">
        <f t="shared" si="272"/>
        <v>4.5165388363736358</v>
      </c>
      <c r="AC180" s="186">
        <f t="shared" si="272"/>
        <v>4.5164932972760923</v>
      </c>
      <c r="AD180" s="186">
        <f t="shared" si="272"/>
        <v>4.5164932972760923</v>
      </c>
      <c r="AE180" s="186">
        <f t="shared" si="272"/>
        <v>4.5164932972760923</v>
      </c>
      <c r="AF180" s="186">
        <f t="shared" si="272"/>
        <v>4.5164932972760923</v>
      </c>
      <c r="AG180" s="186">
        <f t="shared" si="272"/>
        <v>4.5164932972760923</v>
      </c>
      <c r="AH180" s="186">
        <f t="shared" si="272"/>
        <v>4.5164932972760923</v>
      </c>
      <c r="AI180" s="186">
        <f t="shared" si="272"/>
        <v>4.5164932972760923</v>
      </c>
      <c r="AJ180" s="186">
        <f t="shared" si="272"/>
        <v>4.5164932972760923</v>
      </c>
      <c r="AK180" s="186">
        <f t="shared" si="272"/>
        <v>4.5164932972760923</v>
      </c>
      <c r="AL180" s="186">
        <f t="shared" si="272"/>
        <v>4.5164932972760923</v>
      </c>
      <c r="AM180" s="186">
        <f t="shared" si="272"/>
        <v>4.5164932972760923</v>
      </c>
      <c r="AN180" s="186">
        <f t="shared" si="272"/>
        <v>4.5164932972760923</v>
      </c>
      <c r="AO180" s="186">
        <f t="shared" si="272"/>
        <v>4.5164932972760923</v>
      </c>
      <c r="AP180" s="186">
        <f t="shared" si="272"/>
        <v>4.5164932972760923</v>
      </c>
      <c r="AQ180" s="186">
        <f t="shared" si="272"/>
        <v>4.5164932972760923</v>
      </c>
      <c r="AZ180" s="186"/>
      <c r="BA180" s="186"/>
      <c r="BB180" s="186"/>
      <c r="BC180" s="186"/>
      <c r="BD180" s="186"/>
      <c r="BE180" s="186"/>
    </row>
    <row r="181" spans="1:57">
      <c r="A181" s="185" t="s">
        <v>16</v>
      </c>
      <c r="B181" s="22" t="str">
        <f t="shared" si="262"/>
        <v/>
      </c>
      <c r="C181" s="23" t="str">
        <f t="shared" si="263"/>
        <v/>
      </c>
      <c r="D181" s="57"/>
      <c r="E181" s="23" t="str">
        <f t="shared" si="264"/>
        <v/>
      </c>
      <c r="F181" s="23" t="str">
        <f t="shared" si="264"/>
        <v/>
      </c>
      <c r="G181" s="23" t="str">
        <f t="shared" si="264"/>
        <v/>
      </c>
      <c r="H181" s="23"/>
      <c r="I181" s="23" t="str">
        <f t="shared" si="264"/>
        <v/>
      </c>
      <c r="J181" s="133" t="str">
        <f t="shared" si="266"/>
        <v>TFHCV5</v>
      </c>
      <c r="K181" s="186">
        <f t="shared" si="269"/>
        <v>2.9750185434856067</v>
      </c>
      <c r="L181" s="186">
        <f t="shared" ref="L181:AQ181" si="273">IF(L$174=-1,M181,IF(L$174=99,K181,IF(L$174=0,INDEX($F54:$N54,0,L$172),(INDEX($F54:$N54,0,L$174+1)-INDEX($F54:$N54,0,L$174))/(INDEX($F$4:$N$4,0,L$174+1)-INDEX($F$4:$N$4,0,L$174))+K181)))</f>
        <v>3.0225359721076925</v>
      </c>
      <c r="M181" s="186">
        <f t="shared" si="273"/>
        <v>3.0700534007297784</v>
      </c>
      <c r="N181" s="186">
        <f t="shared" si="273"/>
        <v>3.1175708293518647</v>
      </c>
      <c r="O181" s="186">
        <f t="shared" si="273"/>
        <v>3.1385389415637577</v>
      </c>
      <c r="P181" s="186">
        <f t="shared" si="273"/>
        <v>3.1595070537756507</v>
      </c>
      <c r="Q181" s="186">
        <f t="shared" si="273"/>
        <v>3.181122594051347</v>
      </c>
      <c r="R181" s="186">
        <f t="shared" si="273"/>
        <v>3.2027381343270438</v>
      </c>
      <c r="S181" s="186">
        <f t="shared" si="273"/>
        <v>3.0081187519849983</v>
      </c>
      <c r="T181" s="186">
        <f t="shared" si="273"/>
        <v>2.9756578055900103</v>
      </c>
      <c r="U181" s="186">
        <f t="shared" si="273"/>
        <v>2.9756278052188279</v>
      </c>
      <c r="V181" s="186">
        <f t="shared" si="273"/>
        <v>2.9755978048476455</v>
      </c>
      <c r="W181" s="186">
        <f t="shared" si="273"/>
        <v>2.9755678044764631</v>
      </c>
      <c r="X181" s="186">
        <f t="shared" si="273"/>
        <v>2.9755378041052807</v>
      </c>
      <c r="Y181" s="186">
        <f t="shared" si="273"/>
        <v>2.9755078037340983</v>
      </c>
      <c r="Z181" s="186">
        <f t="shared" si="273"/>
        <v>2.9754778033629159</v>
      </c>
      <c r="AA181" s="186">
        <f t="shared" si="273"/>
        <v>2.9754478029917335</v>
      </c>
      <c r="AB181" s="186">
        <f t="shared" si="273"/>
        <v>2.9754178026205511</v>
      </c>
      <c r="AC181" s="186">
        <f t="shared" si="273"/>
        <v>2.9753878022493678</v>
      </c>
      <c r="AD181" s="186">
        <f t="shared" si="273"/>
        <v>2.9753878022493678</v>
      </c>
      <c r="AE181" s="186">
        <f t="shared" si="273"/>
        <v>2.9753878022493678</v>
      </c>
      <c r="AF181" s="186">
        <f t="shared" si="273"/>
        <v>2.9753878022493678</v>
      </c>
      <c r="AG181" s="186">
        <f t="shared" si="273"/>
        <v>2.9753878022493678</v>
      </c>
      <c r="AH181" s="186">
        <f t="shared" si="273"/>
        <v>2.9753878022493678</v>
      </c>
      <c r="AI181" s="186">
        <f t="shared" si="273"/>
        <v>2.9753878022493678</v>
      </c>
      <c r="AJ181" s="186">
        <f t="shared" si="273"/>
        <v>2.9753878022493678</v>
      </c>
      <c r="AK181" s="186">
        <f t="shared" si="273"/>
        <v>2.9753878022493678</v>
      </c>
      <c r="AL181" s="186">
        <f t="shared" si="273"/>
        <v>2.9753878022493678</v>
      </c>
      <c r="AM181" s="186">
        <f t="shared" si="273"/>
        <v>2.9753878022493678</v>
      </c>
      <c r="AN181" s="186">
        <f t="shared" si="273"/>
        <v>2.9753878022493678</v>
      </c>
      <c r="AO181" s="186">
        <f t="shared" si="273"/>
        <v>2.9753878022493678</v>
      </c>
      <c r="AP181" s="186">
        <f t="shared" si="273"/>
        <v>2.9753878022493678</v>
      </c>
      <c r="AQ181" s="186">
        <f t="shared" si="273"/>
        <v>2.9753878022493678</v>
      </c>
      <c r="AZ181" s="186"/>
      <c r="BA181" s="186"/>
      <c r="BB181" s="186"/>
      <c r="BC181" s="186"/>
      <c r="BD181" s="186"/>
      <c r="BE181" s="186"/>
    </row>
    <row r="182" spans="1:57">
      <c r="A182" s="185" t="s">
        <v>16</v>
      </c>
      <c r="B182" s="22" t="str">
        <f t="shared" si="262"/>
        <v/>
      </c>
      <c r="C182" s="23" t="str">
        <f t="shared" si="263"/>
        <v/>
      </c>
      <c r="D182" s="57"/>
      <c r="E182" s="23" t="str">
        <f t="shared" si="264"/>
        <v/>
      </c>
      <c r="F182" s="23" t="str">
        <f t="shared" si="264"/>
        <v/>
      </c>
      <c r="G182" s="23" t="str">
        <f t="shared" si="264"/>
        <v/>
      </c>
      <c r="H182" s="23"/>
      <c r="I182" s="23" t="str">
        <f t="shared" si="264"/>
        <v/>
      </c>
      <c r="J182" s="133" t="str">
        <f t="shared" si="266"/>
        <v>TFHCV6</v>
      </c>
      <c r="K182" s="186">
        <f t="shared" si="269"/>
        <v>98.309314568087203</v>
      </c>
      <c r="L182" s="186">
        <f t="shared" ref="L182:AQ182" si="274">IF(L$174=-1,M182,IF(L$174=99,K182,IF(L$174=0,INDEX($F55:$N55,0,L$172),(INDEX($F55:$N55,0,L$174+1)-INDEX($F55:$N55,0,L$174))/(INDEX($F$4:$N$4,0,L$174+1)-INDEX($F$4:$N$4,0,L$174))+K182)))</f>
        <v>99.879525230506175</v>
      </c>
      <c r="M182" s="186">
        <f t="shared" si="274"/>
        <v>101.44973589292515</v>
      </c>
      <c r="N182" s="186">
        <f t="shared" si="274"/>
        <v>103.01994655534413</v>
      </c>
      <c r="O182" s="186">
        <f t="shared" si="274"/>
        <v>103.71283660265215</v>
      </c>
      <c r="P182" s="186">
        <f t="shared" si="274"/>
        <v>104.40572664996014</v>
      </c>
      <c r="Q182" s="186">
        <f t="shared" si="274"/>
        <v>105.12001091994419</v>
      </c>
      <c r="R182" s="186">
        <f t="shared" si="274"/>
        <v>105.83429518992824</v>
      </c>
      <c r="S182" s="186">
        <f t="shared" si="274"/>
        <v>99.403109030902016</v>
      </c>
      <c r="T182" s="186">
        <f t="shared" si="274"/>
        <v>98.330438947110267</v>
      </c>
      <c r="U182" s="186">
        <f t="shared" si="274"/>
        <v>98.329447586591115</v>
      </c>
      <c r="V182" s="186">
        <f t="shared" si="274"/>
        <v>98.328456226071964</v>
      </c>
      <c r="W182" s="186">
        <f t="shared" si="274"/>
        <v>98.327464865552813</v>
      </c>
      <c r="X182" s="186">
        <f t="shared" si="274"/>
        <v>98.326473505033661</v>
      </c>
      <c r="Y182" s="186">
        <f t="shared" si="274"/>
        <v>98.32548214451451</v>
      </c>
      <c r="Z182" s="186">
        <f t="shared" si="274"/>
        <v>98.324490783995358</v>
      </c>
      <c r="AA182" s="186">
        <f t="shared" si="274"/>
        <v>98.323499423476207</v>
      </c>
      <c r="AB182" s="186">
        <f t="shared" si="274"/>
        <v>98.322508062957056</v>
      </c>
      <c r="AC182" s="186">
        <f t="shared" si="274"/>
        <v>98.321516702437947</v>
      </c>
      <c r="AD182" s="186">
        <f t="shared" si="274"/>
        <v>98.321516702437947</v>
      </c>
      <c r="AE182" s="186">
        <f t="shared" si="274"/>
        <v>98.321516702437947</v>
      </c>
      <c r="AF182" s="186">
        <f t="shared" si="274"/>
        <v>98.321516702437947</v>
      </c>
      <c r="AG182" s="186">
        <f t="shared" si="274"/>
        <v>98.321516702437947</v>
      </c>
      <c r="AH182" s="186">
        <f t="shared" si="274"/>
        <v>98.321516702437947</v>
      </c>
      <c r="AI182" s="186">
        <f t="shared" si="274"/>
        <v>98.321516702437947</v>
      </c>
      <c r="AJ182" s="186">
        <f t="shared" si="274"/>
        <v>98.321516702437947</v>
      </c>
      <c r="AK182" s="186">
        <f t="shared" si="274"/>
        <v>98.321516702437947</v>
      </c>
      <c r="AL182" s="186">
        <f t="shared" si="274"/>
        <v>98.321516702437947</v>
      </c>
      <c r="AM182" s="186">
        <f t="shared" si="274"/>
        <v>98.321516702437947</v>
      </c>
      <c r="AN182" s="186">
        <f t="shared" si="274"/>
        <v>98.321516702437947</v>
      </c>
      <c r="AO182" s="186">
        <f t="shared" si="274"/>
        <v>98.321516702437947</v>
      </c>
      <c r="AP182" s="186">
        <f t="shared" si="274"/>
        <v>98.321516702437947</v>
      </c>
      <c r="AQ182" s="186">
        <f t="shared" si="274"/>
        <v>98.321516702437947</v>
      </c>
      <c r="AZ182" s="186"/>
      <c r="BA182" s="186"/>
      <c r="BB182" s="186"/>
      <c r="BC182" s="186"/>
      <c r="BD182" s="186"/>
      <c r="BE182" s="186"/>
    </row>
    <row r="183" spans="1:57">
      <c r="A183" s="185" t="s">
        <v>16</v>
      </c>
      <c r="B183" s="22" t="str">
        <f t="shared" si="262"/>
        <v/>
      </c>
      <c r="C183" s="23" t="str">
        <f t="shared" si="263"/>
        <v/>
      </c>
      <c r="D183" s="57"/>
      <c r="E183" s="23" t="str">
        <f t="shared" si="264"/>
        <v/>
      </c>
      <c r="F183" s="23" t="str">
        <f t="shared" si="264"/>
        <v/>
      </c>
      <c r="G183" s="23" t="str">
        <f t="shared" si="264"/>
        <v/>
      </c>
      <c r="H183" s="23"/>
      <c r="I183" s="23" t="str">
        <f t="shared" si="264"/>
        <v/>
      </c>
      <c r="J183" s="133" t="str">
        <f t="shared" si="266"/>
        <v>TFHCV7</v>
      </c>
      <c r="K183" s="186">
        <f t="shared" si="269"/>
        <v>28.003212301240232</v>
      </c>
      <c r="L183" s="186">
        <f t="shared" ref="L183:AQ183" si="275">IF(L$174=-1,M183,IF(L$174=99,K183,IF(L$174=0,INDEX($F56:$N56,0,L$172),(INDEX($F56:$N56,0,L$174+1)-INDEX($F56:$N56,0,L$174))/(INDEX($F$4:$N$4,0,L$174+1)-INDEX($F$4:$N$4,0,L$174))+K183)))</f>
        <v>28.450483678632821</v>
      </c>
      <c r="M183" s="186">
        <f t="shared" si="275"/>
        <v>28.89775505602541</v>
      </c>
      <c r="N183" s="186">
        <f t="shared" si="275"/>
        <v>29.345026433417999</v>
      </c>
      <c r="O183" s="186">
        <f t="shared" si="275"/>
        <v>29.542394782301606</v>
      </c>
      <c r="P183" s="186">
        <f t="shared" si="275"/>
        <v>29.739763131185214</v>
      </c>
      <c r="Q183" s="186">
        <f t="shared" si="275"/>
        <v>29.943225581754398</v>
      </c>
      <c r="R183" s="186">
        <f t="shared" si="275"/>
        <v>30.146688032323578</v>
      </c>
      <c r="S183" s="186">
        <f t="shared" si="275"/>
        <v>28.314777473784595</v>
      </c>
      <c r="T183" s="186">
        <f t="shared" si="275"/>
        <v>28.00922953849912</v>
      </c>
      <c r="U183" s="186">
        <f t="shared" si="275"/>
        <v>28.008947151431254</v>
      </c>
      <c r="V183" s="186">
        <f t="shared" si="275"/>
        <v>28.008664764363388</v>
      </c>
      <c r="W183" s="186">
        <f t="shared" si="275"/>
        <v>28.008382377295522</v>
      </c>
      <c r="X183" s="186">
        <f t="shared" si="275"/>
        <v>28.008099990227656</v>
      </c>
      <c r="Y183" s="186">
        <f t="shared" si="275"/>
        <v>28.00781760315979</v>
      </c>
      <c r="Z183" s="186">
        <f t="shared" si="275"/>
        <v>28.007535216091924</v>
      </c>
      <c r="AA183" s="186">
        <f t="shared" si="275"/>
        <v>28.007252829024058</v>
      </c>
      <c r="AB183" s="186">
        <f t="shared" si="275"/>
        <v>28.006970441956192</v>
      </c>
      <c r="AC183" s="186">
        <f t="shared" si="275"/>
        <v>28.006688054888333</v>
      </c>
      <c r="AD183" s="186">
        <f t="shared" si="275"/>
        <v>28.006688054888333</v>
      </c>
      <c r="AE183" s="186">
        <f t="shared" si="275"/>
        <v>28.006688054888333</v>
      </c>
      <c r="AF183" s="186">
        <f t="shared" si="275"/>
        <v>28.006688054888333</v>
      </c>
      <c r="AG183" s="186">
        <f t="shared" si="275"/>
        <v>28.006688054888333</v>
      </c>
      <c r="AH183" s="186">
        <f t="shared" si="275"/>
        <v>28.006688054888333</v>
      </c>
      <c r="AI183" s="186">
        <f t="shared" si="275"/>
        <v>28.006688054888333</v>
      </c>
      <c r="AJ183" s="186">
        <f t="shared" si="275"/>
        <v>28.006688054888333</v>
      </c>
      <c r="AK183" s="186">
        <f t="shared" si="275"/>
        <v>28.006688054888333</v>
      </c>
      <c r="AL183" s="186">
        <f t="shared" si="275"/>
        <v>28.006688054888333</v>
      </c>
      <c r="AM183" s="186">
        <f t="shared" si="275"/>
        <v>28.006688054888333</v>
      </c>
      <c r="AN183" s="186">
        <f t="shared" si="275"/>
        <v>28.006688054888333</v>
      </c>
      <c r="AO183" s="186">
        <f t="shared" si="275"/>
        <v>28.006688054888333</v>
      </c>
      <c r="AP183" s="186">
        <f t="shared" si="275"/>
        <v>28.006688054888333</v>
      </c>
      <c r="AQ183" s="186">
        <f t="shared" si="275"/>
        <v>28.006688054888333</v>
      </c>
      <c r="AZ183" s="186"/>
      <c r="BA183" s="186"/>
      <c r="BB183" s="186"/>
      <c r="BC183" s="186"/>
      <c r="BD183" s="186"/>
      <c r="BE183" s="186"/>
    </row>
    <row r="184" spans="1:57">
      <c r="A184" s="185" t="s">
        <v>16</v>
      </c>
      <c r="B184" s="22" t="str">
        <f t="shared" si="262"/>
        <v/>
      </c>
      <c r="C184" s="23" t="str">
        <f t="shared" si="263"/>
        <v/>
      </c>
      <c r="D184" s="57"/>
      <c r="E184" s="23" t="str">
        <f t="shared" si="264"/>
        <v/>
      </c>
      <c r="F184" s="23" t="str">
        <f t="shared" si="264"/>
        <v/>
      </c>
      <c r="G184" s="23" t="str">
        <f t="shared" si="264"/>
        <v/>
      </c>
      <c r="H184" s="23"/>
      <c r="I184" s="23" t="str">
        <f t="shared" si="264"/>
        <v/>
      </c>
      <c r="J184" s="133" t="str">
        <f t="shared" si="266"/>
        <v>TFHCV8</v>
      </c>
      <c r="K184" s="186">
        <f t="shared" si="269"/>
        <v>1.0763192990282064</v>
      </c>
      <c r="L184" s="186">
        <f t="shared" ref="L184:AQ184" si="276">IF(L$174=-1,M184,IF(L$174=99,K184,IF(L$174=0,INDEX($F57:$N57,0,L$172),(INDEX($F57:$N57,0,L$174+1)-INDEX($F57:$N57,0,L$174))/(INDEX($F$4:$N$4,0,L$174+1)-INDEX($F$4:$N$4,0,L$174))+K184)))</f>
        <v>1.0935104273249143</v>
      </c>
      <c r="M184" s="186">
        <f t="shared" si="276"/>
        <v>1.1107015556216222</v>
      </c>
      <c r="N184" s="186">
        <f t="shared" si="276"/>
        <v>1.1278926839183303</v>
      </c>
      <c r="O184" s="186">
        <f t="shared" si="276"/>
        <v>1.1354786480082912</v>
      </c>
      <c r="P184" s="186">
        <f t="shared" si="276"/>
        <v>1.1430646120982522</v>
      </c>
      <c r="Q184" s="186">
        <f t="shared" si="276"/>
        <v>1.1508848064323673</v>
      </c>
      <c r="R184" s="186">
        <f t="shared" si="276"/>
        <v>1.1587050007664825</v>
      </c>
      <c r="S184" s="186">
        <f t="shared" si="276"/>
        <v>1.0882944826074026</v>
      </c>
      <c r="T184" s="186">
        <f t="shared" si="276"/>
        <v>1.0765505749446587</v>
      </c>
      <c r="U184" s="186">
        <f t="shared" si="276"/>
        <v>1.0765397212380314</v>
      </c>
      <c r="V184" s="186">
        <f t="shared" si="276"/>
        <v>1.0765288675314042</v>
      </c>
      <c r="W184" s="186">
        <f t="shared" si="276"/>
        <v>1.076518013824777</v>
      </c>
      <c r="X184" s="186">
        <f t="shared" si="276"/>
        <v>1.0765071601181497</v>
      </c>
      <c r="Y184" s="186">
        <f t="shared" si="276"/>
        <v>1.0764963064115225</v>
      </c>
      <c r="Z184" s="186">
        <f t="shared" si="276"/>
        <v>1.0764854527048953</v>
      </c>
      <c r="AA184" s="186">
        <f t="shared" si="276"/>
        <v>1.076474598998268</v>
      </c>
      <c r="AB184" s="186">
        <f t="shared" si="276"/>
        <v>1.0764637452916408</v>
      </c>
      <c r="AC184" s="186">
        <f t="shared" si="276"/>
        <v>1.0764528915850131</v>
      </c>
      <c r="AD184" s="186">
        <f t="shared" si="276"/>
        <v>1.0764528915850131</v>
      </c>
      <c r="AE184" s="186">
        <f t="shared" si="276"/>
        <v>1.0764528915850131</v>
      </c>
      <c r="AF184" s="186">
        <f t="shared" si="276"/>
        <v>1.0764528915850131</v>
      </c>
      <c r="AG184" s="186">
        <f t="shared" si="276"/>
        <v>1.0764528915850131</v>
      </c>
      <c r="AH184" s="186">
        <f t="shared" si="276"/>
        <v>1.0764528915850131</v>
      </c>
      <c r="AI184" s="186">
        <f t="shared" si="276"/>
        <v>1.0764528915850131</v>
      </c>
      <c r="AJ184" s="186">
        <f t="shared" si="276"/>
        <v>1.0764528915850131</v>
      </c>
      <c r="AK184" s="186">
        <f t="shared" si="276"/>
        <v>1.0764528915850131</v>
      </c>
      <c r="AL184" s="186">
        <f t="shared" si="276"/>
        <v>1.0764528915850131</v>
      </c>
      <c r="AM184" s="186">
        <f t="shared" si="276"/>
        <v>1.0764528915850131</v>
      </c>
      <c r="AN184" s="186">
        <f t="shared" si="276"/>
        <v>1.0764528915850131</v>
      </c>
      <c r="AO184" s="186">
        <f t="shared" si="276"/>
        <v>1.0764528915850131</v>
      </c>
      <c r="AP184" s="186">
        <f t="shared" si="276"/>
        <v>1.0764528915850131</v>
      </c>
      <c r="AQ184" s="186">
        <f t="shared" si="276"/>
        <v>1.0764528915850131</v>
      </c>
      <c r="AZ184" s="186"/>
      <c r="BA184" s="186"/>
      <c r="BB184" s="186"/>
      <c r="BC184" s="186"/>
      <c r="BD184" s="186"/>
      <c r="BE184" s="186"/>
    </row>
    <row r="185" spans="1:57">
      <c r="A185" s="185" t="s">
        <v>16</v>
      </c>
      <c r="B185" s="22"/>
      <c r="C185" s="23"/>
      <c r="D185" s="57"/>
      <c r="E185" s="23"/>
      <c r="F185" s="23"/>
      <c r="G185" s="23"/>
      <c r="H185" s="23"/>
      <c r="I185" s="23"/>
      <c r="J185" s="133" t="str">
        <f t="shared" si="266"/>
        <v>TFHCV9</v>
      </c>
      <c r="K185" s="186">
        <f t="shared" si="269"/>
        <v>0.87560973396075781</v>
      </c>
      <c r="L185" s="186">
        <f t="shared" ref="L185:AQ185" si="277">IF(L$174=-1,M185,IF(L$174=99,K185,IF(L$174=0,INDEX($F58:$N58,0,L$172),(INDEX($F58:$N58,0,L$174+1)-INDEX($F58:$N58,0,L$174))/(INDEX($F$4:$N$4,0,L$174+1)-INDEX($F$4:$N$4,0,L$174))+K185)))</f>
        <v>0.88959509990927943</v>
      </c>
      <c r="M185" s="186">
        <f t="shared" si="277"/>
        <v>0.90358046585780105</v>
      </c>
      <c r="N185" s="186">
        <f t="shared" si="277"/>
        <v>0.91756583180632267</v>
      </c>
      <c r="O185" s="186">
        <f t="shared" si="277"/>
        <v>0.92373718263561999</v>
      </c>
      <c r="P185" s="186">
        <f t="shared" si="277"/>
        <v>0.92990853346491742</v>
      </c>
      <c r="Q185" s="186">
        <f t="shared" si="277"/>
        <v>0.93627043581731273</v>
      </c>
      <c r="R185" s="186">
        <f t="shared" si="277"/>
        <v>0.94263233816970804</v>
      </c>
      <c r="S185" s="186">
        <f t="shared" si="277"/>
        <v>0.88535181265188445</v>
      </c>
      <c r="T185" s="186">
        <f t="shared" si="277"/>
        <v>0.87579788207243725</v>
      </c>
      <c r="U185" s="186">
        <f t="shared" si="277"/>
        <v>0.87578905234023696</v>
      </c>
      <c r="V185" s="186">
        <f t="shared" si="277"/>
        <v>0.87578022260803667</v>
      </c>
      <c r="W185" s="186">
        <f t="shared" si="277"/>
        <v>0.87577139287583639</v>
      </c>
      <c r="X185" s="186">
        <f t="shared" si="277"/>
        <v>0.8757625631436361</v>
      </c>
      <c r="Y185" s="186">
        <f t="shared" si="277"/>
        <v>0.87575373341143581</v>
      </c>
      <c r="Z185" s="186">
        <f t="shared" si="277"/>
        <v>0.87574490367923552</v>
      </c>
      <c r="AA185" s="186">
        <f t="shared" si="277"/>
        <v>0.87573607394703523</v>
      </c>
      <c r="AB185" s="186">
        <f t="shared" si="277"/>
        <v>0.87572724421483494</v>
      </c>
      <c r="AC185" s="186">
        <f t="shared" si="277"/>
        <v>0.87571841448263477</v>
      </c>
      <c r="AD185" s="186">
        <f t="shared" si="277"/>
        <v>0.87571841448263477</v>
      </c>
      <c r="AE185" s="186">
        <f t="shared" si="277"/>
        <v>0.87571841448263477</v>
      </c>
      <c r="AF185" s="186">
        <f t="shared" si="277"/>
        <v>0.87571841448263477</v>
      </c>
      <c r="AG185" s="186">
        <f t="shared" si="277"/>
        <v>0.87571841448263477</v>
      </c>
      <c r="AH185" s="186">
        <f t="shared" si="277"/>
        <v>0.87571841448263477</v>
      </c>
      <c r="AI185" s="186">
        <f t="shared" si="277"/>
        <v>0.87571841448263477</v>
      </c>
      <c r="AJ185" s="186">
        <f t="shared" si="277"/>
        <v>0.87571841448263477</v>
      </c>
      <c r="AK185" s="186">
        <f t="shared" si="277"/>
        <v>0.87571841448263477</v>
      </c>
      <c r="AL185" s="186">
        <f t="shared" si="277"/>
        <v>0.87571841448263477</v>
      </c>
      <c r="AM185" s="186">
        <f t="shared" si="277"/>
        <v>0.87571841448263477</v>
      </c>
      <c r="AN185" s="186">
        <f t="shared" si="277"/>
        <v>0.87571841448263477</v>
      </c>
      <c r="AO185" s="186">
        <f t="shared" si="277"/>
        <v>0.87571841448263477</v>
      </c>
      <c r="AP185" s="186">
        <f t="shared" si="277"/>
        <v>0.87571841448263477</v>
      </c>
      <c r="AQ185" s="186">
        <f t="shared" si="277"/>
        <v>0.87571841448263477</v>
      </c>
      <c r="AZ185" s="186"/>
      <c r="BA185" s="186"/>
      <c r="BB185" s="186"/>
      <c r="BC185" s="186"/>
      <c r="BD185" s="186"/>
      <c r="BE185" s="186"/>
    </row>
    <row r="186" spans="1:57">
      <c r="A186" s="185" t="s">
        <v>16</v>
      </c>
      <c r="B186" s="22"/>
      <c r="C186" s="23"/>
      <c r="D186" s="57"/>
      <c r="E186" s="23"/>
      <c r="F186" s="23"/>
      <c r="G186" s="23"/>
      <c r="H186" s="23"/>
      <c r="I186" s="23"/>
      <c r="J186" s="133" t="str">
        <f t="shared" si="266"/>
        <v>TFRCO</v>
      </c>
      <c r="K186" s="186">
        <f t="shared" ref="K186:AQ186" si="278">J147</f>
        <v>22</v>
      </c>
      <c r="L186" s="186">
        <f t="shared" si="278"/>
        <v>22.351387197896614</v>
      </c>
      <c r="M186" s="186">
        <f t="shared" si="278"/>
        <v>22.702774395793227</v>
      </c>
      <c r="N186" s="186">
        <f t="shared" si="278"/>
        <v>23.054161593689841</v>
      </c>
      <c r="O186" s="186">
        <f t="shared" si="278"/>
        <v>23.209218935995068</v>
      </c>
      <c r="P186" s="186">
        <f t="shared" si="278"/>
        <v>23.364276278300295</v>
      </c>
      <c r="Q186" s="186">
        <f t="shared" si="278"/>
        <v>23.524121294092421</v>
      </c>
      <c r="R186" s="186">
        <f t="shared" si="278"/>
        <v>23.683966309884546</v>
      </c>
      <c r="S186" s="186">
        <f t="shared" si="278"/>
        <v>22.244773125391472</v>
      </c>
      <c r="T186" s="186">
        <f t="shared" si="278"/>
        <v>22.004727286936621</v>
      </c>
      <c r="U186" s="186">
        <f t="shared" si="278"/>
        <v>22.004505436835061</v>
      </c>
      <c r="V186" s="186">
        <f t="shared" si="278"/>
        <v>22.0042835867335</v>
      </c>
      <c r="W186" s="186">
        <f t="shared" si="278"/>
        <v>22.00406173663194</v>
      </c>
      <c r="X186" s="186">
        <f t="shared" si="278"/>
        <v>22.003839886530379</v>
      </c>
      <c r="Y186" s="186">
        <f t="shared" si="278"/>
        <v>22.003618036428819</v>
      </c>
      <c r="Z186" s="186">
        <f t="shared" si="278"/>
        <v>22.003396186327258</v>
      </c>
      <c r="AA186" s="186">
        <f t="shared" si="278"/>
        <v>22.003174336225698</v>
      </c>
      <c r="AB186" s="186">
        <f t="shared" si="278"/>
        <v>22.002952486124137</v>
      </c>
      <c r="AC186" s="186">
        <f t="shared" si="278"/>
        <v>22.00273063602258</v>
      </c>
      <c r="AD186" s="186">
        <f t="shared" si="278"/>
        <v>22.00273063602258</v>
      </c>
      <c r="AE186" s="186">
        <f t="shared" si="278"/>
        <v>22.00273063602258</v>
      </c>
      <c r="AF186" s="186">
        <f t="shared" si="278"/>
        <v>22.00273063602258</v>
      </c>
      <c r="AG186" s="186">
        <f t="shared" si="278"/>
        <v>22.00273063602258</v>
      </c>
      <c r="AH186" s="186">
        <f t="shared" si="278"/>
        <v>22.00273063602258</v>
      </c>
      <c r="AI186" s="186">
        <f t="shared" si="278"/>
        <v>22.00273063602258</v>
      </c>
      <c r="AJ186" s="186">
        <f t="shared" si="278"/>
        <v>22.00273063602258</v>
      </c>
      <c r="AK186" s="186">
        <f t="shared" si="278"/>
        <v>22.00273063602258</v>
      </c>
      <c r="AL186" s="186">
        <f t="shared" si="278"/>
        <v>22.00273063602258</v>
      </c>
      <c r="AM186" s="186">
        <f t="shared" si="278"/>
        <v>22.00273063602258</v>
      </c>
      <c r="AN186" s="186">
        <f t="shared" si="278"/>
        <v>22.00273063602258</v>
      </c>
      <c r="AO186" s="186">
        <f t="shared" si="278"/>
        <v>22.00273063602258</v>
      </c>
      <c r="AP186" s="186">
        <f t="shared" si="278"/>
        <v>22.00273063602258</v>
      </c>
      <c r="AQ186" s="186">
        <f t="shared" si="278"/>
        <v>22.00273063602258</v>
      </c>
      <c r="AZ186" s="186"/>
      <c r="BA186" s="186"/>
      <c r="BB186" s="186"/>
      <c r="BC186" s="186"/>
      <c r="BD186" s="186"/>
      <c r="BE186" s="186"/>
    </row>
    <row r="187" spans="1:57">
      <c r="A187" s="185" t="s">
        <v>16</v>
      </c>
      <c r="B187" s="22"/>
      <c r="C187" s="23"/>
      <c r="D187" s="57"/>
      <c r="E187" s="23"/>
      <c r="F187" s="23"/>
      <c r="G187" s="23"/>
      <c r="H187" s="23"/>
      <c r="I187" s="23"/>
      <c r="J187" s="133" t="str">
        <f t="shared" si="266"/>
        <v>TFROT</v>
      </c>
      <c r="K187" s="186">
        <f t="shared" ref="K187:AQ187" si="279">J148</f>
        <v>25.1</v>
      </c>
      <c r="L187" s="186">
        <f t="shared" si="279"/>
        <v>25.500900848509325</v>
      </c>
      <c r="M187" s="186">
        <f t="shared" si="279"/>
        <v>25.901801697018648</v>
      </c>
      <c r="N187" s="186">
        <f t="shared" si="279"/>
        <v>26.302702545527975</v>
      </c>
      <c r="O187" s="186">
        <f t="shared" si="279"/>
        <v>26.479608876976211</v>
      </c>
      <c r="P187" s="186">
        <f t="shared" si="279"/>
        <v>26.656515208424448</v>
      </c>
      <c r="Q187" s="186">
        <f t="shared" si="279"/>
        <v>26.838883840078196</v>
      </c>
      <c r="R187" s="186">
        <f t="shared" si="279"/>
        <v>27.021252471731941</v>
      </c>
      <c r="S187" s="186">
        <f t="shared" si="279"/>
        <v>25.379263883969383</v>
      </c>
      <c r="T187" s="186">
        <f t="shared" si="279"/>
        <v>25.105393404641347</v>
      </c>
      <c r="U187" s="186">
        <f t="shared" si="279"/>
        <v>25.105140293843657</v>
      </c>
      <c r="V187" s="186">
        <f t="shared" si="279"/>
        <v>25.104887183045967</v>
      </c>
      <c r="W187" s="186">
        <f t="shared" si="279"/>
        <v>25.104634072248277</v>
      </c>
      <c r="X187" s="186">
        <f t="shared" si="279"/>
        <v>25.104380961450588</v>
      </c>
      <c r="Y187" s="186">
        <f t="shared" si="279"/>
        <v>25.104127850652898</v>
      </c>
      <c r="Z187" s="186">
        <f t="shared" si="279"/>
        <v>25.103874739855208</v>
      </c>
      <c r="AA187" s="186">
        <f t="shared" si="279"/>
        <v>25.103621629057518</v>
      </c>
      <c r="AB187" s="186">
        <f t="shared" si="279"/>
        <v>25.103368518259828</v>
      </c>
      <c r="AC187" s="186">
        <f t="shared" si="279"/>
        <v>25.103115407462148</v>
      </c>
      <c r="AD187" s="186">
        <f t="shared" si="279"/>
        <v>25.103115407462148</v>
      </c>
      <c r="AE187" s="186">
        <f t="shared" si="279"/>
        <v>25.103115407462148</v>
      </c>
      <c r="AF187" s="186">
        <f t="shared" si="279"/>
        <v>25.103115407462148</v>
      </c>
      <c r="AG187" s="186">
        <f t="shared" si="279"/>
        <v>25.103115407462148</v>
      </c>
      <c r="AH187" s="186">
        <f t="shared" si="279"/>
        <v>25.103115407462148</v>
      </c>
      <c r="AI187" s="186">
        <f t="shared" si="279"/>
        <v>25.103115407462148</v>
      </c>
      <c r="AJ187" s="186">
        <f t="shared" si="279"/>
        <v>25.103115407462148</v>
      </c>
      <c r="AK187" s="186">
        <f t="shared" si="279"/>
        <v>25.103115407462148</v>
      </c>
      <c r="AL187" s="186">
        <f t="shared" si="279"/>
        <v>25.103115407462148</v>
      </c>
      <c r="AM187" s="186">
        <f t="shared" si="279"/>
        <v>25.103115407462148</v>
      </c>
      <c r="AN187" s="186">
        <f t="shared" si="279"/>
        <v>25.103115407462148</v>
      </c>
      <c r="AO187" s="186">
        <f t="shared" si="279"/>
        <v>25.103115407462148</v>
      </c>
      <c r="AP187" s="186">
        <f t="shared" si="279"/>
        <v>25.103115407462148</v>
      </c>
      <c r="AQ187" s="186">
        <f t="shared" si="279"/>
        <v>25.103115407462148</v>
      </c>
      <c r="AZ187" s="186"/>
      <c r="BA187" s="186"/>
      <c r="BB187" s="186"/>
      <c r="BC187" s="186"/>
      <c r="BD187" s="186"/>
      <c r="BE187" s="186"/>
    </row>
    <row r="188" spans="1:57">
      <c r="A188" s="185" t="s">
        <v>16</v>
      </c>
      <c r="J188" s="133" t="str">
        <f t="shared" si="266"/>
        <v>TFREX</v>
      </c>
      <c r="K188" s="186">
        <f t="shared" ref="K188:AQ188" si="280">J149</f>
        <v>82</v>
      </c>
      <c r="L188" s="186">
        <f t="shared" si="280"/>
        <v>82</v>
      </c>
      <c r="M188" s="186">
        <f t="shared" si="280"/>
        <v>82</v>
      </c>
      <c r="N188" s="186">
        <f t="shared" si="280"/>
        <v>82</v>
      </c>
      <c r="O188" s="186">
        <f t="shared" si="280"/>
        <v>82</v>
      </c>
      <c r="P188" s="186">
        <f t="shared" si="280"/>
        <v>82</v>
      </c>
      <c r="Q188" s="186">
        <f t="shared" si="280"/>
        <v>84.071637252445441</v>
      </c>
      <c r="R188" s="186">
        <f t="shared" si="280"/>
        <v>86.143274504890869</v>
      </c>
      <c r="S188" s="186">
        <f t="shared" si="280"/>
        <v>76.180712241524674</v>
      </c>
      <c r="T188" s="186">
        <f t="shared" si="280"/>
        <v>82.016054227589507</v>
      </c>
      <c r="U188" s="186">
        <f t="shared" si="280"/>
        <v>81.540883543538797</v>
      </c>
      <c r="V188" s="186">
        <f t="shared" si="280"/>
        <v>81.065712859488087</v>
      </c>
      <c r="W188" s="186">
        <f t="shared" si="280"/>
        <v>80.590542175437378</v>
      </c>
      <c r="X188" s="186">
        <f t="shared" si="280"/>
        <v>80.115371491386668</v>
      </c>
      <c r="Y188" s="186">
        <f t="shared" si="280"/>
        <v>79.640200807335958</v>
      </c>
      <c r="Z188" s="186">
        <f t="shared" si="280"/>
        <v>79.165030123285248</v>
      </c>
      <c r="AA188" s="186">
        <f t="shared" si="280"/>
        <v>78.689859439234539</v>
      </c>
      <c r="AB188" s="186">
        <f t="shared" si="280"/>
        <v>78.214688755183829</v>
      </c>
      <c r="AC188" s="186">
        <f t="shared" si="280"/>
        <v>77.739518071133176</v>
      </c>
      <c r="AD188" s="186">
        <f t="shared" si="280"/>
        <v>77.739518071133176</v>
      </c>
      <c r="AE188" s="186">
        <f t="shared" si="280"/>
        <v>77.739518071133176</v>
      </c>
      <c r="AF188" s="186">
        <f t="shared" si="280"/>
        <v>77.739518071133176</v>
      </c>
      <c r="AG188" s="186">
        <f t="shared" si="280"/>
        <v>77.739518071133176</v>
      </c>
      <c r="AH188" s="186">
        <f t="shared" si="280"/>
        <v>77.739518071133176</v>
      </c>
      <c r="AI188" s="186">
        <f t="shared" si="280"/>
        <v>77.739518071133176</v>
      </c>
      <c r="AJ188" s="186">
        <f t="shared" si="280"/>
        <v>77.739518071133176</v>
      </c>
      <c r="AK188" s="186">
        <f t="shared" si="280"/>
        <v>77.739518071133176</v>
      </c>
      <c r="AL188" s="186">
        <f t="shared" si="280"/>
        <v>77.739518071133176</v>
      </c>
      <c r="AM188" s="186">
        <f t="shared" si="280"/>
        <v>77.739518071133176</v>
      </c>
      <c r="AN188" s="186">
        <f t="shared" si="280"/>
        <v>77.739518071133176</v>
      </c>
      <c r="AO188" s="186">
        <f t="shared" si="280"/>
        <v>77.739518071133176</v>
      </c>
      <c r="AP188" s="186">
        <f t="shared" si="280"/>
        <v>77.739518071133176</v>
      </c>
      <c r="AQ188" s="186">
        <f t="shared" si="280"/>
        <v>77.739518071133176</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1" zoomScale="90" zoomScaleNormal="90" workbookViewId="0">
      <selection activeCell="I212" sqref="I212"/>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5703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540</v>
      </c>
      <c r="BD1" s="192" t="s">
        <v>197</v>
      </c>
      <c r="BE1" s="192" t="s">
        <v>544</v>
      </c>
      <c r="BF1" s="192"/>
      <c r="BG1" s="192"/>
      <c r="BH1" s="192"/>
      <c r="BI1" s="288" t="s">
        <v>623</v>
      </c>
      <c r="BJ1" s="288"/>
      <c r="BK1" s="288"/>
      <c r="BL1" s="192"/>
    </row>
    <row r="2" spans="1:64" ht="15.75" thickBot="1">
      <c r="A2" s="185" t="s">
        <v>16</v>
      </c>
      <c r="B2" s="338" t="s">
        <v>296</v>
      </c>
      <c r="C2" s="338"/>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541</v>
      </c>
      <c r="BF2" s="192" t="s">
        <v>541</v>
      </c>
      <c r="BG2" s="192" t="s">
        <v>541</v>
      </c>
      <c r="BH2" s="192" t="s">
        <v>546</v>
      </c>
      <c r="BI2" s="192" t="s">
        <v>620</v>
      </c>
      <c r="BJ2" s="192" t="s">
        <v>621</v>
      </c>
      <c r="BK2" s="192" t="s">
        <v>622</v>
      </c>
      <c r="BL2" s="192"/>
    </row>
    <row r="3" spans="1:64">
      <c r="A3" s="185" t="s">
        <v>16</v>
      </c>
      <c r="B3" s="228"/>
      <c r="C3" s="192" t="str">
        <f>INDEX($BC$4:$BC$7,MATCH($D$3,$BB$4:$BB$7,0))</f>
        <v>NDC-PAMS-reference</v>
      </c>
      <c r="D3" s="196">
        <f>DriversGams!C163</f>
        <v>-1</v>
      </c>
      <c r="L3" s="185"/>
      <c r="N3" s="39"/>
      <c r="BB3" s="192"/>
      <c r="BC3" s="192"/>
      <c r="BD3" s="192"/>
      <c r="BE3" s="192" t="s">
        <v>542</v>
      </c>
      <c r="BF3" s="192" t="s">
        <v>543</v>
      </c>
      <c r="BG3" s="192" t="s">
        <v>654</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8"/>
      <c r="W4" s="238"/>
      <c r="X4" s="238"/>
      <c r="AA4" s="238"/>
      <c r="AC4" s="238"/>
      <c r="AD4" s="238"/>
      <c r="AE4" s="238"/>
      <c r="AF4" s="238"/>
      <c r="AG4" s="238"/>
      <c r="AH4" s="238"/>
      <c r="AI4" s="238"/>
      <c r="AJ4" s="238"/>
      <c r="AK4" s="238"/>
      <c r="AL4" s="238"/>
      <c r="AM4" s="238"/>
      <c r="AN4" s="238"/>
      <c r="AO4" s="238"/>
      <c r="AP4" s="238"/>
      <c r="AQ4" s="238"/>
      <c r="AR4" s="238"/>
      <c r="AS4" s="238"/>
      <c r="BB4" s="192">
        <v>-1</v>
      </c>
      <c r="BC4" s="192" t="s">
        <v>626</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627</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9"/>
      <c r="R6" s="239"/>
      <c r="T6" s="239"/>
      <c r="U6" s="239"/>
      <c r="V6" s="239"/>
      <c r="W6" s="239"/>
      <c r="X6" s="239"/>
      <c r="AA6" s="239"/>
      <c r="AC6" s="239"/>
      <c r="AD6" s="239"/>
      <c r="AE6" s="239"/>
      <c r="AF6" s="239"/>
      <c r="AG6" s="239"/>
      <c r="AH6" s="239"/>
      <c r="AI6" s="239"/>
      <c r="AJ6" s="239"/>
      <c r="AK6" s="239"/>
      <c r="AL6" s="239"/>
      <c r="AM6" s="239"/>
      <c r="AN6" s="239"/>
      <c r="AO6" s="239"/>
      <c r="AP6" s="239"/>
      <c r="AQ6" s="239"/>
      <c r="AR6" s="239"/>
      <c r="AS6" s="239"/>
      <c r="AT6" s="239"/>
      <c r="AU6" s="239"/>
      <c r="BB6" s="192">
        <v>2</v>
      </c>
      <c r="BC6" s="192" t="s">
        <v>618</v>
      </c>
      <c r="BD6" s="192">
        <v>1</v>
      </c>
      <c r="BE6" s="183">
        <v>0.97499999999999998</v>
      </c>
      <c r="BF6" s="184">
        <v>0.95</v>
      </c>
      <c r="BG6" s="184">
        <v>0.95</v>
      </c>
      <c r="BH6" s="202">
        <v>1</v>
      </c>
      <c r="BI6" s="184">
        <v>0</v>
      </c>
      <c r="BJ6" s="253">
        <v>0</v>
      </c>
      <c r="BK6" s="184">
        <v>0</v>
      </c>
      <c r="BL6" s="192"/>
    </row>
    <row r="7" spans="1:64">
      <c r="A7" s="185" t="s">
        <v>16</v>
      </c>
      <c r="L7" s="185"/>
      <c r="N7" s="40"/>
      <c r="BB7" s="192">
        <v>3</v>
      </c>
      <c r="BC7" s="192" t="s">
        <v>628</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9"/>
    </row>
    <row r="11" spans="1:64" ht="15.75" thickBot="1">
      <c r="A11" s="185" t="s">
        <v>16</v>
      </c>
      <c r="B11" s="227" t="s">
        <v>56</v>
      </c>
      <c r="E11" s="185">
        <f>MATCH(E12,Drivers!$C$5:$AG$5,0)</f>
        <v>1</v>
      </c>
      <c r="F11" s="185">
        <f>MATCH(F12,Drivers!$C$5:$AG$5,0)</f>
        <v>4</v>
      </c>
      <c r="G11" s="185">
        <f>MATCH(G12,Drivers!$C$5:$AG$5,0)</f>
        <v>6</v>
      </c>
      <c r="H11" s="283">
        <f>MATCH(H12,Drivers!$C$5:$AG$5,0)</f>
        <v>8</v>
      </c>
      <c r="I11" s="283">
        <f>MATCH(I12,Drivers!$C$5:$AG$5,0)</f>
        <v>9</v>
      </c>
      <c r="J11" s="283">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f>INDEX(Drivers!$C$31:$AG$33,1,E$11)</f>
        <v>26.162716441035041</v>
      </c>
      <c r="F13" s="186">
        <f>INDEX(Drivers!$C$31:$AG$33,1,F$11)</f>
        <v>25.829664308577815</v>
      </c>
      <c r="G13" s="186">
        <f>INDEX(Drivers!$C$31:$AG$33,1,G$11)</f>
        <v>25.824516373599828</v>
      </c>
      <c r="H13" s="186">
        <f>INDEX(Drivers!$C$31:$AG$33,1,H$11)</f>
        <v>25.722655610429403</v>
      </c>
      <c r="I13" s="186">
        <f>INDEX(Drivers!$C$31:$AG$33,1,I$11)</f>
        <v>26.648636225116821</v>
      </c>
      <c r="J13" s="186">
        <f>INDEX(Drivers!$C$31:$AG$33,1,J$11)</f>
        <v>30.868768089219451</v>
      </c>
      <c r="K13" s="186">
        <f>INDEX(Drivers!$C$31:$AG$33,1,K$11)</f>
        <v>36.421326718637793</v>
      </c>
      <c r="L13" s="186">
        <f>INDEX(Drivers!$C$31:$AG$33,1,L$11)</f>
        <v>43.769748871921088</v>
      </c>
      <c r="M13" s="186">
        <f>INDEX(Drivers!$C$31:$AG$33,1,M$11)</f>
        <v>52.600799831124043</v>
      </c>
      <c r="N13" s="40"/>
      <c r="O13" s="186">
        <f>F13</f>
        <v>25.829664308577815</v>
      </c>
      <c r="P13" s="186">
        <f t="shared" si="1"/>
        <v>25.824516373599828</v>
      </c>
      <c r="Q13" s="186">
        <f t="shared" si="1"/>
        <v>25.722655610429403</v>
      </c>
      <c r="R13" s="186">
        <f t="shared" si="1"/>
        <v>26.648636225116821</v>
      </c>
      <c r="S13" s="186">
        <f t="shared" si="1"/>
        <v>30.868768089219451</v>
      </c>
      <c r="T13" s="186">
        <f t="shared" ref="T13:V15" si="3">K13</f>
        <v>36.421326718637793</v>
      </c>
      <c r="U13" s="186">
        <f t="shared" si="3"/>
        <v>43.769748871921088</v>
      </c>
      <c r="V13" s="186">
        <f t="shared" si="3"/>
        <v>52.600799831124043</v>
      </c>
      <c r="X13" s="186">
        <f>F13</f>
        <v>25.829664308577815</v>
      </c>
      <c r="Y13" s="186">
        <f t="shared" ref="Y13:AE15" si="4">G13</f>
        <v>25.824516373599828</v>
      </c>
      <c r="Z13" s="186">
        <f t="shared" si="4"/>
        <v>25.722655610429403</v>
      </c>
      <c r="AA13" s="186">
        <f t="shared" si="4"/>
        <v>26.648636225116821</v>
      </c>
      <c r="AB13" s="186">
        <f t="shared" si="4"/>
        <v>30.868768089219451</v>
      </c>
      <c r="AC13" s="7">
        <f>T13</f>
        <v>36.421326718637793</v>
      </c>
      <c r="AD13" s="186">
        <f t="shared" si="4"/>
        <v>43.769748871921088</v>
      </c>
      <c r="AE13" s="186">
        <f t="shared" si="4"/>
        <v>52.600799831124043</v>
      </c>
    </row>
    <row r="14" spans="1:64">
      <c r="A14" s="185" t="s">
        <v>16</v>
      </c>
      <c r="C14" s="185" t="s">
        <v>51</v>
      </c>
      <c r="D14" s="185" t="s">
        <v>47</v>
      </c>
      <c r="E14" s="186">
        <f>INDEX(Drivers!$C$31:$AG$33,2,E$11)</f>
        <v>15.697629864621025</v>
      </c>
      <c r="F14" s="186">
        <f>INDEX(Drivers!$C$31:$AG$33,2,F$11)</f>
        <v>16.308344624690061</v>
      </c>
      <c r="G14" s="186">
        <f>INDEX(Drivers!$C$31:$AG$33,2,G$11)</f>
        <v>16.797338275285441</v>
      </c>
      <c r="H14" s="186">
        <f>INDEX(Drivers!$C$31:$AG$33,2,H$11)</f>
        <v>17.416134890255453</v>
      </c>
      <c r="I14" s="186">
        <f>INDEX(Drivers!$C$31:$AG$33,2,I$11)</f>
        <v>18.253451805294862</v>
      </c>
      <c r="J14" s="186">
        <f>INDEX(Drivers!$C$31:$AG$33,2,J$11)</f>
        <v>14.600823019453808</v>
      </c>
      <c r="K14" s="186">
        <f>INDEX(Drivers!$C$31:$AG$33,2,K$11)</f>
        <v>12.968702224113342</v>
      </c>
      <c r="L14" s="186">
        <f>INDEX(Drivers!$C$31:$AG$33,2,L$11)</f>
        <v>10.374013029006568</v>
      </c>
      <c r="M14" s="186">
        <f>INDEX(Drivers!$C$31:$AG$33,2,M$11)</f>
        <v>6.7542363074931675</v>
      </c>
      <c r="N14" s="40"/>
      <c r="O14" s="186">
        <f t="shared" ref="O14:O15" si="5">F14</f>
        <v>16.308344624690061</v>
      </c>
      <c r="P14" s="186">
        <f t="shared" si="1"/>
        <v>16.797338275285441</v>
      </c>
      <c r="Q14" s="186">
        <f t="shared" si="1"/>
        <v>17.416134890255453</v>
      </c>
      <c r="R14" s="186">
        <f t="shared" si="1"/>
        <v>18.253451805294862</v>
      </c>
      <c r="S14" s="186">
        <f t="shared" si="1"/>
        <v>14.600823019453808</v>
      </c>
      <c r="T14" s="186">
        <f t="shared" si="3"/>
        <v>12.968702224113342</v>
      </c>
      <c r="U14" s="186">
        <f t="shared" si="3"/>
        <v>10.374013029006568</v>
      </c>
      <c r="V14" s="186">
        <f t="shared" si="3"/>
        <v>6.7542363074931675</v>
      </c>
      <c r="X14" s="186">
        <f t="shared" ref="X14:X15" si="6">F14</f>
        <v>16.308344624690061</v>
      </c>
      <c r="Y14" s="186">
        <f t="shared" si="4"/>
        <v>16.797338275285441</v>
      </c>
      <c r="Z14" s="186">
        <f t="shared" si="4"/>
        <v>17.416134890255453</v>
      </c>
      <c r="AA14" s="186">
        <f t="shared" si="4"/>
        <v>18.253451805294862</v>
      </c>
      <c r="AB14" s="186">
        <f t="shared" si="4"/>
        <v>14.600823019453808</v>
      </c>
      <c r="AC14" s="7">
        <f>T14</f>
        <v>12.968702224113342</v>
      </c>
      <c r="AD14" s="186">
        <f t="shared" si="4"/>
        <v>10.374013029006568</v>
      </c>
      <c r="AE14" s="186">
        <f t="shared" si="4"/>
        <v>6.7542363074931675</v>
      </c>
    </row>
    <row r="15" spans="1:64">
      <c r="A15" s="185" t="s">
        <v>16</v>
      </c>
      <c r="C15" s="185" t="s">
        <v>50</v>
      </c>
      <c r="D15" s="185" t="s">
        <v>47</v>
      </c>
      <c r="E15" s="186">
        <f>INDEX(Drivers!$C$31:$AG$33,3,E$11)</f>
        <v>10.465086576414015</v>
      </c>
      <c r="F15" s="186">
        <f>INDEX(Drivers!$C$31:$AG$33,3,F$11)</f>
        <v>12.612482524053235</v>
      </c>
      <c r="G15" s="186">
        <f>INDEX(Drivers!$C$31:$AG$33,3,G$11)</f>
        <v>13.900093392762827</v>
      </c>
      <c r="H15" s="186">
        <f>INDEX(Drivers!$C$31:$AG$33,3,H$11)</f>
        <v>15.226044421134587</v>
      </c>
      <c r="I15" s="186">
        <f>INDEX(Drivers!$C$31:$AG$33,3,I$11)</f>
        <v>14.406601969588325</v>
      </c>
      <c r="J15" s="186">
        <f>INDEX(Drivers!$C$31:$AG$33,3,J$11)</f>
        <v>14.521989340531004</v>
      </c>
      <c r="K15" s="186">
        <f>INDEX(Drivers!$C$31:$AG$33,3,K$11)</f>
        <v>16.566061057248866</v>
      </c>
      <c r="L15" s="186">
        <f>INDEX(Drivers!$C$31:$AG$33,3,L$11)</f>
        <v>17.231544099072341</v>
      </c>
      <c r="M15" s="186">
        <f>INDEX(Drivers!$C$31:$AG$33,3,M$11)</f>
        <v>16.16287286138278</v>
      </c>
      <c r="N15" s="40"/>
      <c r="O15" s="186">
        <f t="shared" si="5"/>
        <v>12.612482524053235</v>
      </c>
      <c r="P15" s="186">
        <f t="shared" si="1"/>
        <v>13.900093392762827</v>
      </c>
      <c r="Q15" s="186">
        <f t="shared" si="1"/>
        <v>15.226044421134587</v>
      </c>
      <c r="R15" s="186">
        <f t="shared" si="1"/>
        <v>14.406601969588325</v>
      </c>
      <c r="S15" s="186">
        <f t="shared" si="1"/>
        <v>14.521989340531004</v>
      </c>
      <c r="T15" s="186">
        <f t="shared" si="3"/>
        <v>16.566061057248866</v>
      </c>
      <c r="U15" s="186">
        <f t="shared" si="3"/>
        <v>17.231544099072341</v>
      </c>
      <c r="V15" s="186">
        <f t="shared" si="3"/>
        <v>16.16287286138278</v>
      </c>
      <c r="X15" s="186">
        <f t="shared" si="6"/>
        <v>12.612482524053235</v>
      </c>
      <c r="Y15" s="186">
        <f t="shared" si="4"/>
        <v>13.900093392762827</v>
      </c>
      <c r="Z15" s="186">
        <f t="shared" si="4"/>
        <v>15.226044421134587</v>
      </c>
      <c r="AA15" s="186">
        <f t="shared" si="4"/>
        <v>14.406601969588325</v>
      </c>
      <c r="AB15" s="186">
        <f t="shared" si="4"/>
        <v>14.521989340531004</v>
      </c>
      <c r="AC15" s="7">
        <f>T15</f>
        <v>16.566061057248866</v>
      </c>
      <c r="AD15" s="186">
        <f t="shared" si="4"/>
        <v>17.231544099072341</v>
      </c>
      <c r="AE15" s="186">
        <f t="shared" si="4"/>
        <v>16.16287286138278</v>
      </c>
      <c r="BE15" s="30"/>
    </row>
    <row r="16" spans="1:64">
      <c r="A16" s="185" t="s">
        <v>16</v>
      </c>
      <c r="E16" s="3">
        <f t="shared" ref="E16:K16" si="7">SUM(E13:E15)</f>
        <v>52.325432882070082</v>
      </c>
      <c r="F16" s="3">
        <f t="shared" si="7"/>
        <v>54.750491457321111</v>
      </c>
      <c r="G16" s="3">
        <f t="shared" si="7"/>
        <v>56.521948041648095</v>
      </c>
      <c r="H16" s="3">
        <f t="shared" si="7"/>
        <v>58.364834921819444</v>
      </c>
      <c r="I16" s="3">
        <f t="shared" si="7"/>
        <v>59.308690000000006</v>
      </c>
      <c r="J16" s="3">
        <f t="shared" si="7"/>
        <v>59.991580449204264</v>
      </c>
      <c r="K16" s="3">
        <f t="shared" si="7"/>
        <v>65.956090000000003</v>
      </c>
      <c r="L16" s="3">
        <f>SUM(L13:L15)</f>
        <v>71.375305999999995</v>
      </c>
      <c r="M16" s="3">
        <f>SUM(M13:M15)</f>
        <v>75.517908999999989</v>
      </c>
      <c r="N16" s="40"/>
      <c r="O16" s="3">
        <f>SUM(O13:O15)</f>
        <v>54.750491457321111</v>
      </c>
      <c r="P16" s="3">
        <f t="shared" ref="P16:V16" si="8">SUM(P13:P15)</f>
        <v>56.521948041648095</v>
      </c>
      <c r="Q16" s="3">
        <f t="shared" si="8"/>
        <v>58.364834921819444</v>
      </c>
      <c r="R16" s="3">
        <f t="shared" si="8"/>
        <v>59.308690000000006</v>
      </c>
      <c r="S16" s="3">
        <f t="shared" si="8"/>
        <v>59.991580449204264</v>
      </c>
      <c r="T16" s="3">
        <f t="shared" si="8"/>
        <v>65.956090000000003</v>
      </c>
      <c r="U16" s="3">
        <f t="shared" si="8"/>
        <v>71.375305999999995</v>
      </c>
      <c r="V16" s="3">
        <f t="shared" si="8"/>
        <v>75.517908999999989</v>
      </c>
      <c r="X16" s="47">
        <f>SUM(X13:X15)</f>
        <v>54.750491457321111</v>
      </c>
      <c r="Y16" s="47">
        <f t="shared" ref="Y16:AE16" si="9">SUM(Y13:Y15)</f>
        <v>56.521948041648095</v>
      </c>
      <c r="Z16" s="47">
        <f t="shared" si="9"/>
        <v>58.364834921819444</v>
      </c>
      <c r="AA16" s="47">
        <f t="shared" si="9"/>
        <v>59.308690000000006</v>
      </c>
      <c r="AB16" s="47">
        <f t="shared" si="9"/>
        <v>59.991580449204264</v>
      </c>
      <c r="AC16" s="7">
        <f>T16</f>
        <v>65.956090000000003</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0.9810316124409848</v>
      </c>
      <c r="H21" s="204">
        <f t="shared" si="13"/>
        <v>0.9810316124409848</v>
      </c>
      <c r="I21" s="186">
        <f>RES!F45</f>
        <v>0.9620632248819696</v>
      </c>
      <c r="J21" s="204">
        <f t="shared" si="14"/>
        <v>0.90480486386165082</v>
      </c>
      <c r="K21" s="10">
        <f>RES!G45</f>
        <v>0.84754650284133215</v>
      </c>
      <c r="L21" s="10">
        <f>RES!H45</f>
        <v>0.67150432877203259</v>
      </c>
      <c r="M21" s="10">
        <f>RES!I45</f>
        <v>0.61254735668201021</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4">
        <f>X$12</f>
        <v>2015</v>
      </c>
      <c r="Y24" s="304">
        <f t="shared" ref="Y24:AE24" si="17">Y$12</f>
        <v>2017</v>
      </c>
      <c r="Z24" s="304">
        <f t="shared" si="17"/>
        <v>2019</v>
      </c>
      <c r="AA24" s="304">
        <f t="shared" si="17"/>
        <v>2020</v>
      </c>
      <c r="AB24" s="304">
        <f t="shared" si="17"/>
        <v>2021</v>
      </c>
      <c r="AC24" s="304">
        <f t="shared" si="17"/>
        <v>2030</v>
      </c>
      <c r="AD24" s="304">
        <f t="shared" si="17"/>
        <v>2040</v>
      </c>
      <c r="AE24" s="304">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40"/>
      <c r="O25" s="62">
        <f>E25</f>
        <v>0.02</v>
      </c>
      <c r="P25" s="62">
        <f>O25</f>
        <v>0.02</v>
      </c>
      <c r="Q25" s="62">
        <f>P25</f>
        <v>0.02</v>
      </c>
      <c r="R25" s="62">
        <f t="shared" ref="R25:V25" si="19">Q25</f>
        <v>0.02</v>
      </c>
      <c r="S25" s="62">
        <f t="shared" si="19"/>
        <v>0.02</v>
      </c>
      <c r="T25" s="34">
        <f t="shared" si="19"/>
        <v>0.02</v>
      </c>
      <c r="U25" s="34">
        <f t="shared" si="19"/>
        <v>0.02</v>
      </c>
      <c r="V25" s="34">
        <f t="shared" si="19"/>
        <v>0.02</v>
      </c>
      <c r="W25" s="241"/>
      <c r="X25" s="62">
        <f>O25</f>
        <v>0.02</v>
      </c>
      <c r="Y25" s="62">
        <f t="shared" ref="Y25:AB25" si="20">P25</f>
        <v>0.02</v>
      </c>
      <c r="Z25" s="62">
        <f t="shared" si="20"/>
        <v>0.02</v>
      </c>
      <c r="AA25" s="62">
        <f t="shared" si="20"/>
        <v>0.02</v>
      </c>
      <c r="AB25" s="62">
        <f t="shared" si="20"/>
        <v>0.02</v>
      </c>
      <c r="AC25" s="70">
        <v>0.05</v>
      </c>
      <c r="AD25" s="70">
        <v>0.04</v>
      </c>
      <c r="AE25" s="70">
        <v>0.04</v>
      </c>
      <c r="AF25" s="241"/>
      <c r="AG25" s="241"/>
      <c r="AH25" s="241"/>
      <c r="AI25" s="241"/>
      <c r="AJ25" s="241"/>
      <c r="AK25" s="241"/>
      <c r="AL25" s="241"/>
      <c r="AM25" s="241"/>
      <c r="AN25" s="241"/>
      <c r="AO25" s="241"/>
      <c r="AP25" s="241"/>
      <c r="AQ25" s="241"/>
      <c r="AR25" s="241"/>
      <c r="AS25" s="241"/>
      <c r="AT25" s="241"/>
      <c r="AU25" s="241"/>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40"/>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1"/>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1"/>
      <c r="AG26" s="241"/>
      <c r="AH26" s="241"/>
      <c r="AI26" s="241"/>
      <c r="AJ26" s="241"/>
      <c r="AK26" s="241"/>
      <c r="AL26" s="241"/>
      <c r="AM26" s="241"/>
      <c r="AN26" s="241"/>
      <c r="AO26" s="241"/>
      <c r="AP26" s="241"/>
      <c r="AQ26" s="241"/>
      <c r="AR26" s="241"/>
      <c r="AS26" s="241"/>
      <c r="AT26" s="241"/>
      <c r="AU26" s="241"/>
    </row>
    <row r="27" spans="1:57">
      <c r="A27" s="185" t="s">
        <v>16</v>
      </c>
      <c r="B27" s="193">
        <f>INDEX($BE$4:$BE$7,MATCH($D$3,$BB$4:$BB$7,0))</f>
        <v>0.97499999999999998</v>
      </c>
      <c r="C27" s="228" t="str">
        <f>C21</f>
        <v>High Income</v>
      </c>
      <c r="D27" s="185" t="s">
        <v>48</v>
      </c>
      <c r="E27" s="280">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40"/>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1"/>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1"/>
      <c r="AG27" s="241"/>
      <c r="AH27" s="241"/>
      <c r="AI27" s="241"/>
      <c r="AJ27" s="241"/>
      <c r="AK27" s="241"/>
      <c r="AL27" s="241"/>
      <c r="AM27" s="241"/>
      <c r="AN27" s="241"/>
      <c r="AO27" s="241"/>
      <c r="AP27" s="241"/>
      <c r="AQ27" s="241"/>
      <c r="AR27" s="241"/>
      <c r="AS27" s="241"/>
      <c r="AT27" s="241"/>
      <c r="AU27" s="241"/>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0.40891923484257559</v>
      </c>
      <c r="J32" s="61">
        <f t="shared" si="40"/>
        <v>0.40097591698504997</v>
      </c>
      <c r="K32" s="61">
        <f t="shared" si="40"/>
        <v>0.39463222213652904</v>
      </c>
      <c r="L32" s="61">
        <f t="shared" si="40"/>
        <v>0.3741401564770595</v>
      </c>
      <c r="M32" s="61">
        <f t="shared" si="40"/>
        <v>0.3659279343743696</v>
      </c>
      <c r="N32" s="42"/>
      <c r="O32" s="61">
        <f t="shared" si="44"/>
        <v>0.41283463855351005</v>
      </c>
      <c r="P32" s="61">
        <f t="shared" si="45"/>
        <v>0.41283463855351005</v>
      </c>
      <c r="Q32" s="61">
        <f t="shared" si="45"/>
        <v>0.41283463855351005</v>
      </c>
      <c r="R32" s="61">
        <f>Q32*(1+R21*(I21/F21-1))</f>
        <v>0.40891923484257559</v>
      </c>
      <c r="S32" s="61">
        <f>R32*(1+S21*(J21/G21-1))</f>
        <v>0.40097591698504997</v>
      </c>
      <c r="T32" s="46">
        <f>S32*(1+T21*(K21/J21-1))</f>
        <v>0.39463222213652904</v>
      </c>
      <c r="U32" s="46">
        <f t="shared" ref="U32:V32" si="53">T32*(1+U21*(L21/K21-1))</f>
        <v>0.3741401564770595</v>
      </c>
      <c r="V32" s="46">
        <f t="shared" si="53"/>
        <v>0.3659279343743696</v>
      </c>
      <c r="W32" s="229"/>
      <c r="X32" s="62">
        <f t="shared" si="47"/>
        <v>0.41283463855351005</v>
      </c>
      <c r="Y32" s="62">
        <f t="shared" si="48"/>
        <v>0.41283463855351005</v>
      </c>
      <c r="Z32" s="62">
        <f t="shared" si="49"/>
        <v>0.41283463855351005</v>
      </c>
      <c r="AA32" s="62">
        <f t="shared" si="50"/>
        <v>0.40891923484257559</v>
      </c>
      <c r="AB32" s="62">
        <f t="shared" si="51"/>
        <v>0.40097591698504997</v>
      </c>
      <c r="AC32" s="70">
        <f>IF(INDEX($BH$4:$BH$7,MATCH($D$3,$BB$4:$BB$7,0)),AA32*$B$27,AA32)</f>
        <v>0.39869625397151121</v>
      </c>
      <c r="AD32" s="70">
        <f>IF(INDEX($BH$4:$BH$7,MATCH($D$3,$BB$4:$BB$7,0)),AC32*$B$27,AC32)</f>
        <v>0.38872884762222343</v>
      </c>
      <c r="AE32" s="70">
        <f>IF(INDEX($BH$4:$BH$7,MATCH($D$3,$BB$4:$BB$7,0)),AD32*$B$27,AD32)</f>
        <v>0.37901062643166783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4">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0.95</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2" t="s">
        <v>655</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7.0159580737982399</v>
      </c>
      <c r="H41" s="61">
        <f t="shared" si="75"/>
        <v>7.0159580737982399</v>
      </c>
      <c r="I41" s="61">
        <f t="shared" si="75"/>
        <v>7.0159580737982399</v>
      </c>
      <c r="J41" s="61">
        <f t="shared" si="75"/>
        <v>7.0159580737982399</v>
      </c>
      <c r="K41" s="61">
        <f t="shared" si="75"/>
        <v>7.0159580737982399</v>
      </c>
      <c r="L41" s="61">
        <f t="shared" si="75"/>
        <v>7.0159580737982399</v>
      </c>
      <c r="M41" s="61">
        <f t="shared" si="75"/>
        <v>7.0159580737982399</v>
      </c>
      <c r="N41" s="303">
        <v>1</v>
      </c>
      <c r="O41" s="332">
        <f>E41*O$39</f>
        <v>7.3852190250507794</v>
      </c>
      <c r="P41" s="215">
        <f>O41*P$39</f>
        <v>7.0159580737982399</v>
      </c>
      <c r="Q41" s="185">
        <f t="shared" ref="Q41:V41" si="76">P41</f>
        <v>7.0159580737982399</v>
      </c>
      <c r="R41" s="61">
        <f>Q41*$N41</f>
        <v>7.0159580737982399</v>
      </c>
      <c r="S41" s="61">
        <f>Q41</f>
        <v>7.0159580737982399</v>
      </c>
      <c r="T41" s="46">
        <f t="shared" si="76"/>
        <v>7.0159580737982399</v>
      </c>
      <c r="U41" s="46">
        <f t="shared" si="76"/>
        <v>7.0159580737982399</v>
      </c>
      <c r="V41" s="46">
        <f t="shared" si="76"/>
        <v>7.0159580737982399</v>
      </c>
      <c r="X41" s="61">
        <f>O41</f>
        <v>7.3852190250507794</v>
      </c>
      <c r="Y41" s="61">
        <f t="shared" ref="Y41:AB41" si="77">P41</f>
        <v>7.0159580737982399</v>
      </c>
      <c r="Z41" s="61">
        <f t="shared" si="77"/>
        <v>7.0159580737982399</v>
      </c>
      <c r="AA41" s="61">
        <f t="shared" si="77"/>
        <v>7.0159580737982399</v>
      </c>
      <c r="AB41" s="61">
        <f t="shared" si="77"/>
        <v>7.0159580737982399</v>
      </c>
      <c r="AC41" s="71">
        <f t="shared" ref="AC41:AE43" si="78">AB41*$B41</f>
        <v>6.6651601701083276</v>
      </c>
      <c r="AD41" s="71">
        <f t="shared" si="78"/>
        <v>6.331902161602911</v>
      </c>
      <c r="AE41" s="71">
        <f t="shared" si="78"/>
        <v>6.0153070535227648</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11.727396186446569</v>
      </c>
      <c r="H42" s="61">
        <f t="shared" si="75"/>
        <v>11.727396186446569</v>
      </c>
      <c r="I42" s="61">
        <f t="shared" si="75"/>
        <v>11.727396186446569</v>
      </c>
      <c r="J42" s="61">
        <f t="shared" si="75"/>
        <v>11.727396186446569</v>
      </c>
      <c r="K42" s="61">
        <f t="shared" si="75"/>
        <v>11.727396186446569</v>
      </c>
      <c r="L42" s="61">
        <f t="shared" si="75"/>
        <v>11.727396186446569</v>
      </c>
      <c r="M42" s="61">
        <f t="shared" si="75"/>
        <v>11.727396186446569</v>
      </c>
      <c r="N42" s="303">
        <v>1</v>
      </c>
      <c r="O42" s="332">
        <f t="shared" ref="O42:O43" si="79">E42*O$39</f>
        <v>12.3446275646806</v>
      </c>
      <c r="P42" s="215">
        <f t="shared" ref="P42:P43" si="80">O42*P$39</f>
        <v>11.727396186446569</v>
      </c>
      <c r="Q42" s="185">
        <f t="shared" ref="P42:V44" si="81">P42</f>
        <v>11.727396186446569</v>
      </c>
      <c r="R42" s="61">
        <f t="shared" ref="R42:R44" si="82">Q42*$N42</f>
        <v>11.727396186446569</v>
      </c>
      <c r="S42" s="61">
        <f t="shared" ref="S42:S44" si="83">Q42</f>
        <v>11.727396186446569</v>
      </c>
      <c r="T42" s="180">
        <f>S42</f>
        <v>11.727396186446569</v>
      </c>
      <c r="U42" s="180">
        <f t="shared" si="81"/>
        <v>11.727396186446569</v>
      </c>
      <c r="V42" s="180">
        <f t="shared" si="81"/>
        <v>11.727396186446569</v>
      </c>
      <c r="X42" s="61">
        <f t="shared" ref="X42:X44" si="84">O42</f>
        <v>12.3446275646806</v>
      </c>
      <c r="Y42" s="61">
        <f t="shared" ref="Y42:Y44" si="85">P42</f>
        <v>11.727396186446569</v>
      </c>
      <c r="Z42" s="61">
        <f t="shared" ref="Z42:Z44" si="86">Q42</f>
        <v>11.727396186446569</v>
      </c>
      <c r="AA42" s="61">
        <f t="shared" ref="AA42:AA44" si="87">R42</f>
        <v>11.727396186446569</v>
      </c>
      <c r="AB42" s="61">
        <f t="shared" ref="AB42:AB44" si="88">S42</f>
        <v>11.727396186446569</v>
      </c>
      <c r="AC42" s="71">
        <f t="shared" si="78"/>
        <v>11.141026377124239</v>
      </c>
      <c r="AD42" s="71">
        <f t="shared" si="78"/>
        <v>10.583975058268027</v>
      </c>
      <c r="AE42" s="71">
        <f t="shared" si="78"/>
        <v>10.054776305354626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31">
        <f>[2]Calib_1011!$J$118*0.925</f>
        <v>14.489168827787489</v>
      </c>
      <c r="F43" s="61">
        <f>IF($D$4,X43,O43)</f>
        <v>13.330035321564491</v>
      </c>
      <c r="G43" s="61">
        <f t="shared" si="75"/>
        <v>12.663533555486266</v>
      </c>
      <c r="H43" s="61">
        <f t="shared" si="75"/>
        <v>12.663533555486266</v>
      </c>
      <c r="I43" s="61">
        <f t="shared" si="75"/>
        <v>12.663533555486266</v>
      </c>
      <c r="J43" s="61">
        <f t="shared" si="75"/>
        <v>12.663533555486266</v>
      </c>
      <c r="K43" s="61">
        <f t="shared" si="75"/>
        <v>12.663533555486266</v>
      </c>
      <c r="L43" s="61">
        <f t="shared" si="75"/>
        <v>12.663533555486266</v>
      </c>
      <c r="M43" s="61">
        <f t="shared" si="75"/>
        <v>12.663533555486266</v>
      </c>
      <c r="N43" s="303">
        <v>1</v>
      </c>
      <c r="O43" s="332">
        <f t="shared" si="79"/>
        <v>13.330035321564491</v>
      </c>
      <c r="P43" s="215">
        <f t="shared" si="80"/>
        <v>12.663533555486266</v>
      </c>
      <c r="Q43" s="185">
        <f t="shared" si="81"/>
        <v>12.663533555486266</v>
      </c>
      <c r="R43" s="61">
        <f t="shared" si="82"/>
        <v>12.663533555486266</v>
      </c>
      <c r="S43" s="61">
        <f t="shared" si="83"/>
        <v>12.663533555486266</v>
      </c>
      <c r="T43" s="46">
        <f t="shared" si="81"/>
        <v>12.663533555486266</v>
      </c>
      <c r="U43" s="46">
        <f t="shared" si="81"/>
        <v>12.663533555486266</v>
      </c>
      <c r="V43" s="46">
        <f t="shared" si="81"/>
        <v>12.663533555486266</v>
      </c>
      <c r="X43" s="61">
        <f t="shared" si="84"/>
        <v>13.330035321564491</v>
      </c>
      <c r="Y43" s="61">
        <f t="shared" si="85"/>
        <v>12.663533555486266</v>
      </c>
      <c r="Z43" s="61">
        <f t="shared" si="86"/>
        <v>12.663533555486266</v>
      </c>
      <c r="AA43" s="61">
        <f t="shared" si="87"/>
        <v>12.663533555486266</v>
      </c>
      <c r="AB43" s="61">
        <f t="shared" si="88"/>
        <v>12.663533555486266</v>
      </c>
      <c r="AC43" s="71">
        <f t="shared" si="78"/>
        <v>12.346945216599108</v>
      </c>
      <c r="AD43" s="71">
        <f t="shared" si="78"/>
        <v>12.038271586184131</v>
      </c>
      <c r="AE43" s="71">
        <f t="shared" si="78"/>
        <v>11.737314796529526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3">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12.870104969860279</v>
      </c>
      <c r="G45" s="186">
        <f t="shared" ref="G45:L45" si="92">SUMPRODUCT(G41:G44,G54:G57)/SUM(G54:G57)</f>
        <v>12.284988402962609</v>
      </c>
      <c r="H45" s="186">
        <f t="shared" si="92"/>
        <v>12.298146206204338</v>
      </c>
      <c r="I45" s="186">
        <f t="shared" si="92"/>
        <v>12.26917359785965</v>
      </c>
      <c r="J45" s="186">
        <f t="shared" si="92"/>
        <v>12.294926718343474</v>
      </c>
      <c r="K45" s="186">
        <f t="shared" si="92"/>
        <v>12.321764099361749</v>
      </c>
      <c r="L45" s="186">
        <f t="shared" si="92"/>
        <v>12.326835124865891</v>
      </c>
      <c r="M45" s="186">
        <f>SUMPRODUCT(M41:M44,M54:M57)/SUM(M54:M57)</f>
        <v>12.324929849658716</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144.13036048331253</v>
      </c>
      <c r="G47" s="73">
        <f t="shared" ref="G47:M51" si="93">IF($D$4,Y47,P47)</f>
        <v>146.55585903275639</v>
      </c>
      <c r="H47" s="73">
        <f t="shared" si="93"/>
        <v>149.06461652943278</v>
      </c>
      <c r="I47" s="73">
        <f t="shared" si="93"/>
        <v>137.82766079356369</v>
      </c>
      <c r="J47" s="73">
        <f t="shared" si="93"/>
        <v>135.9553569122159</v>
      </c>
      <c r="K47" s="73">
        <f t="shared" si="93"/>
        <v>135.9553569122159</v>
      </c>
      <c r="L47" s="73">
        <f t="shared" si="93"/>
        <v>135.9553569122159</v>
      </c>
      <c r="M47" s="73">
        <f t="shared" si="93"/>
        <v>135.9553569122159</v>
      </c>
      <c r="N47" s="42"/>
      <c r="O47" s="307">
        <f>FTRA!G7</f>
        <v>144.13036048331253</v>
      </c>
      <c r="P47" s="307">
        <f>FTRA!H7</f>
        <v>146.55585903275639</v>
      </c>
      <c r="Q47" s="307">
        <f>FTRA!I7</f>
        <v>149.06461652943278</v>
      </c>
      <c r="R47" s="307">
        <f>FTRA!J7</f>
        <v>137.82766079356369</v>
      </c>
      <c r="S47" s="307">
        <f>FTRA!K7</f>
        <v>135.9553569122159</v>
      </c>
      <c r="T47" s="289">
        <f>FTRA!L7</f>
        <v>135.9553569122159</v>
      </c>
      <c r="U47" s="289">
        <f>FTRA!M7</f>
        <v>135.9553569122159</v>
      </c>
      <c r="V47" s="289">
        <f>FTRA!N7</f>
        <v>135.9553569122159</v>
      </c>
      <c r="W47" s="229"/>
      <c r="X47" s="186">
        <f>FTRA!G7</f>
        <v>144.13036048331253</v>
      </c>
      <c r="Y47" s="186">
        <f>FTRA!H7</f>
        <v>146.55585903275639</v>
      </c>
      <c r="Z47" s="186">
        <f>FTRA!I7</f>
        <v>149.06461652943278</v>
      </c>
      <c r="AA47" s="186">
        <f>FTRA!J7</f>
        <v>137.82766079356369</v>
      </c>
      <c r="AB47" s="186">
        <f>FTRA!K7</f>
        <v>135.9553569122159</v>
      </c>
      <c r="AC47" s="186">
        <f>FTRA!L7</f>
        <v>135.9553569122159</v>
      </c>
      <c r="AD47" s="186">
        <f>FTRA!M7</f>
        <v>135.9553569122159</v>
      </c>
      <c r="AE47" s="186">
        <f>FTRA!N7</f>
        <v>135.9553569122159</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0.46206279600915073</v>
      </c>
      <c r="G49" s="73">
        <f t="shared" si="93"/>
        <v>0.46595070913763387</v>
      </c>
      <c r="H49" s="73">
        <f t="shared" si="93"/>
        <v>0.46993880399220211</v>
      </c>
      <c r="I49" s="73">
        <f t="shared" si="93"/>
        <v>0.45222607758544631</v>
      </c>
      <c r="J49" s="73">
        <f t="shared" si="93"/>
        <v>0.44915447122053054</v>
      </c>
      <c r="K49" s="73">
        <f t="shared" si="93"/>
        <v>0.44915447122053054</v>
      </c>
      <c r="L49" s="73">
        <f t="shared" si="93"/>
        <v>0.44915447122053054</v>
      </c>
      <c r="M49" s="73">
        <f t="shared" si="93"/>
        <v>0.44915447122053054</v>
      </c>
      <c r="N49" s="42"/>
      <c r="O49" s="24">
        <f>E49*(1+(O48*(O47/E47-1)))</f>
        <v>0.46206279600915073</v>
      </c>
      <c r="P49" s="24">
        <f t="shared" ref="P49:V49" si="97">F49*(1+(P48*(P47/F47-1)))</f>
        <v>0.46595070913763387</v>
      </c>
      <c r="Q49" s="24">
        <f t="shared" si="97"/>
        <v>0.46993880399220211</v>
      </c>
      <c r="R49" s="73">
        <f t="shared" si="97"/>
        <v>0.45222607758544631</v>
      </c>
      <c r="S49" s="73">
        <f t="shared" si="97"/>
        <v>0.44915447122053054</v>
      </c>
      <c r="T49" s="46">
        <f t="shared" si="97"/>
        <v>0.44915447122053054</v>
      </c>
      <c r="U49" s="46">
        <f t="shared" si="97"/>
        <v>0.44915447122053054</v>
      </c>
      <c r="V49" s="46">
        <f t="shared" si="97"/>
        <v>0.44915447122053054</v>
      </c>
      <c r="W49" s="229"/>
      <c r="X49" s="73">
        <f t="shared" ref="X49:X51" si="98">O49</f>
        <v>0.46206279600915073</v>
      </c>
      <c r="Y49" s="73">
        <f t="shared" ref="Y49:Y51" si="99">P49</f>
        <v>0.46595070913763387</v>
      </c>
      <c r="Z49" s="73">
        <f t="shared" ref="Z49:Z51" si="100">Q49</f>
        <v>0.46993880399220211</v>
      </c>
      <c r="AA49" s="73">
        <f t="shared" ref="AA49:AA51" si="101">R49</f>
        <v>0.45222607758544631</v>
      </c>
      <c r="AB49" s="73">
        <f t="shared" ref="AB49:AB51" si="102">S49</f>
        <v>0.44915447122053054</v>
      </c>
      <c r="AC49" s="46">
        <f>AA49*(1+(AC48*(AC47/AA47-1)))</f>
        <v>0.44915447122053054</v>
      </c>
      <c r="AD49" s="46">
        <f>AC49*(1+(AD48*(AD47/AC47-1)))</f>
        <v>0.44915447122053054</v>
      </c>
      <c r="AE49" s="46">
        <f>AD49*(1+(AE48*(AE47/AD47-1)))</f>
        <v>0.44915447122053054</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6.2378477461235349</v>
      </c>
      <c r="G50" s="73">
        <f t="shared" si="93"/>
        <v>6.2903345733580576</v>
      </c>
      <c r="H50" s="73">
        <f t="shared" si="93"/>
        <v>6.3441738538947288</v>
      </c>
      <c r="I50" s="73">
        <f t="shared" si="93"/>
        <v>6.1050520474035253</v>
      </c>
      <c r="J50" s="73">
        <f t="shared" si="93"/>
        <v>6.0635853614771626</v>
      </c>
      <c r="K50" s="73">
        <f t="shared" si="93"/>
        <v>6.0635853614771626</v>
      </c>
      <c r="L50" s="73">
        <f t="shared" si="93"/>
        <v>6.0635853614771626</v>
      </c>
      <c r="M50" s="73">
        <f t="shared" si="93"/>
        <v>6.0635853614771626</v>
      </c>
      <c r="N50" s="42"/>
      <c r="O50" s="186">
        <f>O49*O44</f>
        <v>6.2378477461235349</v>
      </c>
      <c r="P50" s="186">
        <f t="shared" ref="P50:V50" si="104">P49*P44</f>
        <v>6.2903345733580576</v>
      </c>
      <c r="Q50" s="186">
        <f t="shared" si="104"/>
        <v>6.3441738538947288</v>
      </c>
      <c r="R50" s="73">
        <f t="shared" si="104"/>
        <v>6.1050520474035253</v>
      </c>
      <c r="S50" s="73">
        <f t="shared" si="104"/>
        <v>6.0635853614771626</v>
      </c>
      <c r="T50" s="46">
        <f t="shared" si="104"/>
        <v>6.0635853614771626</v>
      </c>
      <c r="U50" s="46">
        <f t="shared" si="104"/>
        <v>6.0635853614771626</v>
      </c>
      <c r="V50" s="46">
        <f t="shared" si="104"/>
        <v>6.0635853614771626</v>
      </c>
      <c r="W50" s="229"/>
      <c r="X50" s="73">
        <f t="shared" si="98"/>
        <v>6.2378477461235349</v>
      </c>
      <c r="Y50" s="73">
        <f t="shared" si="99"/>
        <v>6.2903345733580576</v>
      </c>
      <c r="Z50" s="73">
        <f t="shared" si="100"/>
        <v>6.3441738538947288</v>
      </c>
      <c r="AA50" s="73">
        <f t="shared" si="101"/>
        <v>6.1050520474035253</v>
      </c>
      <c r="AB50" s="73">
        <f t="shared" si="102"/>
        <v>6.0635853614771626</v>
      </c>
      <c r="AC50" s="46">
        <f>AC49*AC44</f>
        <v>5.7604060934033035</v>
      </c>
      <c r="AD50" s="46">
        <f>AD49*AD44</f>
        <v>5.4723857887331384</v>
      </c>
      <c r="AE50" s="46">
        <f>AE49*AE44</f>
        <v>5.1987664992964806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8.7329868445729488</v>
      </c>
      <c r="G51" s="73">
        <f t="shared" si="93"/>
        <v>8.8064684027012792</v>
      </c>
      <c r="H51" s="73">
        <f t="shared" si="93"/>
        <v>8.8818433954526199</v>
      </c>
      <c r="I51" s="73">
        <f t="shared" si="93"/>
        <v>8.5470728663649354</v>
      </c>
      <c r="J51" s="73">
        <f t="shared" si="93"/>
        <v>8.4890195060680274</v>
      </c>
      <c r="K51" s="73">
        <f t="shared" si="93"/>
        <v>8.4890195060680274</v>
      </c>
      <c r="L51" s="73">
        <f t="shared" si="93"/>
        <v>8.4890195060680274</v>
      </c>
      <c r="M51" s="73">
        <f t="shared" si="93"/>
        <v>8.4890195060680274</v>
      </c>
      <c r="N51" s="42"/>
      <c r="O51" s="186">
        <f>O50*O38</f>
        <v>8.7329868445729488</v>
      </c>
      <c r="P51" s="186">
        <f t="shared" ref="P51:V51" si="106">P50*P38</f>
        <v>8.8064684027012792</v>
      </c>
      <c r="Q51" s="186">
        <f t="shared" si="106"/>
        <v>8.8818433954526199</v>
      </c>
      <c r="R51" s="73">
        <f>R50*R38</f>
        <v>8.5470728663649354</v>
      </c>
      <c r="S51" s="73">
        <f t="shared" si="106"/>
        <v>8.4890195060680274</v>
      </c>
      <c r="T51" s="46">
        <f t="shared" si="106"/>
        <v>8.4890195060680274</v>
      </c>
      <c r="U51" s="46">
        <f t="shared" si="106"/>
        <v>8.4890195060680274</v>
      </c>
      <c r="V51" s="46">
        <f t="shared" si="106"/>
        <v>8.4890195060680274</v>
      </c>
      <c r="W51" s="229"/>
      <c r="X51" s="73">
        <f t="shared" si="98"/>
        <v>8.7329868445729488</v>
      </c>
      <c r="Y51" s="73">
        <f t="shared" si="99"/>
        <v>8.8064684027012792</v>
      </c>
      <c r="Z51" s="73">
        <f t="shared" si="100"/>
        <v>8.8818433954526199</v>
      </c>
      <c r="AA51" s="73">
        <f t="shared" si="101"/>
        <v>8.5470728663649354</v>
      </c>
      <c r="AB51" s="73">
        <f t="shared" si="102"/>
        <v>8.4890195060680274</v>
      </c>
      <c r="AC51" s="46">
        <f>AC50*AC38</f>
        <v>8.0645685307646247</v>
      </c>
      <c r="AD51" s="46">
        <f>AD50*AD38</f>
        <v>7.6613401042263929</v>
      </c>
      <c r="AE51" s="46">
        <f>AE50*AE38</f>
        <v>7.2782730990150721</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4">
        <f>X$12</f>
        <v>2015</v>
      </c>
      <c r="Y53" s="304">
        <f t="shared" ref="Y53:AE53" si="109">Y$12</f>
        <v>2017</v>
      </c>
      <c r="Z53" s="304">
        <f t="shared" si="109"/>
        <v>2019</v>
      </c>
      <c r="AA53" s="304">
        <f t="shared" si="109"/>
        <v>2020</v>
      </c>
      <c r="AB53" s="304">
        <f t="shared" si="109"/>
        <v>2021</v>
      </c>
      <c r="AC53" s="304">
        <f t="shared" si="109"/>
        <v>2030</v>
      </c>
      <c r="AD53" s="304">
        <f t="shared" si="109"/>
        <v>2040</v>
      </c>
      <c r="AE53" s="304">
        <f t="shared" si="109"/>
        <v>2050</v>
      </c>
    </row>
    <row r="54" spans="1:47">
      <c r="A54" s="185" t="s">
        <v>16</v>
      </c>
      <c r="C54" s="228" t="str">
        <f>C30</f>
        <v>Low Income</v>
      </c>
      <c r="D54" s="185" t="s">
        <v>67</v>
      </c>
      <c r="E54" s="186">
        <f>E30*E25*E13</f>
        <v>0.13081358220517519</v>
      </c>
      <c r="F54" s="61">
        <f t="shared" ref="F54:F61" si="110">IF($D$4,X54,O54)</f>
        <v>0.12914832154288908</v>
      </c>
      <c r="G54" s="61">
        <f t="shared" ref="G54:G59" si="111">IF($D$4,Y54,P54)</f>
        <v>0.12912258186799913</v>
      </c>
      <c r="H54" s="61">
        <f t="shared" ref="H54:H59" si="112">IF($D$4,Z54,Q54)</f>
        <v>0.12861327805214701</v>
      </c>
      <c r="I54" s="61">
        <f t="shared" ref="I54:I59" si="113">IF($D$4,AA54,R54)</f>
        <v>0.13324318112558411</v>
      </c>
      <c r="J54" s="61">
        <f t="shared" ref="J54:J59" si="114">IF($D$4,AB54,S54)</f>
        <v>0.15434384044609725</v>
      </c>
      <c r="K54" s="61">
        <f t="shared" ref="K54:K59" si="115">IF($D$4,AC54,T54)</f>
        <v>0.18210663359318896</v>
      </c>
      <c r="L54" s="61">
        <f t="shared" ref="L54:L59" si="116">IF($D$4,AD54,U54)</f>
        <v>0.21884874435960544</v>
      </c>
      <c r="M54" s="61">
        <f t="shared" ref="M54:M58" si="117">IF($D$4,AE54,V54)</f>
        <v>0.26300399915562023</v>
      </c>
      <c r="N54" s="42"/>
      <c r="O54" s="186">
        <f t="shared" ref="O54:R56" si="118">O30*O25*O13</f>
        <v>0.12914832154288908</v>
      </c>
      <c r="P54" s="186">
        <f t="shared" si="118"/>
        <v>0.12912258186799913</v>
      </c>
      <c r="Q54" s="186">
        <f t="shared" si="118"/>
        <v>0.12861327805214701</v>
      </c>
      <c r="R54" s="186">
        <f t="shared" si="118"/>
        <v>0.13324318112558411</v>
      </c>
      <c r="S54" s="186">
        <f t="shared" ref="S54:V54" si="119">S30*S25*S13</f>
        <v>0.15434384044609725</v>
      </c>
      <c r="T54" s="46">
        <f t="shared" si="119"/>
        <v>0.18210663359318896</v>
      </c>
      <c r="U54" s="46">
        <f t="shared" si="119"/>
        <v>0.21884874435960544</v>
      </c>
      <c r="V54" s="46">
        <f t="shared" si="119"/>
        <v>0.26300399915562023</v>
      </c>
      <c r="W54" s="229"/>
      <c r="X54" s="186">
        <f t="shared" ref="X54:AB56" si="120">X30*X25*X13</f>
        <v>0.12914832154288908</v>
      </c>
      <c r="Y54" s="186">
        <f t="shared" si="120"/>
        <v>0.12912258186799913</v>
      </c>
      <c r="Z54" s="186">
        <f t="shared" si="120"/>
        <v>0.12861327805214701</v>
      </c>
      <c r="AA54" s="186">
        <f t="shared" si="120"/>
        <v>0.13324318112558411</v>
      </c>
      <c r="AB54" s="186">
        <f t="shared" si="120"/>
        <v>0.15434384044609725</v>
      </c>
      <c r="AC54" s="46">
        <f t="shared" ref="AC54" si="121">AC30*AC25*AC13</f>
        <v>0.43250325478382379</v>
      </c>
      <c r="AD54" s="46">
        <f t="shared" ref="AD54:AE56" si="122">AD30*AD25*AD13</f>
        <v>0.3950219835690878</v>
      </c>
      <c r="AE54" s="46">
        <f t="shared" si="122"/>
        <v>0.45098610755209972</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2.7063971318734912</v>
      </c>
      <c r="G55" s="61">
        <f t="shared" si="111"/>
        <v>2.7875464480016348</v>
      </c>
      <c r="H55" s="61">
        <f t="shared" si="112"/>
        <v>2.8902367836861305</v>
      </c>
      <c r="I55" s="61">
        <f t="shared" si="113"/>
        <v>3.0291909295226755</v>
      </c>
      <c r="J55" s="61">
        <f t="shared" si="114"/>
        <v>2.4230310587757291</v>
      </c>
      <c r="K55" s="61">
        <f t="shared" si="115"/>
        <v>2.1521778764917876</v>
      </c>
      <c r="L55" s="61">
        <f t="shared" si="116"/>
        <v>1.7215848544931756</v>
      </c>
      <c r="M55" s="61">
        <f t="shared" si="117"/>
        <v>1.1208768388988291</v>
      </c>
      <c r="N55" s="42"/>
      <c r="O55" s="186">
        <f t="shared" si="118"/>
        <v>2.7063971318734912</v>
      </c>
      <c r="P55" s="186">
        <f t="shared" si="118"/>
        <v>2.7875464480016348</v>
      </c>
      <c r="Q55" s="186">
        <f t="shared" si="118"/>
        <v>2.8902367836861305</v>
      </c>
      <c r="R55" s="186">
        <f>R31*R26*R14</f>
        <v>3.0291909295226755</v>
      </c>
      <c r="S55" s="186">
        <f t="shared" ref="S55:V55" si="123">S31*S26*S14</f>
        <v>2.4230310587757291</v>
      </c>
      <c r="T55" s="46">
        <f t="shared" si="123"/>
        <v>2.1521778764917876</v>
      </c>
      <c r="U55" s="46">
        <f t="shared" si="123"/>
        <v>1.7215848544931756</v>
      </c>
      <c r="V55" s="46">
        <f t="shared" si="123"/>
        <v>1.1208768388988291</v>
      </c>
      <c r="W55" s="229"/>
      <c r="X55" s="186">
        <f t="shared" si="120"/>
        <v>2.7063971318734912</v>
      </c>
      <c r="Y55" s="186">
        <f t="shared" si="120"/>
        <v>2.7875464480016348</v>
      </c>
      <c r="Z55" s="186">
        <f t="shared" si="120"/>
        <v>2.8902367836861305</v>
      </c>
      <c r="AA55" s="186">
        <f t="shared" si="120"/>
        <v>3.0291909295226755</v>
      </c>
      <c r="AB55" s="186">
        <f t="shared" si="120"/>
        <v>2.4230310587757291</v>
      </c>
      <c r="AC55" s="46">
        <f t="shared" ref="AC55" si="124">AC31*AC26*AC14</f>
        <v>1.9423405335338377</v>
      </c>
      <c r="AD55" s="46">
        <f t="shared" si="122"/>
        <v>1.4760438146210859</v>
      </c>
      <c r="AE55" s="46">
        <f t="shared" si="122"/>
        <v>0.86731313122517206</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3.9994388068419724</v>
      </c>
      <c r="G56" s="61">
        <f t="shared" si="111"/>
        <v>4.4077423162111726</v>
      </c>
      <c r="H56" s="61">
        <f t="shared" si="112"/>
        <v>4.828203552825661</v>
      </c>
      <c r="I56" s="61">
        <f t="shared" si="113"/>
        <v>4.5250298299760203</v>
      </c>
      <c r="J56" s="61">
        <f t="shared" si="114"/>
        <v>4.4726689281139205</v>
      </c>
      <c r="K56" s="61">
        <f t="shared" si="115"/>
        <v>5.0215078989884612</v>
      </c>
      <c r="L56" s="61">
        <f t="shared" si="116"/>
        <v>4.9520026554121737</v>
      </c>
      <c r="M56" s="61">
        <f t="shared" si="117"/>
        <v>4.5429344496670536</v>
      </c>
      <c r="N56" s="42"/>
      <c r="O56" s="186">
        <f t="shared" si="118"/>
        <v>3.9994388068419724</v>
      </c>
      <c r="P56" s="186">
        <f t="shared" si="118"/>
        <v>4.4077423162111726</v>
      </c>
      <c r="Q56" s="186">
        <f t="shared" si="118"/>
        <v>4.828203552825661</v>
      </c>
      <c r="R56" s="186">
        <f t="shared" si="118"/>
        <v>4.5250298299760203</v>
      </c>
      <c r="S56" s="186">
        <f t="shared" ref="S56:V56" si="125">S32*S27*S15</f>
        <v>4.4726689281139205</v>
      </c>
      <c r="T56" s="46">
        <f t="shared" si="125"/>
        <v>5.0215078989884612</v>
      </c>
      <c r="U56" s="46">
        <f t="shared" si="125"/>
        <v>4.9520026554121737</v>
      </c>
      <c r="V56" s="46">
        <f t="shared" si="125"/>
        <v>4.5429344496670536</v>
      </c>
      <c r="W56" s="229"/>
      <c r="X56" s="186">
        <f t="shared" si="120"/>
        <v>3.9994388068419724</v>
      </c>
      <c r="Y56" s="186">
        <f t="shared" si="120"/>
        <v>4.4077423162111726</v>
      </c>
      <c r="Z56" s="186">
        <f t="shared" si="120"/>
        <v>4.828203552825661</v>
      </c>
      <c r="AA56" s="186">
        <f t="shared" si="120"/>
        <v>4.5250298299760203</v>
      </c>
      <c r="AB56" s="186">
        <f t="shared" si="120"/>
        <v>4.4726689281139205</v>
      </c>
      <c r="AC56" s="46">
        <f t="shared" ref="AC56" si="126">AC32*AC27*AC15</f>
        <v>4.9463902575708856</v>
      </c>
      <c r="AD56" s="46">
        <f t="shared" si="122"/>
        <v>4.8910550127443404</v>
      </c>
      <c r="AE56" s="46">
        <f t="shared" si="122"/>
        <v>4.3612013710550919</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0.46206279600915073</v>
      </c>
      <c r="G57" s="61">
        <f t="shared" si="111"/>
        <v>0.46595070913763387</v>
      </c>
      <c r="H57" s="61">
        <f t="shared" si="112"/>
        <v>0.46993880399220211</v>
      </c>
      <c r="I57" s="61">
        <f t="shared" si="113"/>
        <v>0.45222607758544631</v>
      </c>
      <c r="J57" s="61">
        <f t="shared" si="114"/>
        <v>0.44915447122053054</v>
      </c>
      <c r="K57" s="61">
        <f t="shared" si="115"/>
        <v>0.44915447122053054</v>
      </c>
      <c r="L57" s="61">
        <f t="shared" si="116"/>
        <v>0.44915447122053054</v>
      </c>
      <c r="M57" s="61">
        <f t="shared" si="117"/>
        <v>0.44915447122053054</v>
      </c>
      <c r="N57" s="42"/>
      <c r="O57" s="186">
        <f>O49</f>
        <v>0.46206279600915073</v>
      </c>
      <c r="P57" s="186">
        <f t="shared" ref="P57:R57" si="127">P49</f>
        <v>0.46595070913763387</v>
      </c>
      <c r="Q57" s="186">
        <f t="shared" si="127"/>
        <v>0.46993880399220211</v>
      </c>
      <c r="R57" s="186">
        <f t="shared" si="127"/>
        <v>0.45222607758544631</v>
      </c>
      <c r="S57" s="186">
        <f>S49</f>
        <v>0.44915447122053054</v>
      </c>
      <c r="T57" s="46">
        <f t="shared" ref="T57:V57" si="128">T49</f>
        <v>0.44915447122053054</v>
      </c>
      <c r="U57" s="46">
        <f t="shared" si="128"/>
        <v>0.44915447122053054</v>
      </c>
      <c r="V57" s="46">
        <f t="shared" si="128"/>
        <v>0.44915447122053054</v>
      </c>
      <c r="W57" s="229"/>
      <c r="X57" s="186">
        <f>X49</f>
        <v>0.46206279600915073</v>
      </c>
      <c r="Y57" s="186">
        <f t="shared" ref="Y57:AB57" si="129">Y49</f>
        <v>0.46595070913763387</v>
      </c>
      <c r="Z57" s="186">
        <f t="shared" si="129"/>
        <v>0.46993880399220211</v>
      </c>
      <c r="AA57" s="186">
        <f t="shared" si="129"/>
        <v>0.45222607758544631</v>
      </c>
      <c r="AB57" s="186">
        <f t="shared" si="129"/>
        <v>0.44915447122053054</v>
      </c>
      <c r="AC57" s="46">
        <f t="shared" ref="AC57" si="130">AC49</f>
        <v>0.44915447122053054</v>
      </c>
      <c r="AD57" s="46">
        <f>AD49</f>
        <v>0.44915447122053054</v>
      </c>
      <c r="AE57" s="46">
        <f>AE49</f>
        <v>0.44915447122053054</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7.2970470562675027</v>
      </c>
      <c r="G58" s="61">
        <f t="shared" si="111"/>
        <v>7.7903620552184405</v>
      </c>
      <c r="H58" s="61">
        <f t="shared" si="112"/>
        <v>8.3169924185561399</v>
      </c>
      <c r="I58" s="61">
        <f t="shared" si="113"/>
        <v>8.1396900182097269</v>
      </c>
      <c r="J58" s="61">
        <f t="shared" si="114"/>
        <v>7.4991982985562773</v>
      </c>
      <c r="K58" s="61">
        <f t="shared" si="115"/>
        <v>7.8049468802939677</v>
      </c>
      <c r="L58" s="61">
        <f t="shared" si="116"/>
        <v>7.3415907254854851</v>
      </c>
      <c r="M58" s="61">
        <f t="shared" si="117"/>
        <v>6.3759697589420332</v>
      </c>
      <c r="N58" s="42"/>
      <c r="O58" s="186">
        <f>SUM(O54:O57)</f>
        <v>7.2970470562675027</v>
      </c>
      <c r="P58" s="186">
        <f t="shared" ref="P58:R58" si="131">SUM(P54:P57)</f>
        <v>7.7903620552184405</v>
      </c>
      <c r="Q58" s="186">
        <f t="shared" si="131"/>
        <v>8.3169924185561399</v>
      </c>
      <c r="R58" s="186">
        <f t="shared" si="131"/>
        <v>8.1396900182097269</v>
      </c>
      <c r="S58" s="186">
        <f>SUM(S54:S57)</f>
        <v>7.4991982985562773</v>
      </c>
      <c r="T58" s="46">
        <f t="shared" ref="T58" si="132">SUM(T54:T57)</f>
        <v>7.8049468802939677</v>
      </c>
      <c r="U58" s="46">
        <f t="shared" ref="U58" si="133">SUM(U54:U57)</f>
        <v>7.3415907254854851</v>
      </c>
      <c r="V58" s="46">
        <f>SUM(V54:V57)</f>
        <v>6.3759697589420332</v>
      </c>
      <c r="W58" s="229"/>
      <c r="X58" s="186">
        <f>SUM(X54:X57)</f>
        <v>7.2970470562675027</v>
      </c>
      <c r="Y58" s="186">
        <f t="shared" ref="Y58:AC58" si="134">SUM(Y54:Y57)</f>
        <v>7.7903620552184405</v>
      </c>
      <c r="Z58" s="186">
        <f t="shared" si="134"/>
        <v>8.3169924185561399</v>
      </c>
      <c r="AA58" s="186">
        <f t="shared" si="134"/>
        <v>8.1396900182097269</v>
      </c>
      <c r="AB58" s="186">
        <f t="shared" si="134"/>
        <v>7.4991982985562773</v>
      </c>
      <c r="AC58" s="46">
        <f t="shared" si="134"/>
        <v>7.770388517109077</v>
      </c>
      <c r="AD58" s="46">
        <f>SUM(AD54:AD57)</f>
        <v>7.2112752821550439</v>
      </c>
      <c r="AE58" s="46">
        <f>SUM(AE54:AE57)</f>
        <v>6.1286550810528935</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7.5031024241916322</v>
      </c>
      <c r="G59" s="61">
        <f t="shared" si="111"/>
        <v>7.255368574787405</v>
      </c>
      <c r="H59" s="61">
        <f t="shared" si="112"/>
        <v>7.0175409552617811</v>
      </c>
      <c r="I59" s="61">
        <f t="shared" si="113"/>
        <v>7.2863573265465185</v>
      </c>
      <c r="J59" s="61">
        <f t="shared" si="114"/>
        <v>7.9997325128412271</v>
      </c>
      <c r="K59" s="61">
        <f t="shared" si="115"/>
        <v>8.4505495055356246</v>
      </c>
      <c r="L59" s="61">
        <f t="shared" si="116"/>
        <v>9.7220491673866878</v>
      </c>
      <c r="M59" s="61">
        <f>IF($D$4,AE59,V59)</f>
        <v>11.84414478975363</v>
      </c>
      <c r="N59" s="42"/>
      <c r="O59" s="47">
        <f>F16/O58</f>
        <v>7.5031024241916322</v>
      </c>
      <c r="P59" s="47">
        <f t="shared" ref="P59:R59" si="135">G16/P58</f>
        <v>7.255368574787405</v>
      </c>
      <c r="Q59" s="47">
        <f t="shared" si="135"/>
        <v>7.0175409552617811</v>
      </c>
      <c r="R59" s="186">
        <f t="shared" si="135"/>
        <v>7.2863573265465185</v>
      </c>
      <c r="S59" s="186">
        <f>J16/S58</f>
        <v>7.9997325128412271</v>
      </c>
      <c r="T59" s="46">
        <f t="shared" ref="T59" si="136">K16/T58</f>
        <v>8.4505495055356246</v>
      </c>
      <c r="U59" s="46">
        <f t="shared" ref="U59" si="137">L16/U58</f>
        <v>9.7220491673866878</v>
      </c>
      <c r="V59" s="46">
        <f t="shared" ref="V59" si="138">M16/V58</f>
        <v>11.84414478975363</v>
      </c>
      <c r="W59" s="229"/>
      <c r="X59" s="47">
        <f>X16/X58</f>
        <v>7.5031024241916322</v>
      </c>
      <c r="Y59" s="47">
        <f t="shared" ref="Y59:AC59" si="139">Y16/Y58</f>
        <v>7.255368574787405</v>
      </c>
      <c r="Z59" s="47">
        <f t="shared" si="139"/>
        <v>7.0175409552617811</v>
      </c>
      <c r="AA59" s="47">
        <f t="shared" si="139"/>
        <v>7.2863573265465185</v>
      </c>
      <c r="AB59" s="47">
        <f t="shared" si="139"/>
        <v>7.9997325128412271</v>
      </c>
      <c r="AC59" s="46">
        <f t="shared" si="139"/>
        <v>8.4881328462245982</v>
      </c>
      <c r="AD59" s="46">
        <f>AD16/AD58</f>
        <v>9.897736975403598</v>
      </c>
      <c r="AE59" s="46">
        <f>AE16/AE58</f>
        <v>12.322101342179977</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133.27820193094828</v>
      </c>
      <c r="G60" s="186">
        <f t="shared" si="140"/>
        <v>137.82897308277708</v>
      </c>
      <c r="H60" s="186">
        <f t="shared" si="140"/>
        <v>142.50005897723986</v>
      </c>
      <c r="I60" s="186">
        <f t="shared" si="140"/>
        <v>137.24278884274338</v>
      </c>
      <c r="J60" s="186">
        <f t="shared" si="140"/>
        <v>125.00417962660538</v>
      </c>
      <c r="K60" s="186">
        <f t="shared" si="140"/>
        <v>118.33549988020768</v>
      </c>
      <c r="L60" s="186">
        <f t="shared" si="140"/>
        <v>102.85897373925775</v>
      </c>
      <c r="M60" s="186">
        <f t="shared" si="140"/>
        <v>84.429903361625577</v>
      </c>
      <c r="N60" s="40"/>
      <c r="O60" s="186">
        <f>1000/O59</f>
        <v>133.27820193094828</v>
      </c>
      <c r="P60" s="186">
        <f t="shared" ref="P60:R60" si="141">1000/P59</f>
        <v>137.82897308277708</v>
      </c>
      <c r="Q60" s="186">
        <f t="shared" si="141"/>
        <v>142.50005897723986</v>
      </c>
      <c r="R60" s="186">
        <f t="shared" si="141"/>
        <v>137.24278884274338</v>
      </c>
      <c r="S60" s="186">
        <f>1000/S59</f>
        <v>125.00417962660538</v>
      </c>
      <c r="T60" s="186">
        <f t="shared" ref="T60" si="142">1000/T59</f>
        <v>118.33549988020768</v>
      </c>
      <c r="U60" s="186">
        <f t="shared" ref="U60" si="143">1000/U59</f>
        <v>102.85897373925775</v>
      </c>
      <c r="V60" s="186">
        <f t="shared" ref="V60" si="144">1000/V59</f>
        <v>84.429903361625577</v>
      </c>
      <c r="X60" s="186">
        <f>1000/X59</f>
        <v>133.27820193094828</v>
      </c>
      <c r="Y60" s="186">
        <f t="shared" ref="Y60:AC60" si="145">1000/Y59</f>
        <v>137.82897308277708</v>
      </c>
      <c r="Z60" s="186">
        <f t="shared" si="145"/>
        <v>142.50005897723986</v>
      </c>
      <c r="AA60" s="186">
        <f t="shared" si="145"/>
        <v>137.24278884274338</v>
      </c>
      <c r="AB60" s="186">
        <f t="shared" si="145"/>
        <v>125.00417962660538</v>
      </c>
      <c r="AC60" s="186">
        <f t="shared" si="145"/>
        <v>117.81153972452091</v>
      </c>
      <c r="AD60" s="186">
        <f>1000/AD59</f>
        <v>101.0331960209746</v>
      </c>
      <c r="AE60" s="186">
        <f>1000/AE59</f>
        <v>81.15498909077175</v>
      </c>
    </row>
    <row r="61" spans="1:47">
      <c r="A61" s="185" t="s">
        <v>16</v>
      </c>
      <c r="C61" s="228" t="s">
        <v>167</v>
      </c>
      <c r="E61" s="232">
        <f>E57/E58</f>
        <v>6.8980607583974091E-2</v>
      </c>
      <c r="F61" s="232">
        <f t="shared" si="110"/>
        <v>6.3321887942641208E-2</v>
      </c>
      <c r="G61" s="232">
        <f t="shared" ref="G61" si="146">IF($D$4,AA61,R61)</f>
        <v>5.5558144913841638E-2</v>
      </c>
      <c r="H61" s="232">
        <f t="shared" ref="H61:J61" si="147">IF($D$4,AC61,T61)</f>
        <v>5.7547409112362009E-2</v>
      </c>
      <c r="I61" s="232">
        <f t="shared" si="147"/>
        <v>6.1179448434975081E-2</v>
      </c>
      <c r="J61" s="232">
        <f t="shared" si="147"/>
        <v>7.044488731939326E-2</v>
      </c>
      <c r="K61" s="232">
        <f t="shared" ref="K61:M61" si="148">IF($D$4,AC61,T61)</f>
        <v>5.7547409112362009E-2</v>
      </c>
      <c r="L61" s="232">
        <f t="shared" si="148"/>
        <v>6.1179448434975081E-2</v>
      </c>
      <c r="M61" s="232">
        <f t="shared" si="148"/>
        <v>7.044488731939326E-2</v>
      </c>
      <c r="N61" s="40"/>
      <c r="O61" s="232">
        <f>O57/O58</f>
        <v>6.3321887942641208E-2</v>
      </c>
      <c r="P61" s="232">
        <f t="shared" ref="P61:R61" si="149">P57/P58</f>
        <v>5.9811175120611092E-2</v>
      </c>
      <c r="Q61" s="232">
        <f>Q57/Q58</f>
        <v>5.6503454655521403E-2</v>
      </c>
      <c r="R61" s="232">
        <f t="shared" si="149"/>
        <v>5.5558144913841638E-2</v>
      </c>
      <c r="S61" s="232">
        <f>S57/S58</f>
        <v>5.9893665074438739E-2</v>
      </c>
      <c r="T61" s="232">
        <f t="shared" ref="T61:V61" si="150">T57/T58</f>
        <v>5.7547409112362009E-2</v>
      </c>
      <c r="U61" s="232">
        <f t="shared" si="150"/>
        <v>6.1179448434975081E-2</v>
      </c>
      <c r="V61" s="232">
        <f t="shared" si="150"/>
        <v>7.044488731939326E-2</v>
      </c>
      <c r="W61" s="283"/>
      <c r="X61" s="232">
        <f>X57/X58</f>
        <v>6.3321887942641208E-2</v>
      </c>
      <c r="Y61" s="232">
        <f t="shared" ref="Y61:AB61" si="151">Y57/Y58</f>
        <v>5.9811175120611092E-2</v>
      </c>
      <c r="Z61" s="232">
        <f t="shared" si="151"/>
        <v>5.6503454655521403E-2</v>
      </c>
      <c r="AA61" s="232">
        <f t="shared" si="151"/>
        <v>5.5558144913841638E-2</v>
      </c>
      <c r="AB61" s="232">
        <f t="shared" si="151"/>
        <v>5.9893665074438739E-2</v>
      </c>
      <c r="AC61" s="232">
        <f t="shared" ref="AC61" si="152">AC57/AC58</f>
        <v>5.7803347957643123E-2</v>
      </c>
      <c r="AD61" s="232">
        <f>AD57/AD58</f>
        <v>6.2285026385278081E-2</v>
      </c>
      <c r="AE61" s="232">
        <f>AE57/AE58</f>
        <v>7.3287608011930488E-2</v>
      </c>
    </row>
    <row r="62" spans="1:47">
      <c r="A62" s="185" t="s">
        <v>16</v>
      </c>
      <c r="C62" s="228"/>
      <c r="E62" s="232"/>
      <c r="F62" s="232"/>
      <c r="G62" s="232"/>
      <c r="I62" s="232"/>
      <c r="K62" s="232"/>
      <c r="L62" s="232"/>
      <c r="M62" s="232"/>
      <c r="N62" s="40"/>
      <c r="W62" s="283"/>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90">
        <f>O53</f>
        <v>2015</v>
      </c>
      <c r="P63" s="290">
        <f t="shared" ref="P63:V63" si="154">P53</f>
        <v>2017</v>
      </c>
      <c r="Q63" s="290">
        <f t="shared" si="154"/>
        <v>2019</v>
      </c>
      <c r="R63" s="290">
        <f t="shared" si="154"/>
        <v>2020</v>
      </c>
      <c r="S63" s="290">
        <f t="shared" si="154"/>
        <v>2021</v>
      </c>
      <c r="T63" s="290">
        <f t="shared" si="154"/>
        <v>2030</v>
      </c>
      <c r="U63" s="290">
        <f t="shared" si="154"/>
        <v>2040</v>
      </c>
      <c r="V63" s="290">
        <f t="shared" si="154"/>
        <v>2050</v>
      </c>
      <c r="W63" s="283"/>
      <c r="X63" s="304">
        <f>X$12</f>
        <v>2015</v>
      </c>
      <c r="Y63" s="304">
        <f t="shared" ref="Y63:AE63" si="155">Y$12</f>
        <v>2017</v>
      </c>
      <c r="Z63" s="304">
        <f t="shared" si="155"/>
        <v>2019</v>
      </c>
      <c r="AA63" s="304">
        <f t="shared" si="155"/>
        <v>2020</v>
      </c>
      <c r="AB63" s="304">
        <f t="shared" si="155"/>
        <v>2021</v>
      </c>
      <c r="AC63" s="304">
        <f t="shared" si="155"/>
        <v>2030</v>
      </c>
      <c r="AD63" s="304">
        <f t="shared" si="155"/>
        <v>2040</v>
      </c>
      <c r="AE63" s="304">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3"/>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3"/>
    </row>
    <row r="66" spans="1:47" ht="15.75" thickBot="1">
      <c r="A66" s="185" t="s">
        <v>16</v>
      </c>
      <c r="C66" s="227" t="s">
        <v>178</v>
      </c>
      <c r="L66" s="185"/>
      <c r="N66" s="40"/>
      <c r="O66" s="185">
        <f t="shared" ref="O66:V66" si="159">O53</f>
        <v>2015</v>
      </c>
      <c r="P66" s="283">
        <f t="shared" si="159"/>
        <v>2017</v>
      </c>
      <c r="Q66" s="283">
        <f t="shared" si="159"/>
        <v>2019</v>
      </c>
      <c r="R66" s="283">
        <f t="shared" si="159"/>
        <v>2020</v>
      </c>
      <c r="S66" s="283">
        <f t="shared" si="159"/>
        <v>2021</v>
      </c>
      <c r="T66" s="283">
        <f t="shared" si="159"/>
        <v>2030</v>
      </c>
      <c r="U66" s="283">
        <f t="shared" si="159"/>
        <v>2040</v>
      </c>
      <c r="V66" s="283">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29.025000000000002</v>
      </c>
      <c r="AD68" s="60">
        <f>AD70*1.5</f>
        <v>29.025000000000002</v>
      </c>
      <c r="AE68" s="60">
        <f>AE70*1.5</f>
        <v>29.025000000000002</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38.700000000000003</v>
      </c>
      <c r="AD69" s="60">
        <f>AD70*2</f>
        <v>38.700000000000003</v>
      </c>
      <c r="AE69" s="60">
        <f>AE70*2</f>
        <v>38.700000000000003</v>
      </c>
    </row>
    <row r="70" spans="1:47">
      <c r="A70" s="185" t="s">
        <v>16</v>
      </c>
      <c r="C70" s="228" t="s">
        <v>180</v>
      </c>
      <c r="D70" s="185" t="s">
        <v>170</v>
      </c>
      <c r="E70" s="200">
        <f>[2]Calib_1011!$H$101</f>
        <v>21.5</v>
      </c>
      <c r="F70" s="74">
        <f t="shared" si="160"/>
        <v>21</v>
      </c>
      <c r="G70" s="74">
        <f t="shared" si="161"/>
        <v>19.350000000000001</v>
      </c>
      <c r="H70" s="74">
        <f t="shared" si="162"/>
        <v>19.350000000000001</v>
      </c>
      <c r="I70" s="74">
        <f t="shared" si="163"/>
        <v>19.350000000000001</v>
      </c>
      <c r="J70" s="74">
        <f t="shared" si="164"/>
        <v>19.350000000000001</v>
      </c>
      <c r="K70" s="74">
        <f t="shared" si="165"/>
        <v>19.350000000000001</v>
      </c>
      <c r="L70" s="74">
        <f t="shared" si="166"/>
        <v>19.350000000000001</v>
      </c>
      <c r="M70" s="74">
        <f t="shared" si="167"/>
        <v>19.350000000000001</v>
      </c>
      <c r="N70" s="40"/>
      <c r="O70" s="73">
        <v>21</v>
      </c>
      <c r="P70" s="329">
        <v>19.350000000000001</v>
      </c>
      <c r="Q70" s="73">
        <f t="shared" ref="Q70:V70" si="178">P70</f>
        <v>19.350000000000001</v>
      </c>
      <c r="R70" s="186">
        <f t="shared" si="178"/>
        <v>19.350000000000001</v>
      </c>
      <c r="S70" s="186">
        <f t="shared" si="178"/>
        <v>19.350000000000001</v>
      </c>
      <c r="T70" s="328">
        <f t="shared" si="178"/>
        <v>19.350000000000001</v>
      </c>
      <c r="U70" s="328">
        <f t="shared" si="178"/>
        <v>19.350000000000001</v>
      </c>
      <c r="V70" s="328">
        <f t="shared" si="178"/>
        <v>19.350000000000001</v>
      </c>
      <c r="X70" s="74">
        <f t="shared" si="172"/>
        <v>21</v>
      </c>
      <c r="Y70" s="73">
        <f t="shared" si="173"/>
        <v>19.350000000000001</v>
      </c>
      <c r="Z70" s="74">
        <f t="shared" si="174"/>
        <v>19.350000000000001</v>
      </c>
      <c r="AA70" s="74">
        <f t="shared" si="175"/>
        <v>19.350000000000001</v>
      </c>
      <c r="AB70" s="74">
        <f t="shared" si="176"/>
        <v>19.350000000000001</v>
      </c>
      <c r="AC70" s="60">
        <f>AA70</f>
        <v>19.350000000000001</v>
      </c>
      <c r="AD70" s="60">
        <f>AC70</f>
        <v>19.350000000000001</v>
      </c>
      <c r="AE70" s="60">
        <f>AD70</f>
        <v>19.350000000000001</v>
      </c>
    </row>
    <row r="71" spans="1:47">
      <c r="A71" s="185" t="s">
        <v>16</v>
      </c>
      <c r="C71" s="263" t="s">
        <v>633</v>
      </c>
      <c r="L71" s="185"/>
      <c r="N71" s="40"/>
    </row>
    <row r="72" spans="1:47" ht="15.75" thickBot="1">
      <c r="A72" s="185" t="s">
        <v>16</v>
      </c>
      <c r="C72" s="227" t="s">
        <v>177</v>
      </c>
      <c r="K72" s="287"/>
      <c r="L72" s="287"/>
      <c r="N72" s="40"/>
      <c r="O72" s="298">
        <f>O$12</f>
        <v>2015</v>
      </c>
      <c r="P72" s="298">
        <f t="shared" ref="P72:V113" si="179">P$12</f>
        <v>2017</v>
      </c>
      <c r="Q72" s="298">
        <f t="shared" si="179"/>
        <v>2019</v>
      </c>
      <c r="R72" s="298">
        <f t="shared" si="179"/>
        <v>2020</v>
      </c>
      <c r="S72" s="298">
        <f t="shared" si="179"/>
        <v>2021</v>
      </c>
      <c r="T72" s="298">
        <f t="shared" si="179"/>
        <v>2030</v>
      </c>
      <c r="U72" s="298">
        <f t="shared" si="179"/>
        <v>2040</v>
      </c>
      <c r="V72" s="298">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0.51659328617155631</v>
      </c>
      <c r="G75" s="61">
        <f t="shared" ref="G75:M75" si="186">IF($D$4,Y75,P75)</f>
        <v>0.51649032747199652</v>
      </c>
      <c r="H75" s="61">
        <f t="shared" si="186"/>
        <v>0.51445311220858803</v>
      </c>
      <c r="I75" s="61">
        <f t="shared" si="186"/>
        <v>0.53297272450233646</v>
      </c>
      <c r="J75" s="61">
        <f t="shared" si="186"/>
        <v>0.61737536178438901</v>
      </c>
      <c r="K75" s="61">
        <f t="shared" si="186"/>
        <v>0.72842653437275584</v>
      </c>
      <c r="L75" s="61">
        <f t="shared" si="186"/>
        <v>0.87539497743842176</v>
      </c>
      <c r="M75" s="61">
        <f t="shared" si="186"/>
        <v>1.0520159966224809</v>
      </c>
      <c r="N75" s="40"/>
      <c r="O75" s="186">
        <f t="shared" ref="O75:V75" si="187">O25*O13</f>
        <v>0.51659328617155631</v>
      </c>
      <c r="P75" s="186">
        <f t="shared" si="187"/>
        <v>0.51649032747199652</v>
      </c>
      <c r="Q75" s="186">
        <f>Q25*Q13</f>
        <v>0.51445311220858803</v>
      </c>
      <c r="R75" s="186">
        <f t="shared" si="187"/>
        <v>0.53297272450233646</v>
      </c>
      <c r="S75" s="186">
        <f t="shared" si="187"/>
        <v>0.61737536178438901</v>
      </c>
      <c r="T75" s="186">
        <f t="shared" si="187"/>
        <v>0.72842653437275584</v>
      </c>
      <c r="U75" s="186">
        <f t="shared" si="187"/>
        <v>0.87539497743842176</v>
      </c>
      <c r="V75" s="186">
        <f t="shared" si="187"/>
        <v>1.0520159966224809</v>
      </c>
      <c r="X75" s="186">
        <f>O75</f>
        <v>0.51659328617155631</v>
      </c>
      <c r="Y75" s="186">
        <f t="shared" ref="Y75:AB75" si="188">P75</f>
        <v>0.51649032747199652</v>
      </c>
      <c r="Z75" s="186">
        <f t="shared" si="188"/>
        <v>0.51445311220858803</v>
      </c>
      <c r="AA75" s="186">
        <f t="shared" si="188"/>
        <v>0.53297272450233646</v>
      </c>
      <c r="AB75" s="186">
        <f t="shared" si="188"/>
        <v>0.61737536178438901</v>
      </c>
      <c r="AC75" s="186">
        <f>AC25*AC13</f>
        <v>1.8210663359318897</v>
      </c>
      <c r="AD75" s="186">
        <f>AD25*AD13</f>
        <v>1.7507899548768435</v>
      </c>
      <c r="AE75" s="186">
        <f>AE25*AE13</f>
        <v>2.1040319932449618</v>
      </c>
    </row>
    <row r="76" spans="1:47">
      <c r="A76" s="185" t="s">
        <v>16</v>
      </c>
      <c r="C76" s="38"/>
      <c r="E76" s="186"/>
      <c r="F76" s="186"/>
      <c r="G76" s="186"/>
      <c r="I76" s="186"/>
      <c r="K76" s="186"/>
      <c r="L76" s="186"/>
      <c r="M76" s="186"/>
      <c r="N76" s="40"/>
      <c r="O76" s="304">
        <f>O$12</f>
        <v>2015</v>
      </c>
      <c r="P76" s="304">
        <f t="shared" ref="P76:V76" si="189">P$12</f>
        <v>2017</v>
      </c>
      <c r="Q76" s="304">
        <f t="shared" si="189"/>
        <v>2019</v>
      </c>
      <c r="R76" s="304">
        <f t="shared" si="189"/>
        <v>2020</v>
      </c>
      <c r="S76" s="304">
        <f t="shared" si="189"/>
        <v>2021</v>
      </c>
      <c r="T76" s="304">
        <f t="shared" si="189"/>
        <v>2030</v>
      </c>
      <c r="U76" s="304">
        <f t="shared" si="189"/>
        <v>2040</v>
      </c>
      <c r="V76" s="304">
        <f t="shared" si="189"/>
        <v>2050</v>
      </c>
      <c r="X76" s="304">
        <f>X$12</f>
        <v>2015</v>
      </c>
      <c r="Y76" s="304">
        <f t="shared" ref="Y76:AE76" si="190">Y$12</f>
        <v>2017</v>
      </c>
      <c r="Z76" s="304">
        <f t="shared" si="190"/>
        <v>2019</v>
      </c>
      <c r="AA76" s="304">
        <f t="shared" si="190"/>
        <v>2020</v>
      </c>
      <c r="AB76" s="304">
        <f t="shared" si="190"/>
        <v>2021</v>
      </c>
      <c r="AC76" s="304">
        <f t="shared" si="190"/>
        <v>2030</v>
      </c>
      <c r="AD76" s="304">
        <f t="shared" si="190"/>
        <v>2040</v>
      </c>
      <c r="AE76" s="304">
        <f t="shared" si="190"/>
        <v>2050</v>
      </c>
    </row>
    <row r="77" spans="1:47">
      <c r="A77" s="185" t="s">
        <v>16</v>
      </c>
      <c r="C77" s="185" t="s">
        <v>83</v>
      </c>
      <c r="D77" s="185" t="s">
        <v>48</v>
      </c>
      <c r="E77" s="230">
        <f>[2]Calib_1011!$H$92</f>
        <v>2.035E-2</v>
      </c>
      <c r="F77" s="62">
        <f t="shared" ref="F77:F89" si="191">IF($D$4,X77,O77)</f>
        <v>0.23381516587677725</v>
      </c>
      <c r="G77" s="62">
        <f t="shared" ref="G77:G79" si="192">IF($D$4,Y77,P77)</f>
        <v>0.22212440758293839</v>
      </c>
      <c r="H77" s="62">
        <f t="shared" ref="H77:H79" si="193">IF($D$4,Z77,Q77)</f>
        <v>0.22212440758293839</v>
      </c>
      <c r="I77" s="62">
        <f t="shared" ref="I77:I79" si="194">IF($D$4,AA77,R77)</f>
        <v>0.22212440758293839</v>
      </c>
      <c r="J77" s="62">
        <f t="shared" ref="J77:J79" si="195">IF($D$4,AB77,S77)</f>
        <v>0.22212440758293839</v>
      </c>
      <c r="K77" s="62">
        <f t="shared" ref="K77:K79" si="196">IF($D$4,AC77,T77)</f>
        <v>0.22212440758293839</v>
      </c>
      <c r="L77" s="62">
        <f t="shared" ref="L77:L79" si="197">IF($D$4,AD77,U77)</f>
        <v>0.22212440758293839</v>
      </c>
      <c r="M77" s="62">
        <f t="shared" ref="M77:M79" si="198">IF($D$4,AE77,V77)</f>
        <v>0.22212440758293839</v>
      </c>
      <c r="N77" s="242"/>
      <c r="O77" s="62">
        <f>O$41*1000*O$35*O$30/O$67/O$64</f>
        <v>0.23381516587677725</v>
      </c>
      <c r="P77" s="62">
        <f t="shared" ref="P77:V77" si="199">P$41*1000*P$35*P$30/P$67/P$64</f>
        <v>0.22212440758293839</v>
      </c>
      <c r="Q77" s="62">
        <f t="shared" si="199"/>
        <v>0.22212440758293839</v>
      </c>
      <c r="R77" s="186">
        <f t="shared" si="199"/>
        <v>0.22212440758293839</v>
      </c>
      <c r="S77" s="186">
        <f t="shared" si="199"/>
        <v>0.22212440758293839</v>
      </c>
      <c r="T77" s="291">
        <f t="shared" si="199"/>
        <v>0.22212440758293839</v>
      </c>
      <c r="U77" s="291">
        <f t="shared" si="199"/>
        <v>0.22212440758293839</v>
      </c>
      <c r="V77" s="291">
        <f t="shared" si="199"/>
        <v>0.22212440758293839</v>
      </c>
      <c r="W77" s="241"/>
      <c r="X77" s="62">
        <f>O77</f>
        <v>0.23381516587677725</v>
      </c>
      <c r="Y77" s="62">
        <f t="shared" ref="Y77:AB77" si="200">P77</f>
        <v>0.22212440758293839</v>
      </c>
      <c r="Z77" s="62">
        <f t="shared" si="200"/>
        <v>0.22212440758293839</v>
      </c>
      <c r="AA77" s="62">
        <f t="shared" si="200"/>
        <v>0.22212440758293839</v>
      </c>
      <c r="AB77" s="62">
        <f t="shared" si="200"/>
        <v>0.22212440758293839</v>
      </c>
      <c r="AC77" s="62">
        <f>AC$41*1000*AC$35*AC$30/AC$67/AC$64</f>
        <v>0.20046727784360185</v>
      </c>
      <c r="AD77" s="62">
        <f>AD$41*1000*AD$35*AD$30/AD$67/AD$64</f>
        <v>0.1809217182538507</v>
      </c>
      <c r="AE77" s="62">
        <f>AE$41*1000*AE$35*AE$30/AE$67/AE$64</f>
        <v>0.16328185072410023</v>
      </c>
      <c r="AF77" s="241"/>
      <c r="AG77" s="241"/>
      <c r="AH77" s="241"/>
      <c r="AI77" s="241"/>
      <c r="AJ77" s="241"/>
      <c r="AK77" s="241"/>
      <c r="AL77" s="241"/>
      <c r="AM77" s="241"/>
      <c r="AN77" s="241"/>
      <c r="AO77" s="241"/>
      <c r="AP77" s="241"/>
      <c r="AQ77" s="241"/>
      <c r="AR77" s="241"/>
      <c r="AS77" s="241"/>
      <c r="AT77" s="241"/>
      <c r="AU77" s="241"/>
    </row>
    <row r="78" spans="1:47">
      <c r="A78" s="185" t="s">
        <v>16</v>
      </c>
      <c r="C78" s="185" t="s">
        <v>63</v>
      </c>
      <c r="D78" s="185" t="s">
        <v>48</v>
      </c>
      <c r="E78" s="294">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2"/>
      <c r="O78" s="231">
        <f>E78</f>
        <v>5.0000000000000001E-3</v>
      </c>
      <c r="P78" s="231">
        <f>O78</f>
        <v>5.0000000000000001E-3</v>
      </c>
      <c r="Q78" s="231">
        <f>P78</f>
        <v>5.0000000000000001E-3</v>
      </c>
      <c r="R78" s="186">
        <f>Q78</f>
        <v>5.0000000000000001E-3</v>
      </c>
      <c r="S78" s="24">
        <f>AVERAGE(R78,T78)</f>
        <v>2.75E-2</v>
      </c>
      <c r="T78" s="292">
        <v>0.05</v>
      </c>
      <c r="U78" s="34">
        <v>0.1</v>
      </c>
      <c r="V78" s="34">
        <v>0.15</v>
      </c>
      <c r="W78" s="241"/>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1"/>
      <c r="AG78" s="241"/>
      <c r="AH78" s="241"/>
      <c r="AI78" s="241"/>
      <c r="AJ78" s="241"/>
      <c r="AK78" s="241"/>
      <c r="AL78" s="241"/>
      <c r="AM78" s="241"/>
      <c r="AN78" s="241"/>
      <c r="AO78" s="241"/>
      <c r="AP78" s="241"/>
      <c r="AQ78" s="241"/>
      <c r="AR78" s="241"/>
      <c r="AS78" s="241"/>
      <c r="AT78" s="241"/>
      <c r="AU78" s="241"/>
    </row>
    <row r="79" spans="1:47">
      <c r="A79" s="185" t="s">
        <v>16</v>
      </c>
      <c r="C79" s="185" t="s">
        <v>82</v>
      </c>
      <c r="D79" s="185" t="s">
        <v>48</v>
      </c>
      <c r="E79" s="294">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2"/>
      <c r="O79" s="231">
        <f>E79</f>
        <v>0</v>
      </c>
      <c r="P79" s="231">
        <f>O79</f>
        <v>0</v>
      </c>
      <c r="Q79" s="231">
        <v>5.0000000000000001E-3</v>
      </c>
      <c r="R79" s="186">
        <v>5.0000000000000001E-3</v>
      </c>
      <c r="S79" s="186">
        <v>5.0000000000000001E-3</v>
      </c>
      <c r="T79" s="292">
        <v>5.0000000000000001E-3</v>
      </c>
      <c r="U79" s="292">
        <v>5.0000000000000001E-3</v>
      </c>
      <c r="V79" s="292">
        <v>5.0000000000000001E-3</v>
      </c>
      <c r="W79" s="241"/>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1"/>
      <c r="AG79" s="241"/>
      <c r="AH79" s="241"/>
      <c r="AI79" s="241"/>
      <c r="AJ79" s="241"/>
      <c r="AK79" s="241"/>
      <c r="AL79" s="241"/>
      <c r="AM79" s="241"/>
      <c r="AN79" s="241"/>
      <c r="AO79" s="241"/>
      <c r="AP79" s="241"/>
      <c r="AQ79" s="241"/>
      <c r="AR79" s="241"/>
      <c r="AS79" s="241"/>
      <c r="AT79" s="241"/>
      <c r="AU79" s="241"/>
    </row>
    <row r="80" spans="1:47">
      <c r="A80" s="185" t="s">
        <v>16</v>
      </c>
      <c r="C80" s="185" t="s">
        <v>81</v>
      </c>
      <c r="D80" s="185" t="s">
        <v>48</v>
      </c>
      <c r="E80" s="33">
        <f>1-SUM(E77:E79)</f>
        <v>0.97465000000000002</v>
      </c>
      <c r="F80" s="33">
        <f t="shared" ref="F80:M80" si="206">1-SUM(F77:F79)</f>
        <v>0.7611848341232228</v>
      </c>
      <c r="G80" s="33">
        <f t="shared" si="206"/>
        <v>0.77287559241706161</v>
      </c>
      <c r="H80" s="33">
        <f t="shared" si="206"/>
        <v>0.7678755924170616</v>
      </c>
      <c r="I80" s="33">
        <f t="shared" si="206"/>
        <v>0.7678755924170616</v>
      </c>
      <c r="J80" s="33">
        <f t="shared" si="206"/>
        <v>0.74537559241706164</v>
      </c>
      <c r="K80" s="33">
        <f t="shared" si="206"/>
        <v>0.72287559241706156</v>
      </c>
      <c r="L80" s="33">
        <f t="shared" si="206"/>
        <v>0.67287559241706163</v>
      </c>
      <c r="M80" s="33">
        <f t="shared" si="206"/>
        <v>0.62287559241706159</v>
      </c>
      <c r="N80" s="242"/>
      <c r="O80" s="33">
        <f>1-SUM(O77:O79)</f>
        <v>0.7611848341232228</v>
      </c>
      <c r="P80" s="33">
        <f t="shared" ref="P80:R80" si="207">1-SUM(P77:P79)</f>
        <v>0.77287559241706161</v>
      </c>
      <c r="Q80" s="33">
        <f t="shared" si="207"/>
        <v>0.7678755924170616</v>
      </c>
      <c r="R80" s="33">
        <f t="shared" si="207"/>
        <v>0.7678755924170616</v>
      </c>
      <c r="S80" s="33">
        <f t="shared" ref="S80" si="208">1-SUM(S77:S79)</f>
        <v>0.74537559241706164</v>
      </c>
      <c r="T80" s="33">
        <f t="shared" ref="T80:U80" si="209">1-SUM(T77:T79)</f>
        <v>0.72287559241706156</v>
      </c>
      <c r="U80" s="33">
        <f t="shared" si="209"/>
        <v>0.67287559241706163</v>
      </c>
      <c r="V80" s="33">
        <f t="shared" ref="V80" si="210">1-SUM(V77:V79)</f>
        <v>0.62287559241706159</v>
      </c>
      <c r="W80" s="241"/>
      <c r="X80" s="62">
        <f t="shared" si="201"/>
        <v>0.7611848341232228</v>
      </c>
      <c r="Y80" s="62">
        <f t="shared" si="202"/>
        <v>0.77287559241706161</v>
      </c>
      <c r="Z80" s="62">
        <f t="shared" si="203"/>
        <v>0.7678755924170616</v>
      </c>
      <c r="AA80" s="62">
        <f t="shared" si="204"/>
        <v>0.7678755924170616</v>
      </c>
      <c r="AB80" s="62">
        <f t="shared" si="205"/>
        <v>0.74537559241706164</v>
      </c>
      <c r="AC80" s="33">
        <f>1-SUM(AC77:AC79)</f>
        <v>0.72953272215639808</v>
      </c>
      <c r="AD80" s="33">
        <f>1-SUM(AD77:AD79)</f>
        <v>0.66907828174614936</v>
      </c>
      <c r="AE80" s="33">
        <f>1-SUM(AE77:AE79)</f>
        <v>0.58671814927589971</v>
      </c>
      <c r="AF80" s="241"/>
      <c r="AG80" s="241"/>
      <c r="AH80" s="241"/>
      <c r="AI80" s="241"/>
      <c r="AJ80" s="241"/>
      <c r="AK80" s="241"/>
      <c r="AL80" s="241"/>
      <c r="AM80" s="241"/>
      <c r="AN80" s="241"/>
      <c r="AO80" s="241"/>
      <c r="AP80" s="241"/>
      <c r="AQ80" s="241"/>
      <c r="AR80" s="241"/>
      <c r="AS80" s="241"/>
      <c r="AT80" s="241"/>
      <c r="AU80" s="241"/>
    </row>
    <row r="81" spans="1:47">
      <c r="A81" s="185" t="s">
        <v>16</v>
      </c>
      <c r="C81" s="38" t="str">
        <f>C55</f>
        <v>Middle Income</v>
      </c>
      <c r="D81" s="185" t="s">
        <v>191</v>
      </c>
      <c r="E81" s="186">
        <f t="shared" ref="E81" si="211">E$26*E$14</f>
        <v>8.3197438282491429</v>
      </c>
      <c r="F81" s="186">
        <f t="shared" si="191"/>
        <v>8.6434226510857322</v>
      </c>
      <c r="G81" s="186">
        <f t="shared" ref="G81:G84" si="212">IF($D$4,Y81,P81)</f>
        <v>8.9025892859012838</v>
      </c>
      <c r="H81" s="186">
        <f t="shared" ref="H81:H84" si="213">IF($D$4,Z81,Q81)</f>
        <v>9.2305514918353904</v>
      </c>
      <c r="I81" s="186">
        <f t="shared" ref="I81:I84" si="214">IF($D$4,AA81,R81)</f>
        <v>9.6743294568062765</v>
      </c>
      <c r="J81" s="186">
        <f t="shared" ref="J81:J84" si="215">IF($D$4,AB81,S81)</f>
        <v>7.7384362003105185</v>
      </c>
      <c r="K81" s="186">
        <f t="shared" ref="K81:K84" si="216">IF($D$4,AC81,T81)</f>
        <v>6.8734121787800717</v>
      </c>
      <c r="L81" s="186">
        <f t="shared" ref="L81:L84" si="217">IF($D$4,AD81,U81)</f>
        <v>5.4982269053734809</v>
      </c>
      <c r="M81" s="186">
        <f t="shared" ref="M81:M84" si="218">IF($D$4,AE81,V81)</f>
        <v>3.579745242971379</v>
      </c>
      <c r="N81" s="40"/>
      <c r="O81" s="186">
        <f>O$26*O$14</f>
        <v>8.6434226510857322</v>
      </c>
      <c r="P81" s="186">
        <f t="shared" ref="P81:V81" si="219">P$26*P$14</f>
        <v>8.9025892859012838</v>
      </c>
      <c r="Q81" s="186">
        <f t="shared" si="219"/>
        <v>9.2305514918353904</v>
      </c>
      <c r="R81" s="186">
        <f t="shared" si="219"/>
        <v>9.6743294568062765</v>
      </c>
      <c r="S81" s="186">
        <f t="shared" si="219"/>
        <v>7.7384362003105185</v>
      </c>
      <c r="T81" s="293">
        <f t="shared" si="219"/>
        <v>6.8734121787800717</v>
      </c>
      <c r="U81" s="293">
        <f t="shared" si="219"/>
        <v>5.4982269053734809</v>
      </c>
      <c r="V81" s="293">
        <f t="shared" si="219"/>
        <v>3.579745242971379</v>
      </c>
      <c r="X81" s="62">
        <f t="shared" si="201"/>
        <v>8.6434226510857322</v>
      </c>
      <c r="Y81" s="62">
        <f t="shared" si="202"/>
        <v>8.9025892859012838</v>
      </c>
      <c r="Z81" s="62">
        <f t="shared" si="203"/>
        <v>9.2305514918353904</v>
      </c>
      <c r="AA81" s="62">
        <f t="shared" si="204"/>
        <v>9.6743294568062765</v>
      </c>
      <c r="AB81" s="62">
        <f t="shared" si="205"/>
        <v>7.7384362003105185</v>
      </c>
      <c r="AC81" s="186">
        <f>AC$26*AC$14</f>
        <v>6.5297415698410672</v>
      </c>
      <c r="AD81" s="186">
        <f>AD$26*AD$14</f>
        <v>4.9621497820995657</v>
      </c>
      <c r="AE81" s="186">
        <f>AE$26*AE$14</f>
        <v>3.0691840776925852</v>
      </c>
    </row>
    <row r="82" spans="1:47">
      <c r="A82" s="185" t="s">
        <v>16</v>
      </c>
      <c r="C82" s="185" t="str">
        <f>C77</f>
        <v>Priv.veh.</v>
      </c>
      <c r="D82" s="185" t="s">
        <v>48</v>
      </c>
      <c r="E82" s="62">
        <f t="shared" ref="E82" si="220">E$42*1000*E$36*E$31/E$67/E$64</f>
        <v>0.53206565737051803</v>
      </c>
      <c r="F82" s="62">
        <f t="shared" si="191"/>
        <v>0.48950040478087659</v>
      </c>
      <c r="G82" s="62">
        <f t="shared" si="212"/>
        <v>0.46502538454183256</v>
      </c>
      <c r="H82" s="62">
        <f t="shared" si="213"/>
        <v>0.46502538454183256</v>
      </c>
      <c r="I82" s="62">
        <f t="shared" si="214"/>
        <v>0.46502538454183256</v>
      </c>
      <c r="J82" s="62">
        <f t="shared" si="215"/>
        <v>0.46502538454183256</v>
      </c>
      <c r="K82" s="62">
        <f t="shared" si="216"/>
        <v>0.46502538454183256</v>
      </c>
      <c r="L82" s="62">
        <f t="shared" si="217"/>
        <v>0.46502538454183256</v>
      </c>
      <c r="M82" s="62">
        <f t="shared" si="218"/>
        <v>0.46502538454183256</v>
      </c>
      <c r="N82" s="242"/>
      <c r="O82" s="62">
        <f>O$42*1000*O$36*O$31/O$67/O$64</f>
        <v>0.48950040478087659</v>
      </c>
      <c r="P82" s="62">
        <f t="shared" ref="P82:V82" si="221">P$42*1000*P$36*P$31/P$67/P$64</f>
        <v>0.46502538454183256</v>
      </c>
      <c r="Q82" s="62">
        <f t="shared" si="221"/>
        <v>0.46502538454183256</v>
      </c>
      <c r="R82" s="186">
        <f t="shared" si="221"/>
        <v>0.46502538454183256</v>
      </c>
      <c r="S82" s="186">
        <f t="shared" si="221"/>
        <v>0.46502538454183256</v>
      </c>
      <c r="T82" s="291">
        <f t="shared" si="221"/>
        <v>0.46502538454183256</v>
      </c>
      <c r="U82" s="291">
        <f t="shared" si="221"/>
        <v>0.46502538454183256</v>
      </c>
      <c r="V82" s="291">
        <f t="shared" si="221"/>
        <v>0.46502538454183256</v>
      </c>
      <c r="W82" s="241"/>
      <c r="X82" s="62">
        <f t="shared" si="201"/>
        <v>0.48950040478087659</v>
      </c>
      <c r="Y82" s="62">
        <f t="shared" si="202"/>
        <v>0.46502538454183256</v>
      </c>
      <c r="Z82" s="62">
        <f t="shared" si="203"/>
        <v>0.46502538454183256</v>
      </c>
      <c r="AA82" s="62">
        <f t="shared" si="204"/>
        <v>0.46502538454183256</v>
      </c>
      <c r="AB82" s="62">
        <f t="shared" si="205"/>
        <v>0.46502538454183256</v>
      </c>
      <c r="AC82" s="62">
        <f>AC$42*1000*AC$36*AC$31/AC$67/AC$64</f>
        <v>0.4196854095490038</v>
      </c>
      <c r="AD82" s="62">
        <f>AD$42*1000*AD$36*AD$31/AD$67/AD$64</f>
        <v>0.39870113907155369</v>
      </c>
      <c r="AE82" s="62">
        <f>AE$42*1000*AE$36*AE$31/AE$67/AE$64</f>
        <v>0.35982777801207716</v>
      </c>
      <c r="AF82" s="241"/>
      <c r="AG82" s="241"/>
      <c r="AH82" s="241"/>
      <c r="AI82" s="241"/>
      <c r="AJ82" s="241"/>
      <c r="AK82" s="241"/>
      <c r="AL82" s="241"/>
      <c r="AM82" s="241"/>
      <c r="AN82" s="241"/>
      <c r="AO82" s="241"/>
      <c r="AP82" s="241"/>
      <c r="AQ82" s="241"/>
      <c r="AR82" s="241"/>
      <c r="AS82" s="241"/>
      <c r="AT82" s="241"/>
      <c r="AU82" s="241"/>
    </row>
    <row r="83" spans="1:47">
      <c r="A83" s="185" t="s">
        <v>16</v>
      </c>
      <c r="C83" s="185" t="str">
        <f>C78</f>
        <v>BRT</v>
      </c>
      <c r="D83" s="185" t="s">
        <v>48</v>
      </c>
      <c r="E83" s="294">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2"/>
      <c r="O83" s="243">
        <f>E83</f>
        <v>0.01</v>
      </c>
      <c r="P83" s="243">
        <f>O83</f>
        <v>0.01</v>
      </c>
      <c r="Q83" s="243">
        <f t="shared" ref="Q83:U84" si="222">P83</f>
        <v>0.01</v>
      </c>
      <c r="R83" s="186">
        <f>Q83</f>
        <v>0.01</v>
      </c>
      <c r="S83" s="186">
        <f>AVERAGE(R83,T83)</f>
        <v>3.0000000000000002E-2</v>
      </c>
      <c r="T83" s="292">
        <v>0.05</v>
      </c>
      <c r="U83" s="34">
        <v>0.1</v>
      </c>
      <c r="V83" s="34">
        <v>0.15</v>
      </c>
      <c r="W83" s="241"/>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1"/>
      <c r="AG83" s="241"/>
      <c r="AH83" s="241"/>
      <c r="AI83" s="241"/>
      <c r="AJ83" s="241"/>
      <c r="AK83" s="241"/>
      <c r="AL83" s="241"/>
      <c r="AM83" s="241"/>
      <c r="AN83" s="241"/>
      <c r="AO83" s="241"/>
      <c r="AP83" s="241"/>
      <c r="AQ83" s="241"/>
      <c r="AR83" s="241"/>
      <c r="AS83" s="241"/>
      <c r="AT83" s="241"/>
      <c r="AU83" s="241"/>
    </row>
    <row r="84" spans="1:47">
      <c r="A84" s="185" t="s">
        <v>16</v>
      </c>
      <c r="C84" s="185" t="str">
        <f>C79</f>
        <v>Gautrain</v>
      </c>
      <c r="D84" s="185" t="s">
        <v>48</v>
      </c>
      <c r="E84" s="294">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2"/>
      <c r="O84" s="295">
        <f>E84</f>
        <v>2E-3</v>
      </c>
      <c r="P84" s="295">
        <f>O84</f>
        <v>2E-3</v>
      </c>
      <c r="Q84" s="295">
        <f t="shared" si="222"/>
        <v>2E-3</v>
      </c>
      <c r="R84" s="186">
        <f t="shared" si="222"/>
        <v>2E-3</v>
      </c>
      <c r="S84" s="186">
        <f t="shared" si="222"/>
        <v>2E-3</v>
      </c>
      <c r="T84" s="296">
        <f t="shared" si="222"/>
        <v>2E-3</v>
      </c>
      <c r="U84" s="296">
        <f t="shared" si="222"/>
        <v>2E-3</v>
      </c>
      <c r="V84" s="296">
        <f>U84</f>
        <v>2E-3</v>
      </c>
      <c r="W84" s="241"/>
      <c r="X84" s="62">
        <f t="shared" si="201"/>
        <v>2E-3</v>
      </c>
      <c r="Y84" s="62">
        <f t="shared" si="202"/>
        <v>2E-3</v>
      </c>
      <c r="Z84" s="62">
        <f t="shared" si="203"/>
        <v>2E-3</v>
      </c>
      <c r="AA84" s="62">
        <f t="shared" si="204"/>
        <v>2E-3</v>
      </c>
      <c r="AB84" s="62">
        <f t="shared" si="205"/>
        <v>2E-3</v>
      </c>
      <c r="AC84" s="72">
        <v>0.01</v>
      </c>
      <c r="AD84" s="72">
        <v>0.02</v>
      </c>
      <c r="AE84" s="72">
        <v>0.03</v>
      </c>
      <c r="AF84" s="241"/>
      <c r="AG84" s="241"/>
      <c r="AH84" s="241"/>
      <c r="AI84" s="241"/>
      <c r="AJ84" s="241"/>
      <c r="AK84" s="241"/>
      <c r="AL84" s="241"/>
      <c r="AM84" s="241"/>
      <c r="AN84" s="241"/>
      <c r="AO84" s="241"/>
      <c r="AP84" s="241"/>
      <c r="AQ84" s="241"/>
      <c r="AR84" s="241"/>
      <c r="AS84" s="241"/>
      <c r="AT84" s="241"/>
      <c r="AU84" s="241"/>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0.52297461545816737</v>
      </c>
      <c r="H85" s="33">
        <f t="shared" si="224"/>
        <v>0.52297461545816737</v>
      </c>
      <c r="I85" s="33">
        <f t="shared" si="224"/>
        <v>0.52297461545816737</v>
      </c>
      <c r="J85" s="33">
        <f t="shared" si="224"/>
        <v>0.50297461545816735</v>
      </c>
      <c r="K85" s="33">
        <f t="shared" si="224"/>
        <v>0.48297461545816744</v>
      </c>
      <c r="L85" s="33">
        <f t="shared" si="224"/>
        <v>0.4329746154581674</v>
      </c>
      <c r="M85" s="33">
        <f t="shared" si="224"/>
        <v>0.38297461545816747</v>
      </c>
      <c r="N85" s="242"/>
      <c r="O85" s="33">
        <f>1-SUM(O82:O84)</f>
        <v>0.49849959521912346</v>
      </c>
      <c r="P85" s="33">
        <f t="shared" ref="P85:R85" si="225">1-SUM(P82:P84)</f>
        <v>0.52297461545816737</v>
      </c>
      <c r="Q85" s="33">
        <f t="shared" si="225"/>
        <v>0.52297461545816737</v>
      </c>
      <c r="R85" s="33">
        <f t="shared" si="225"/>
        <v>0.52297461545816737</v>
      </c>
      <c r="S85" s="33">
        <f t="shared" ref="S85" si="226">1-SUM(S82:S84)</f>
        <v>0.50297461545816735</v>
      </c>
      <c r="T85" s="33">
        <f t="shared" ref="T85:U85" si="227">1-SUM(T82:T84)</f>
        <v>0.48297461545816744</v>
      </c>
      <c r="U85" s="33">
        <f t="shared" si="227"/>
        <v>0.4329746154581674</v>
      </c>
      <c r="V85" s="33">
        <f t="shared" ref="V85" si="228">1-SUM(V82:V84)</f>
        <v>0.38297461545816747</v>
      </c>
      <c r="W85" s="241"/>
      <c r="X85" s="62">
        <f t="shared" si="201"/>
        <v>0.49849959521912346</v>
      </c>
      <c r="Y85" s="62">
        <f t="shared" si="202"/>
        <v>0.52297461545816737</v>
      </c>
      <c r="Z85" s="62">
        <f t="shared" si="203"/>
        <v>0.52297461545816737</v>
      </c>
      <c r="AA85" s="62">
        <f t="shared" si="204"/>
        <v>0.52297461545816737</v>
      </c>
      <c r="AB85" s="62">
        <f t="shared" si="205"/>
        <v>0.50297461545816735</v>
      </c>
      <c r="AC85" s="33">
        <f>1-SUM(AC82:AC84)</f>
        <v>0.50031459045099624</v>
      </c>
      <c r="AD85" s="33">
        <f>1-SUM(AD82:AD84)</f>
        <v>0.43129886092844627</v>
      </c>
      <c r="AE85" s="33">
        <f>1-SUM(AE82:AE84)</f>
        <v>0.36017222198792287</v>
      </c>
      <c r="AF85" s="241"/>
      <c r="AG85" s="241"/>
      <c r="AH85" s="241"/>
      <c r="AI85" s="241"/>
      <c r="AJ85" s="241"/>
      <c r="AK85" s="241"/>
      <c r="AL85" s="241"/>
      <c r="AM85" s="241"/>
      <c r="AN85" s="241"/>
      <c r="AO85" s="241"/>
      <c r="AP85" s="241"/>
      <c r="AQ85" s="241"/>
      <c r="AR85" s="241"/>
      <c r="AS85" s="241"/>
      <c r="AT85" s="241"/>
      <c r="AU85" s="241"/>
    </row>
    <row r="86" spans="1:47">
      <c r="A86" s="185" t="s">
        <v>16</v>
      </c>
      <c r="C86" s="38" t="str">
        <f>C56</f>
        <v>High Income</v>
      </c>
      <c r="D86" s="185" t="s">
        <v>191</v>
      </c>
      <c r="E86" s="186">
        <f t="shared" ref="E86" si="229">E$27*E$15</f>
        <v>8.0383178513969256</v>
      </c>
      <c r="F86" s="186">
        <f t="shared" si="191"/>
        <v>9.6877500900971043</v>
      </c>
      <c r="G86" s="186">
        <f t="shared" ref="G86:G89" si="230">IF($D$4,Y86,P86)</f>
        <v>10.676774438441068</v>
      </c>
      <c r="H86" s="186">
        <f t="shared" ref="H86:H89" si="231">IF($D$4,Z86,Q86)</f>
        <v>11.6952481742877</v>
      </c>
      <c r="I86" s="186">
        <f t="shared" ref="I86:I89" si="232">IF($D$4,AA86,R86)</f>
        <v>11.06582778312703</v>
      </c>
      <c r="J86" s="186">
        <f t="shared" ref="J86:J89" si="233">IF($D$4,AB86,S86)</f>
        <v>11.154457758321382</v>
      </c>
      <c r="K86" s="186">
        <f t="shared" ref="K86:K89" si="234">IF($D$4,AC86,T86)</f>
        <v>12.72452581748683</v>
      </c>
      <c r="L86" s="186">
        <f t="shared" ref="L86:L89" si="235">IF($D$4,AD86,U86)</f>
        <v>13.235688737719888</v>
      </c>
      <c r="M86" s="186">
        <f t="shared" ref="M86:M89" si="236">IF($D$4,AE86,V86)</f>
        <v>12.41483369514861</v>
      </c>
      <c r="N86" s="40"/>
      <c r="O86" s="186">
        <f>O$27*O$15</f>
        <v>9.6877500900971043</v>
      </c>
      <c r="P86" s="186">
        <f t="shared" ref="P86:V86" si="237">P$27*P$15</f>
        <v>10.676774438441068</v>
      </c>
      <c r="Q86" s="186">
        <f t="shared" si="237"/>
        <v>11.6952481742877</v>
      </c>
      <c r="R86" s="186">
        <f t="shared" si="237"/>
        <v>11.06582778312703</v>
      </c>
      <c r="S86" s="186">
        <f t="shared" si="237"/>
        <v>11.154457758321382</v>
      </c>
      <c r="T86" s="293">
        <f t="shared" si="237"/>
        <v>12.72452581748683</v>
      </c>
      <c r="U86" s="293">
        <f t="shared" si="237"/>
        <v>13.235688737719888</v>
      </c>
      <c r="V86" s="293">
        <f t="shared" si="237"/>
        <v>12.41483369514861</v>
      </c>
      <c r="X86" s="62">
        <f t="shared" si="201"/>
        <v>9.6877500900971043</v>
      </c>
      <c r="Y86" s="62">
        <f t="shared" si="202"/>
        <v>10.676774438441068</v>
      </c>
      <c r="Z86" s="62">
        <f t="shared" si="203"/>
        <v>11.6952481742877</v>
      </c>
      <c r="AA86" s="62">
        <f t="shared" si="204"/>
        <v>11.06582778312703</v>
      </c>
      <c r="AB86" s="62">
        <f t="shared" si="205"/>
        <v>11.154457758321382</v>
      </c>
      <c r="AC86" s="186">
        <f>AC$27*AC$15</f>
        <v>12.40641267204966</v>
      </c>
      <c r="AD86" s="186">
        <f>AD$27*AD$15</f>
        <v>12.582176606294968</v>
      </c>
      <c r="AE86" s="186">
        <f>AE$27*AE$15</f>
        <v>11.506804999414381</v>
      </c>
    </row>
    <row r="87" spans="1:47">
      <c r="A87" s="185" t="s">
        <v>16</v>
      </c>
      <c r="C87" s="185" t="str">
        <f>C82</f>
        <v>Priv.veh.</v>
      </c>
      <c r="D87" s="185" t="s">
        <v>48</v>
      </c>
      <c r="E87" s="294">
        <f t="shared" ref="E87" si="238">E$43*1000*E$37*E$32/E$67/E$64</f>
        <v>0.75751090785568587</v>
      </c>
      <c r="F87" s="62">
        <f t="shared" si="191"/>
        <v>0.69691003522723105</v>
      </c>
      <c r="G87" s="62">
        <f t="shared" si="230"/>
        <v>0.66206453346586935</v>
      </c>
      <c r="H87" s="62">
        <f t="shared" si="231"/>
        <v>0.66206453346586935</v>
      </c>
      <c r="I87" s="62">
        <f t="shared" si="232"/>
        <v>0.65578538513593976</v>
      </c>
      <c r="J87" s="62">
        <f t="shared" si="233"/>
        <v>0.64304665504793102</v>
      </c>
      <c r="K87" s="62">
        <f t="shared" si="234"/>
        <v>0.6328732466705439</v>
      </c>
      <c r="L87" s="62">
        <f t="shared" si="235"/>
        <v>0.60001004038018768</v>
      </c>
      <c r="M87" s="62">
        <f t="shared" si="236"/>
        <v>0.5868400674966483</v>
      </c>
      <c r="N87" s="242"/>
      <c r="O87" s="62">
        <f>O$43*1000*O$37*O$32/O$67/O$64</f>
        <v>0.69691003522723105</v>
      </c>
      <c r="P87" s="62">
        <f t="shared" ref="P87:U87" si="239">P$43*1000*P$37*P$32/P$67/P$64</f>
        <v>0.66206453346586935</v>
      </c>
      <c r="Q87" s="62">
        <f t="shared" si="239"/>
        <v>0.66206453346586935</v>
      </c>
      <c r="R87" s="186">
        <f t="shared" si="239"/>
        <v>0.65578538513593976</v>
      </c>
      <c r="S87" s="186">
        <f t="shared" si="239"/>
        <v>0.64304665504793102</v>
      </c>
      <c r="T87" s="291">
        <f t="shared" si="239"/>
        <v>0.6328732466705439</v>
      </c>
      <c r="U87" s="291">
        <f t="shared" si="239"/>
        <v>0.60001004038018768</v>
      </c>
      <c r="V87" s="291">
        <f>V$43*1000*V$37*V$32/V$67/V$64</f>
        <v>0.5868400674966483</v>
      </c>
      <c r="W87" s="241"/>
      <c r="X87" s="62">
        <f t="shared" si="201"/>
        <v>0.69691003522723105</v>
      </c>
      <c r="Y87" s="62">
        <f t="shared" si="202"/>
        <v>0.66206453346586935</v>
      </c>
      <c r="Z87" s="62">
        <f t="shared" si="203"/>
        <v>0.66206453346586935</v>
      </c>
      <c r="AA87" s="62">
        <f t="shared" si="204"/>
        <v>0.65578538513593976</v>
      </c>
      <c r="AB87" s="62">
        <f t="shared" si="205"/>
        <v>0.64304665504793102</v>
      </c>
      <c r="AC87" s="62">
        <f>AC$43*1000*AC$37*AC$32/AC$67/AC$64</f>
        <v>0.62340598174485262</v>
      </c>
      <c r="AD87" s="62">
        <f>AD$43*1000*AD$37*AD$32/AD$67/AD$64</f>
        <v>0.59262531139620045</v>
      </c>
      <c r="AE87" s="62">
        <f>AE$43*1000*AE$37*AE$32/AE$67/AE$64</f>
        <v>0.5633644366460131</v>
      </c>
      <c r="AF87" s="241"/>
      <c r="AG87" s="241"/>
      <c r="AH87" s="241"/>
      <c r="AI87" s="241"/>
      <c r="AJ87" s="241"/>
      <c r="AK87" s="241"/>
      <c r="AL87" s="241"/>
      <c r="AM87" s="241"/>
      <c r="AN87" s="241"/>
      <c r="AO87" s="241"/>
      <c r="AP87" s="241"/>
      <c r="AQ87" s="241"/>
      <c r="AR87" s="241"/>
      <c r="AS87" s="241"/>
      <c r="AT87" s="241"/>
      <c r="AU87" s="241"/>
    </row>
    <row r="88" spans="1:47">
      <c r="A88" s="185" t="s">
        <v>16</v>
      </c>
      <c r="C88" s="185" t="str">
        <f>C83</f>
        <v>BRT</v>
      </c>
      <c r="D88" s="185" t="s">
        <v>48</v>
      </c>
      <c r="E88" s="294">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2"/>
      <c r="O88" s="231">
        <f>E89</f>
        <v>5.0000000000000001E-3</v>
      </c>
      <c r="P88" s="231">
        <f>O88</f>
        <v>5.0000000000000001E-3</v>
      </c>
      <c r="Q88" s="231">
        <v>5.0000000000000001E-3</v>
      </c>
      <c r="R88" s="186">
        <v>5.0000000000000001E-3</v>
      </c>
      <c r="S88" s="186">
        <v>5.0000000000000001E-3</v>
      </c>
      <c r="T88" s="34">
        <v>0.03</v>
      </c>
      <c r="U88" s="34">
        <v>3.5000000000000003E-2</v>
      </c>
      <c r="V88" s="34">
        <v>0.04</v>
      </c>
      <c r="W88" s="241"/>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1"/>
      <c r="AG88" s="241"/>
      <c r="AH88" s="241"/>
      <c r="AI88" s="241"/>
      <c r="AJ88" s="241"/>
      <c r="AK88" s="241"/>
      <c r="AL88" s="241"/>
      <c r="AM88" s="241"/>
      <c r="AN88" s="241"/>
      <c r="AO88" s="241"/>
      <c r="AP88" s="241"/>
      <c r="AQ88" s="241"/>
      <c r="AR88" s="241"/>
      <c r="AS88" s="241"/>
      <c r="AT88" s="241"/>
      <c r="AU88" s="241"/>
    </row>
    <row r="89" spans="1:47">
      <c r="A89" s="185" t="s">
        <v>16</v>
      </c>
      <c r="C89" s="185" t="str">
        <f>C84</f>
        <v>Gautrain</v>
      </c>
      <c r="D89" s="185" t="s">
        <v>48</v>
      </c>
      <c r="E89" s="294">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2"/>
      <c r="O89" s="231">
        <f>E89</f>
        <v>5.0000000000000001E-3</v>
      </c>
      <c r="P89" s="231">
        <f>O89</f>
        <v>5.0000000000000001E-3</v>
      </c>
      <c r="Q89" s="231">
        <v>5.0000000000000001E-3</v>
      </c>
      <c r="R89" s="186">
        <v>5.0000000000000001E-3</v>
      </c>
      <c r="S89" s="186">
        <v>5.0000000000000001E-3</v>
      </c>
      <c r="T89" s="297">
        <v>5.0000000000000001E-3</v>
      </c>
      <c r="U89" s="297">
        <v>5.0000000000000001E-3</v>
      </c>
      <c r="V89" s="297">
        <v>5.0000000000000001E-3</v>
      </c>
      <c r="W89" s="241"/>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1"/>
      <c r="AG89" s="241"/>
      <c r="AH89" s="241"/>
      <c r="AI89" s="241"/>
      <c r="AJ89" s="241"/>
      <c r="AK89" s="241"/>
      <c r="AL89" s="241"/>
      <c r="AM89" s="241"/>
      <c r="AN89" s="241"/>
      <c r="AO89" s="241"/>
      <c r="AP89" s="241"/>
      <c r="AQ89" s="241"/>
      <c r="AR89" s="241"/>
      <c r="AS89" s="241"/>
      <c r="AT89" s="241"/>
      <c r="AU89" s="241"/>
    </row>
    <row r="90" spans="1:47">
      <c r="A90" s="185" t="s">
        <v>16</v>
      </c>
      <c r="C90" s="185" t="str">
        <f>C85</f>
        <v>Bus, minibus, metro rail</v>
      </c>
      <c r="D90" s="185" t="s">
        <v>48</v>
      </c>
      <c r="E90" s="33">
        <f>1-SUM(E87:E89)</f>
        <v>0.23748909214431413</v>
      </c>
      <c r="F90" s="33">
        <f>1-SUM(F87:F89)</f>
        <v>0.29308996477276894</v>
      </c>
      <c r="G90" s="33">
        <f t="shared" ref="G90:M90" si="240">1-SUM(G87:G89)</f>
        <v>0.32793546653413064</v>
      </c>
      <c r="H90" s="33">
        <f t="shared" si="240"/>
        <v>0.32793546653413064</v>
      </c>
      <c r="I90" s="33">
        <f t="shared" si="240"/>
        <v>0.33421461486406023</v>
      </c>
      <c r="J90" s="33">
        <f t="shared" si="240"/>
        <v>0.34695334495206898</v>
      </c>
      <c r="K90" s="33">
        <f t="shared" si="240"/>
        <v>0.33212675332945607</v>
      </c>
      <c r="L90" s="33">
        <f t="shared" si="240"/>
        <v>0.35998995961981228</v>
      </c>
      <c r="M90" s="33">
        <f t="shared" si="240"/>
        <v>0.36815993250335166</v>
      </c>
      <c r="N90" s="242"/>
      <c r="O90" s="33">
        <f t="shared" ref="O90:V90" si="241">1-SUM(O87:O89)</f>
        <v>0.29308996477276894</v>
      </c>
      <c r="P90" s="33">
        <f t="shared" si="241"/>
        <v>0.32793546653413064</v>
      </c>
      <c r="Q90" s="33">
        <f t="shared" si="241"/>
        <v>0.32793546653413064</v>
      </c>
      <c r="R90" s="33">
        <f t="shared" si="241"/>
        <v>0.33421461486406023</v>
      </c>
      <c r="S90" s="33">
        <f t="shared" si="241"/>
        <v>0.34695334495206898</v>
      </c>
      <c r="T90" s="33">
        <f t="shared" si="241"/>
        <v>0.33212675332945607</v>
      </c>
      <c r="U90" s="33">
        <f t="shared" si="241"/>
        <v>0.35998995961981228</v>
      </c>
      <c r="V90" s="33">
        <f t="shared" si="241"/>
        <v>0.36815993250335166</v>
      </c>
      <c r="W90" s="241"/>
      <c r="X90" s="62">
        <f t="shared" si="201"/>
        <v>0.29308996477276894</v>
      </c>
      <c r="Y90" s="62">
        <f t="shared" si="202"/>
        <v>0.32793546653413064</v>
      </c>
      <c r="Z90" s="62">
        <f t="shared" si="203"/>
        <v>0.32793546653413064</v>
      </c>
      <c r="AA90" s="62">
        <f t="shared" si="204"/>
        <v>0.33421461486406023</v>
      </c>
      <c r="AB90" s="62">
        <f t="shared" si="205"/>
        <v>0.34695334495206898</v>
      </c>
      <c r="AC90" s="33">
        <f>1-SUM(AC87:AC89)</f>
        <v>0.33659401825514734</v>
      </c>
      <c r="AD90" s="33">
        <f>1-SUM(AD87:AD89)</f>
        <v>0.32737468860379948</v>
      </c>
      <c r="AE90" s="33">
        <f>1-SUM(AE87:AE89)</f>
        <v>0.28663556335398688</v>
      </c>
      <c r="AF90" s="241"/>
      <c r="AG90" s="241"/>
      <c r="AH90" s="241"/>
      <c r="AI90" s="241"/>
      <c r="AJ90" s="241"/>
      <c r="AK90" s="241"/>
      <c r="AL90" s="241"/>
      <c r="AM90" s="241"/>
      <c r="AN90" s="241"/>
      <c r="AO90" s="241"/>
      <c r="AP90" s="241"/>
      <c r="AQ90" s="241"/>
      <c r="AR90" s="241"/>
      <c r="AS90" s="241"/>
      <c r="AT90" s="241"/>
      <c r="AU90" s="241"/>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25.313071022406259</v>
      </c>
      <c r="G93" s="186">
        <f t="shared" ref="G93:G95" si="244">IF($D$4,Y93,P93)</f>
        <v>25.308026046127832</v>
      </c>
      <c r="H93" s="186">
        <f t="shared" ref="H93:H95" si="245">IF($D$4,Z93,Q93)</f>
        <v>25.208202498220814</v>
      </c>
      <c r="I93" s="186">
        <f t="shared" ref="I93:I95" si="246">IF($D$4,AA93,R93)</f>
        <v>26.115663500614485</v>
      </c>
      <c r="J93" s="186">
        <f t="shared" ref="J93:J95" si="247">IF($D$4,AB93,S93)</f>
        <v>30.251392727435061</v>
      </c>
      <c r="K93" s="186">
        <f t="shared" ref="K93:K95" si="248">IF($D$4,AC93,T93)</f>
        <v>35.692900184265035</v>
      </c>
      <c r="L93" s="186">
        <f t="shared" ref="L93:L95" si="249">IF($D$4,AD93,U93)</f>
        <v>42.894353894482663</v>
      </c>
      <c r="M93" s="186">
        <f t="shared" ref="M93:M95" si="250">IF($D$4,AE93,V93)</f>
        <v>51.548783834501563</v>
      </c>
      <c r="N93" s="40"/>
      <c r="O93" s="186">
        <f>(1-O$25)*O$13</f>
        <v>25.313071022406259</v>
      </c>
      <c r="P93" s="186">
        <f>(1-P$25)*P$13</f>
        <v>25.308026046127832</v>
      </c>
      <c r="Q93" s="186">
        <f t="shared" ref="Q93:V93" si="251">(1-Q$25)*Q$13</f>
        <v>25.208202498220814</v>
      </c>
      <c r="R93" s="186">
        <f t="shared" si="251"/>
        <v>26.115663500614485</v>
      </c>
      <c r="S93" s="186">
        <f t="shared" si="251"/>
        <v>30.251392727435061</v>
      </c>
      <c r="T93" s="186">
        <f t="shared" si="251"/>
        <v>35.692900184265035</v>
      </c>
      <c r="U93" s="186">
        <f t="shared" si="251"/>
        <v>42.894353894482663</v>
      </c>
      <c r="V93" s="186">
        <f t="shared" si="251"/>
        <v>51.548783834501563</v>
      </c>
      <c r="X93" s="186">
        <f>O93</f>
        <v>25.313071022406259</v>
      </c>
      <c r="Y93" s="186">
        <f t="shared" ref="Y93:AB93" si="252">P93</f>
        <v>25.308026046127832</v>
      </c>
      <c r="Z93" s="186">
        <f t="shared" si="252"/>
        <v>25.208202498220814</v>
      </c>
      <c r="AA93" s="186">
        <f t="shared" si="252"/>
        <v>26.115663500614485</v>
      </c>
      <c r="AB93" s="186">
        <f t="shared" si="252"/>
        <v>30.251392727435061</v>
      </c>
      <c r="AC93" s="186">
        <f>(1-AC$25)*AC$13</f>
        <v>34.600260382705905</v>
      </c>
      <c r="AD93" s="186">
        <f>(1-AD$25)*AD$13</f>
        <v>42.018958917044245</v>
      </c>
      <c r="AE93" s="186">
        <f>(1-AE$25)*AE$13</f>
        <v>50.496767837879077</v>
      </c>
    </row>
    <row r="94" spans="1:47">
      <c r="A94" s="185" t="s">
        <v>16</v>
      </c>
      <c r="C94" s="185" t="s">
        <v>63</v>
      </c>
      <c r="D94" s="185" t="s">
        <v>48</v>
      </c>
      <c r="E94" s="294">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2"/>
      <c r="O94" s="231">
        <f>E94</f>
        <v>0</v>
      </c>
      <c r="P94" s="231">
        <v>5.0000000000000001E-3</v>
      </c>
      <c r="Q94" s="231">
        <v>0.01</v>
      </c>
      <c r="R94" s="231">
        <f>Q94</f>
        <v>0.01</v>
      </c>
      <c r="S94" s="231">
        <f>AVERAGE(R94,T94)</f>
        <v>3.0000000000000002E-2</v>
      </c>
      <c r="T94" s="34">
        <v>0.05</v>
      </c>
      <c r="U94" s="34">
        <v>0.1</v>
      </c>
      <c r="V94" s="34">
        <v>0.15</v>
      </c>
      <c r="W94" s="241"/>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1"/>
      <c r="AG94" s="241"/>
      <c r="AH94" s="241"/>
      <c r="AI94" s="241"/>
      <c r="AJ94" s="241"/>
      <c r="AK94" s="241"/>
      <c r="AL94" s="241"/>
      <c r="AM94" s="241"/>
      <c r="AN94" s="241"/>
      <c r="AO94" s="241"/>
      <c r="AP94" s="241"/>
      <c r="AQ94" s="241"/>
      <c r="AR94" s="241"/>
      <c r="AS94" s="241"/>
      <c r="AT94" s="241"/>
      <c r="AU94" s="241"/>
    </row>
    <row r="95" spans="1:47">
      <c r="A95" s="185" t="s">
        <v>16</v>
      </c>
      <c r="C95" s="185" t="s">
        <v>82</v>
      </c>
      <c r="D95" s="185" t="s">
        <v>48</v>
      </c>
      <c r="E95" s="294">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2"/>
      <c r="O95" s="231">
        <f>E95</f>
        <v>0</v>
      </c>
      <c r="P95" s="231">
        <f>O95</f>
        <v>0</v>
      </c>
      <c r="Q95" s="231">
        <f>P95</f>
        <v>0</v>
      </c>
      <c r="R95" s="231">
        <f>Q95</f>
        <v>0</v>
      </c>
      <c r="S95" s="231">
        <f t="shared" ref="S95:V95" si="258">R95</f>
        <v>0</v>
      </c>
      <c r="T95" s="34">
        <f t="shared" si="258"/>
        <v>0</v>
      </c>
      <c r="U95" s="34">
        <f t="shared" si="258"/>
        <v>0</v>
      </c>
      <c r="V95" s="34">
        <f t="shared" si="258"/>
        <v>0</v>
      </c>
      <c r="W95" s="241"/>
      <c r="X95" s="186">
        <f t="shared" si="253"/>
        <v>0</v>
      </c>
      <c r="Y95" s="186">
        <f t="shared" si="254"/>
        <v>0</v>
      </c>
      <c r="Z95" s="186">
        <f t="shared" si="255"/>
        <v>0</v>
      </c>
      <c r="AA95" s="186">
        <f t="shared" si="256"/>
        <v>0</v>
      </c>
      <c r="AB95" s="186">
        <f t="shared" si="257"/>
        <v>0</v>
      </c>
      <c r="AC95" s="34">
        <v>0</v>
      </c>
      <c r="AD95" s="34">
        <v>0</v>
      </c>
      <c r="AE95" s="34">
        <v>0</v>
      </c>
      <c r="AF95" s="241"/>
      <c r="AG95" s="241"/>
      <c r="AH95" s="241"/>
      <c r="AI95" s="241"/>
      <c r="AJ95" s="241"/>
      <c r="AK95" s="241"/>
      <c r="AL95" s="241"/>
      <c r="AM95" s="241"/>
      <c r="AN95" s="241"/>
      <c r="AO95" s="241"/>
      <c r="AP95" s="241"/>
      <c r="AQ95" s="241"/>
      <c r="AR95" s="241"/>
      <c r="AS95" s="241"/>
      <c r="AT95" s="241"/>
      <c r="AU95" s="241"/>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2"/>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1"/>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1"/>
      <c r="AG96" s="241"/>
      <c r="AH96" s="241"/>
      <c r="AI96" s="241"/>
      <c r="AJ96" s="241"/>
      <c r="AK96" s="241"/>
      <c r="AL96" s="241"/>
      <c r="AM96" s="241"/>
      <c r="AN96" s="241"/>
      <c r="AO96" s="241"/>
      <c r="AP96" s="241"/>
      <c r="AQ96" s="241"/>
      <c r="AR96" s="241"/>
      <c r="AS96" s="241"/>
      <c r="AT96" s="241"/>
      <c r="AU96" s="241"/>
    </row>
    <row r="97" spans="1:47">
      <c r="A97" s="185" t="s">
        <v>16</v>
      </c>
      <c r="C97" s="38" t="str">
        <f>C81</f>
        <v>Middle Income</v>
      </c>
      <c r="D97" s="185" t="s">
        <v>191</v>
      </c>
      <c r="E97" s="186">
        <f t="shared" ref="E97" si="261">(1-E$26)*E$14</f>
        <v>7.3778860363718808</v>
      </c>
      <c r="F97" s="186">
        <f t="shared" si="243"/>
        <v>7.6649219736043284</v>
      </c>
      <c r="G97" s="186">
        <f t="shared" ref="G97:G99" si="262">IF($D$4,Y97,P97)</f>
        <v>7.8947489893841567</v>
      </c>
      <c r="H97" s="186">
        <f t="shared" ref="H97:H99" si="263">IF($D$4,Z97,Q97)</f>
        <v>8.1855833984200626</v>
      </c>
      <c r="I97" s="186">
        <f t="shared" ref="I97:I99" si="264">IF($D$4,AA97,R97)</f>
        <v>8.5791223484885855</v>
      </c>
      <c r="J97" s="186">
        <f t="shared" ref="J97:J99" si="265">IF($D$4,AB97,S97)</f>
        <v>6.8623868191432891</v>
      </c>
      <c r="K97" s="186">
        <f t="shared" ref="K97:K99" si="266">IF($D$4,AC97,T97)</f>
        <v>6.0952900453332699</v>
      </c>
      <c r="L97" s="186">
        <f t="shared" ref="L97:L99" si="267">IF($D$4,AD97,U97)</f>
        <v>4.8757861236330866</v>
      </c>
      <c r="M97" s="186">
        <f t="shared" ref="M97:M99" si="268">IF($D$4,AE97,V97)</f>
        <v>3.1744910645217885</v>
      </c>
      <c r="N97" s="40"/>
      <c r="O97" s="186">
        <f>(1-O$26)*O$14</f>
        <v>7.6649219736043284</v>
      </c>
      <c r="P97" s="186">
        <f t="shared" ref="P97:V97" si="269">(1-P$26)*P$14</f>
        <v>7.8947489893841567</v>
      </c>
      <c r="Q97" s="186">
        <f t="shared" si="269"/>
        <v>8.1855833984200626</v>
      </c>
      <c r="R97" s="186">
        <f t="shared" si="269"/>
        <v>8.5791223484885855</v>
      </c>
      <c r="S97" s="186">
        <f t="shared" si="269"/>
        <v>6.8623868191432891</v>
      </c>
      <c r="T97" s="186">
        <f t="shared" si="269"/>
        <v>6.0952900453332699</v>
      </c>
      <c r="U97" s="186">
        <f t="shared" si="269"/>
        <v>4.8757861236330866</v>
      </c>
      <c r="V97" s="186">
        <f t="shared" si="269"/>
        <v>3.1744910645217885</v>
      </c>
      <c r="X97" s="186">
        <f t="shared" si="253"/>
        <v>7.6649219736043284</v>
      </c>
      <c r="Y97" s="186">
        <f t="shared" si="254"/>
        <v>7.8947489893841567</v>
      </c>
      <c r="Z97" s="186">
        <f t="shared" si="255"/>
        <v>8.1855833984200626</v>
      </c>
      <c r="AA97" s="186">
        <f t="shared" si="256"/>
        <v>8.5791223484885855</v>
      </c>
      <c r="AB97" s="186">
        <f t="shared" si="257"/>
        <v>6.8623868191432891</v>
      </c>
      <c r="AC97" s="186">
        <f>(1-AC$26)*AC$14</f>
        <v>6.4389606542722744</v>
      </c>
      <c r="AD97" s="186">
        <f>(1-AD$26)*AD$14</f>
        <v>5.4118632469070018</v>
      </c>
      <c r="AE97" s="186">
        <f>(1-AE$26)*AE$14</f>
        <v>3.6850522298005823</v>
      </c>
    </row>
    <row r="98" spans="1:47">
      <c r="A98" s="185" t="s">
        <v>16</v>
      </c>
      <c r="C98" s="185" t="str">
        <f>C94</f>
        <v>BRT</v>
      </c>
      <c r="D98" s="185" t="s">
        <v>48</v>
      </c>
      <c r="E98" s="294">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2"/>
      <c r="O98" s="231">
        <f>E98</f>
        <v>0</v>
      </c>
      <c r="P98" s="231">
        <v>5.0000000000000001E-3</v>
      </c>
      <c r="Q98" s="231">
        <v>0.01</v>
      </c>
      <c r="R98" s="231">
        <f>Q98</f>
        <v>0.01</v>
      </c>
      <c r="S98" s="231">
        <f>AVERAGE(R98,T98)</f>
        <v>3.0000000000000002E-2</v>
      </c>
      <c r="T98" s="34">
        <v>0.05</v>
      </c>
      <c r="U98" s="34">
        <v>0.1</v>
      </c>
      <c r="V98" s="34">
        <v>0.15</v>
      </c>
      <c r="W98" s="241"/>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1"/>
      <c r="AG98" s="241"/>
      <c r="AH98" s="241"/>
      <c r="AI98" s="241"/>
      <c r="AJ98" s="241"/>
      <c r="AK98" s="241"/>
      <c r="AL98" s="241"/>
      <c r="AM98" s="241"/>
      <c r="AN98" s="241"/>
      <c r="AO98" s="241"/>
      <c r="AP98" s="241"/>
      <c r="AQ98" s="241"/>
      <c r="AR98" s="241"/>
      <c r="AS98" s="241"/>
      <c r="AT98" s="241"/>
      <c r="AU98" s="241"/>
    </row>
    <row r="99" spans="1:47">
      <c r="A99" s="185" t="s">
        <v>16</v>
      </c>
      <c r="C99" s="185" t="str">
        <f>C95</f>
        <v>Gautrain</v>
      </c>
      <c r="D99" s="185" t="s">
        <v>48</v>
      </c>
      <c r="E99" s="294">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2"/>
      <c r="O99" s="231">
        <f>E99</f>
        <v>2E-3</v>
      </c>
      <c r="P99" s="231">
        <f>O99</f>
        <v>2E-3</v>
      </c>
      <c r="Q99" s="231">
        <f>P99</f>
        <v>2E-3</v>
      </c>
      <c r="R99" s="231">
        <f>Q99</f>
        <v>2E-3</v>
      </c>
      <c r="S99" s="231">
        <f t="shared" ref="S99:V99" si="270">R99</f>
        <v>2E-3</v>
      </c>
      <c r="T99" s="48">
        <f t="shared" si="270"/>
        <v>2E-3</v>
      </c>
      <c r="U99" s="48">
        <f t="shared" si="270"/>
        <v>2E-3</v>
      </c>
      <c r="V99" s="48">
        <f t="shared" si="270"/>
        <v>2E-3</v>
      </c>
      <c r="W99" s="241"/>
      <c r="X99" s="186">
        <f t="shared" si="253"/>
        <v>2E-3</v>
      </c>
      <c r="Y99" s="186">
        <f t="shared" si="254"/>
        <v>2E-3</v>
      </c>
      <c r="Z99" s="186">
        <f t="shared" si="255"/>
        <v>2E-3</v>
      </c>
      <c r="AA99" s="186">
        <f t="shared" si="256"/>
        <v>2E-3</v>
      </c>
      <c r="AB99" s="186">
        <f t="shared" si="257"/>
        <v>2E-3</v>
      </c>
      <c r="AC99" s="70">
        <f>AC84</f>
        <v>0.01</v>
      </c>
      <c r="AD99" s="70">
        <f>AD84</f>
        <v>0.02</v>
      </c>
      <c r="AE99" s="70">
        <f>AE84</f>
        <v>0.03</v>
      </c>
      <c r="AF99" s="241"/>
      <c r="AG99" s="241"/>
      <c r="AH99" s="241"/>
      <c r="AI99" s="241"/>
      <c r="AJ99" s="241"/>
      <c r="AK99" s="241"/>
      <c r="AL99" s="241"/>
      <c r="AM99" s="241"/>
      <c r="AN99" s="241"/>
      <c r="AO99" s="241"/>
      <c r="AP99" s="241"/>
      <c r="AQ99" s="241"/>
      <c r="AR99" s="241"/>
      <c r="AS99" s="241"/>
      <c r="AT99" s="241"/>
      <c r="AU99" s="241"/>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2"/>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1"/>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1"/>
      <c r="AG100" s="241"/>
      <c r="AH100" s="241"/>
      <c r="AI100" s="241"/>
      <c r="AJ100" s="241"/>
      <c r="AK100" s="241"/>
      <c r="AL100" s="241"/>
      <c r="AM100" s="241"/>
      <c r="AN100" s="241"/>
      <c r="AO100" s="241"/>
      <c r="AP100" s="241"/>
      <c r="AQ100" s="241"/>
      <c r="AR100" s="241"/>
      <c r="AS100" s="241"/>
      <c r="AT100" s="241"/>
      <c r="AU100" s="241"/>
    </row>
    <row r="101" spans="1:47">
      <c r="A101" s="185" t="s">
        <v>16</v>
      </c>
      <c r="C101" s="38" t="str">
        <f>C86</f>
        <v>High Income</v>
      </c>
      <c r="D101" s="185" t="s">
        <v>191</v>
      </c>
      <c r="E101" s="186">
        <f t="shared" ref="E101" si="274">(1-E$27)*E$15</f>
        <v>2.4267687250170886</v>
      </c>
      <c r="F101" s="186">
        <f t="shared" si="243"/>
        <v>2.9247324339561294</v>
      </c>
      <c r="G101" s="186">
        <f t="shared" ref="G101:G103" si="275">IF($D$4,Y101,P101)</f>
        <v>3.2233189543217593</v>
      </c>
      <c r="H101" s="186">
        <f t="shared" ref="H101:H103" si="276">IF($D$4,Z101,Q101)</f>
        <v>3.5307962468468865</v>
      </c>
      <c r="I101" s="186">
        <f t="shared" ref="I101:I103" si="277">IF($D$4,AA101,R101)</f>
        <v>3.3407741864612936</v>
      </c>
      <c r="J101" s="186">
        <f t="shared" ref="J101:J103" si="278">IF($D$4,AB101,S101)</f>
        <v>3.3675315822096232</v>
      </c>
      <c r="K101" s="186">
        <f t="shared" ref="K101:K103" si="279">IF($D$4,AC101,T101)</f>
        <v>3.8415352397620355</v>
      </c>
      <c r="L101" s="186">
        <f t="shared" ref="L101:L103" si="280">IF($D$4,AD101,U101)</f>
        <v>3.9958553613524521</v>
      </c>
      <c r="M101" s="186">
        <f t="shared" ref="M101:M103" si="281">IF($D$4,AE101,V101)</f>
        <v>3.7480391662341703</v>
      </c>
      <c r="N101" s="40"/>
      <c r="O101" s="186">
        <f>(1-O$27)*O$15</f>
        <v>2.9247324339561294</v>
      </c>
      <c r="P101" s="186">
        <f t="shared" ref="P101:V101" si="282">(1-P$27)*P$15</f>
        <v>3.2233189543217593</v>
      </c>
      <c r="Q101" s="186">
        <f t="shared" si="282"/>
        <v>3.5307962468468865</v>
      </c>
      <c r="R101" s="186">
        <f t="shared" si="282"/>
        <v>3.3407741864612936</v>
      </c>
      <c r="S101" s="186">
        <f t="shared" si="282"/>
        <v>3.3675315822096232</v>
      </c>
      <c r="T101" s="186">
        <f t="shared" si="282"/>
        <v>3.8415352397620355</v>
      </c>
      <c r="U101" s="186">
        <f t="shared" si="282"/>
        <v>3.9958553613524521</v>
      </c>
      <c r="V101" s="186">
        <f t="shared" si="282"/>
        <v>3.7480391662341703</v>
      </c>
      <c r="X101" s="186">
        <f t="shared" si="253"/>
        <v>2.9247324339561294</v>
      </c>
      <c r="Y101" s="186">
        <f t="shared" si="254"/>
        <v>3.2233189543217593</v>
      </c>
      <c r="Z101" s="186">
        <f t="shared" si="255"/>
        <v>3.5307962468468865</v>
      </c>
      <c r="AA101" s="186">
        <f t="shared" si="256"/>
        <v>3.3407741864612936</v>
      </c>
      <c r="AB101" s="186">
        <f t="shared" si="257"/>
        <v>3.3675315822096232</v>
      </c>
      <c r="AC101" s="186">
        <f>(1-AC$27)*AC$15</f>
        <v>4.1596483851992074</v>
      </c>
      <c r="AD101" s="186">
        <f>(1-AD$27)*AD$15</f>
        <v>4.6493674927773734</v>
      </c>
      <c r="AE101" s="186">
        <f>(1-AE$27)*AE$15</f>
        <v>4.6560678619683999</v>
      </c>
    </row>
    <row r="102" spans="1:47">
      <c r="A102" s="185" t="s">
        <v>16</v>
      </c>
      <c r="C102" s="185" t="str">
        <f>C98</f>
        <v>BRT</v>
      </c>
      <c r="D102" s="185" t="s">
        <v>48</v>
      </c>
      <c r="E102" s="294">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2"/>
      <c r="O102" s="231">
        <f>E102</f>
        <v>0.01</v>
      </c>
      <c r="P102" s="231">
        <v>5.0000000000000001E-3</v>
      </c>
      <c r="Q102" s="231">
        <v>0.01</v>
      </c>
      <c r="R102" s="231">
        <f>Q102</f>
        <v>0.01</v>
      </c>
      <c r="S102" s="231">
        <f>AVERAGE(R102,T102)</f>
        <v>0.02</v>
      </c>
      <c r="T102" s="34">
        <v>0.03</v>
      </c>
      <c r="U102" s="34">
        <v>0.03</v>
      </c>
      <c r="V102" s="34">
        <v>0.03</v>
      </c>
      <c r="W102" s="241"/>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1"/>
      <c r="AG102" s="241"/>
      <c r="AH102" s="241"/>
      <c r="AI102" s="241"/>
      <c r="AJ102" s="241"/>
      <c r="AK102" s="241"/>
      <c r="AL102" s="241"/>
      <c r="AM102" s="241"/>
      <c r="AN102" s="241"/>
      <c r="AO102" s="241"/>
      <c r="AP102" s="241"/>
      <c r="AQ102" s="241"/>
      <c r="AR102" s="241"/>
      <c r="AS102" s="241"/>
      <c r="AT102" s="241"/>
      <c r="AU102" s="241"/>
    </row>
    <row r="103" spans="1:47">
      <c r="A103" s="185" t="s">
        <v>16</v>
      </c>
      <c r="C103" s="185" t="str">
        <f>C99</f>
        <v>Gautrain</v>
      </c>
      <c r="D103" s="185" t="s">
        <v>48</v>
      </c>
      <c r="E103" s="294">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2"/>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1"/>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1"/>
      <c r="AG103" s="241"/>
      <c r="AH103" s="241"/>
      <c r="AI103" s="241"/>
      <c r="AJ103" s="241"/>
      <c r="AK103" s="241"/>
      <c r="AL103" s="241"/>
      <c r="AM103" s="241"/>
      <c r="AN103" s="241"/>
      <c r="AO103" s="241"/>
      <c r="AP103" s="241"/>
      <c r="AQ103" s="241"/>
      <c r="AR103" s="241"/>
      <c r="AS103" s="241"/>
      <c r="AT103" s="241"/>
      <c r="AU103" s="241"/>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2"/>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1"/>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1"/>
      <c r="AG104" s="241"/>
      <c r="AH104" s="241"/>
      <c r="AI104" s="241"/>
      <c r="AJ104" s="241"/>
      <c r="AK104" s="241"/>
      <c r="AL104" s="241"/>
      <c r="AM104" s="241"/>
      <c r="AN104" s="241"/>
      <c r="AO104" s="241"/>
      <c r="AP104" s="241"/>
      <c r="AQ104" s="241"/>
      <c r="AR104" s="241"/>
      <c r="AS104" s="241"/>
      <c r="AT104" s="241"/>
      <c r="AU104" s="241"/>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0.95378864131191987</v>
      </c>
      <c r="G107" s="186">
        <f t="shared" ref="G107:G108" si="289">IF($D$4,Y107,P107)</f>
        <v>0.90591862076646268</v>
      </c>
      <c r="H107" s="186">
        <f t="shared" ref="H107:H108" si="290">IF($D$4,Z107,Q107)</f>
        <v>0.90234536654761877</v>
      </c>
      <c r="I107" s="186">
        <f t="shared" ref="I107:I108" si="291">IF($D$4,AA107,R107)</f>
        <v>0.93482857239660311</v>
      </c>
      <c r="J107" s="186">
        <f t="shared" ref="J107:J108" si="292">IF($D$4,AB107,S107)</f>
        <v>1.0828699135188233</v>
      </c>
      <c r="K107" s="186">
        <f t="shared" ref="K107:K108" si="293">IF($D$4,AC107,T107)</f>
        <v>1.2776525062503519</v>
      </c>
      <c r="L107" s="186">
        <f t="shared" ref="L107:L108" si="294">IF($D$4,AD107,U107)</f>
        <v>1.5354336149303809</v>
      </c>
      <c r="M107" s="186">
        <f t="shared" ref="M107:M108" si="295">IF($D$4,AE107,V107)</f>
        <v>1.8452250313170993</v>
      </c>
      <c r="N107" s="40"/>
      <c r="O107" s="186">
        <f t="shared" ref="O107:V109" si="296">O25*O13*O30*O41</f>
        <v>0.95378864131191987</v>
      </c>
      <c r="P107" s="186">
        <f t="shared" si="296"/>
        <v>0.90591862076646268</v>
      </c>
      <c r="Q107" s="186">
        <f t="shared" si="296"/>
        <v>0.90234536654761877</v>
      </c>
      <c r="R107" s="186">
        <f t="shared" si="296"/>
        <v>0.93482857239660311</v>
      </c>
      <c r="S107" s="186">
        <f t="shared" si="296"/>
        <v>1.0828699135188233</v>
      </c>
      <c r="T107" s="305">
        <f t="shared" si="296"/>
        <v>1.2776525062503519</v>
      </c>
      <c r="U107" s="305">
        <f t="shared" si="296"/>
        <v>1.5354336149303809</v>
      </c>
      <c r="V107" s="305">
        <f t="shared" si="296"/>
        <v>1.8452250313170993</v>
      </c>
      <c r="X107" s="186">
        <f>O107</f>
        <v>0.95378864131191987</v>
      </c>
      <c r="Y107" s="186">
        <f t="shared" ref="Y107:AB107" si="297">P107</f>
        <v>0.90591862076646268</v>
      </c>
      <c r="Z107" s="186">
        <f t="shared" si="297"/>
        <v>0.90234536654761877</v>
      </c>
      <c r="AA107" s="186">
        <f t="shared" si="297"/>
        <v>0.93482857239660311</v>
      </c>
      <c r="AB107" s="186">
        <f t="shared" si="297"/>
        <v>1.0828699135188233</v>
      </c>
      <c r="AC107" s="305">
        <f t="shared" ref="AC107:AE109" si="298">AC25*AC13*AC30*AC41</f>
        <v>2.8827034672273562</v>
      </c>
      <c r="AD107" s="305">
        <f t="shared" si="298"/>
        <v>2.5012405516417764</v>
      </c>
      <c r="AE107" s="305">
        <f t="shared" si="298"/>
        <v>2.7128199137989215</v>
      </c>
    </row>
    <row r="108" spans="1:47">
      <c r="A108" s="185" t="s">
        <v>16</v>
      </c>
      <c r="C108" s="228" t="str">
        <f>C55</f>
        <v>Middle Income</v>
      </c>
      <c r="D108" s="185" t="s">
        <v>173</v>
      </c>
      <c r="E108" s="186">
        <f>E26*E14*E31*E42</f>
        <v>34.954725291964877</v>
      </c>
      <c r="F108" s="186">
        <f t="shared" si="288"/>
        <v>33.409464635098018</v>
      </c>
      <c r="G108" s="186">
        <f t="shared" si="289"/>
        <v>32.690661583837048</v>
      </c>
      <c r="H108" s="186">
        <f t="shared" si="290"/>
        <v>33.894951834928321</v>
      </c>
      <c r="I108" s="186">
        <f t="shared" si="291"/>
        <v>35.524522154902755</v>
      </c>
      <c r="J108" s="186">
        <f t="shared" si="292"/>
        <v>28.415845198328078</v>
      </c>
      <c r="K108" s="186">
        <f t="shared" si="293"/>
        <v>25.239442621324464</v>
      </c>
      <c r="L108" s="186">
        <f t="shared" si="294"/>
        <v>20.189707657227441</v>
      </c>
      <c r="M108" s="186">
        <f t="shared" si="295"/>
        <v>13.144966765978415</v>
      </c>
      <c r="N108" s="40"/>
      <c r="O108" s="186">
        <f t="shared" si="296"/>
        <v>33.409464635098018</v>
      </c>
      <c r="P108" s="186">
        <f t="shared" si="296"/>
        <v>32.690661583837048</v>
      </c>
      <c r="Q108" s="186">
        <f t="shared" si="296"/>
        <v>33.894951834928321</v>
      </c>
      <c r="R108" s="186">
        <f t="shared" si="296"/>
        <v>35.524522154902755</v>
      </c>
      <c r="S108" s="186">
        <f t="shared" si="296"/>
        <v>28.415845198328078</v>
      </c>
      <c r="T108" s="305">
        <f t="shared" si="296"/>
        <v>25.239442621324464</v>
      </c>
      <c r="U108" s="305">
        <f t="shared" si="296"/>
        <v>20.189707657227441</v>
      </c>
      <c r="V108" s="305">
        <f t="shared" si="296"/>
        <v>13.144966765978415</v>
      </c>
      <c r="X108" s="186">
        <f t="shared" ref="X108:X111" si="299">O108</f>
        <v>33.409464635098018</v>
      </c>
      <c r="Y108" s="186">
        <f t="shared" ref="Y108:Y111" si="300">P108</f>
        <v>32.690661583837048</v>
      </c>
      <c r="Z108" s="186">
        <f t="shared" ref="Z108:Z111" si="301">Q108</f>
        <v>33.894951834928321</v>
      </c>
      <c r="AA108" s="186">
        <f t="shared" ref="AA108:AA111" si="302">R108</f>
        <v>35.524522154902755</v>
      </c>
      <c r="AB108" s="186">
        <f t="shared" ref="AB108:AB111" si="303">S108</f>
        <v>28.415845198328078</v>
      </c>
      <c r="AC108" s="305">
        <f t="shared" si="298"/>
        <v>21.639667117458057</v>
      </c>
      <c r="AD108" s="305">
        <f t="shared" si="298"/>
        <v>15.622410918860371</v>
      </c>
      <c r="AE108" s="305">
        <f t="shared" si="298"/>
        <v>8.7206395211657863</v>
      </c>
    </row>
    <row r="109" spans="1:47">
      <c r="A109" s="185" t="s">
        <v>16</v>
      </c>
      <c r="C109" s="228" t="str">
        <f>C56</f>
        <v>High Income</v>
      </c>
      <c r="D109" s="185" t="s">
        <v>173</v>
      </c>
      <c r="E109" s="186">
        <f>E27*E15*E32*E43</f>
        <v>48.082249446867998</v>
      </c>
      <c r="F109" s="186">
        <f t="shared" ref="F109:F111" si="304">IF($D$4,X109,O109)</f>
        <v>53.312660561639234</v>
      </c>
      <c r="G109" s="186">
        <f t="shared" ref="G109:G111" si="305">IF($D$4,Y109,P109)</f>
        <v>55.817592725276953</v>
      </c>
      <c r="H109" s="186">
        <f t="shared" ref="H109:H111" si="306">IF($D$4,Z109,Q109)</f>
        <v>61.142117703925763</v>
      </c>
      <c r="I109" s="186">
        <f t="shared" ref="I109:I111" si="307">IF($D$4,AA109,R109)</f>
        <v>57.302867091477637</v>
      </c>
      <c r="J109" s="186">
        <f t="shared" ref="J109:J111" si="308">IF($D$4,AB109,S109)</f>
        <v>56.639793053751418</v>
      </c>
      <c r="K109" s="186">
        <f t="shared" ref="K109:K111" si="309">IF($D$4,AC109,T109)</f>
        <v>63.59003377797972</v>
      </c>
      <c r="L109" s="186">
        <f t="shared" ref="L109:L111" si="310">IF($D$4,AD109,U109)</f>
        <v>62.709851793669152</v>
      </c>
      <c r="M109" s="186">
        <f t="shared" ref="M109:M111" si="311">IF($D$4,AE109,V109)</f>
        <v>57.529602843733265</v>
      </c>
      <c r="N109" s="40"/>
      <c r="O109" s="186">
        <f t="shared" si="296"/>
        <v>53.312660561639234</v>
      </c>
      <c r="P109" s="186">
        <f t="shared" si="296"/>
        <v>55.817592725276953</v>
      </c>
      <c r="Q109" s="186">
        <f t="shared" si="296"/>
        <v>61.142117703925763</v>
      </c>
      <c r="R109" s="186">
        <f t="shared" si="296"/>
        <v>57.302867091477637</v>
      </c>
      <c r="S109" s="186">
        <f t="shared" si="296"/>
        <v>56.639793053751418</v>
      </c>
      <c r="T109" s="305">
        <f t="shared" si="296"/>
        <v>63.59003377797972</v>
      </c>
      <c r="U109" s="305">
        <f t="shared" si="296"/>
        <v>62.709851793669152</v>
      </c>
      <c r="V109" s="305">
        <f t="shared" si="296"/>
        <v>57.529602843733265</v>
      </c>
      <c r="X109" s="186">
        <f t="shared" si="299"/>
        <v>53.312660561639234</v>
      </c>
      <c r="Y109" s="186">
        <f t="shared" si="300"/>
        <v>55.817592725276953</v>
      </c>
      <c r="Z109" s="186">
        <f t="shared" si="301"/>
        <v>61.142117703925763</v>
      </c>
      <c r="AA109" s="186">
        <f t="shared" si="302"/>
        <v>57.302867091477637</v>
      </c>
      <c r="AB109" s="186">
        <f t="shared" si="303"/>
        <v>56.639793053751418</v>
      </c>
      <c r="AC109" s="305">
        <f t="shared" si="298"/>
        <v>61.072809530147289</v>
      </c>
      <c r="AD109" s="305">
        <f t="shared" si="298"/>
        <v>58.879848586383666</v>
      </c>
      <c r="AE109" s="305">
        <f t="shared" si="298"/>
        <v>51.188793383129784</v>
      </c>
    </row>
    <row r="110" spans="1:47">
      <c r="A110" s="185" t="s">
        <v>16</v>
      </c>
      <c r="C110" s="228" t="str">
        <f>C57</f>
        <v>Other (gov/company/car rental)</v>
      </c>
      <c r="D110" s="185" t="s">
        <v>173</v>
      </c>
      <c r="E110" s="186">
        <f t="shared" ref="E110" si="312">E50</f>
        <v>6.055780527292475</v>
      </c>
      <c r="F110" s="186">
        <f t="shared" si="304"/>
        <v>6.2378477461235349</v>
      </c>
      <c r="G110" s="186">
        <f t="shared" si="305"/>
        <v>6.2903345733580576</v>
      </c>
      <c r="H110" s="186">
        <f t="shared" si="306"/>
        <v>6.3441738538947288</v>
      </c>
      <c r="I110" s="186">
        <f t="shared" si="307"/>
        <v>6.1050520474035253</v>
      </c>
      <c r="J110" s="186">
        <f t="shared" si="308"/>
        <v>6.0635853614771626</v>
      </c>
      <c r="K110" s="186">
        <f t="shared" si="309"/>
        <v>6.0635853614771626</v>
      </c>
      <c r="L110" s="186">
        <f t="shared" si="310"/>
        <v>6.0635853614771626</v>
      </c>
      <c r="M110" s="186">
        <f t="shared" si="311"/>
        <v>6.0635853614771626</v>
      </c>
      <c r="N110" s="42"/>
      <c r="O110" s="186">
        <f>O50</f>
        <v>6.2378477461235349</v>
      </c>
      <c r="P110" s="186">
        <f t="shared" ref="P110:V110" si="313">P50</f>
        <v>6.2903345733580576</v>
      </c>
      <c r="Q110" s="186">
        <f t="shared" si="313"/>
        <v>6.3441738538947288</v>
      </c>
      <c r="R110" s="186">
        <f t="shared" si="313"/>
        <v>6.1050520474035253</v>
      </c>
      <c r="S110" s="186">
        <f t="shared" si="313"/>
        <v>6.0635853614771626</v>
      </c>
      <c r="T110" s="305">
        <f t="shared" si="313"/>
        <v>6.0635853614771626</v>
      </c>
      <c r="U110" s="305">
        <f t="shared" si="313"/>
        <v>6.0635853614771626</v>
      </c>
      <c r="V110" s="305">
        <f t="shared" si="313"/>
        <v>6.0635853614771626</v>
      </c>
      <c r="X110" s="186">
        <f t="shared" si="299"/>
        <v>6.2378477461235349</v>
      </c>
      <c r="Y110" s="186">
        <f t="shared" si="300"/>
        <v>6.2903345733580576</v>
      </c>
      <c r="Z110" s="186">
        <f t="shared" si="301"/>
        <v>6.3441738538947288</v>
      </c>
      <c r="AA110" s="186">
        <f t="shared" si="302"/>
        <v>6.1050520474035253</v>
      </c>
      <c r="AB110" s="186">
        <f t="shared" si="303"/>
        <v>6.0635853614771626</v>
      </c>
      <c r="AC110" s="305">
        <f>AC50</f>
        <v>5.7604060934033035</v>
      </c>
      <c r="AD110" s="305">
        <f>AD50</f>
        <v>5.4723857887331384</v>
      </c>
      <c r="AE110" s="305">
        <f>AE50</f>
        <v>5.1987664992964806</v>
      </c>
    </row>
    <row r="111" spans="1:47">
      <c r="A111" s="185" t="s">
        <v>16</v>
      </c>
      <c r="C111" s="228" t="s">
        <v>5</v>
      </c>
      <c r="D111" s="185" t="s">
        <v>173</v>
      </c>
      <c r="E111" s="186">
        <f t="shared" ref="E111" si="314">SUM(E107:E110)</f>
        <v>90.142849783556542</v>
      </c>
      <c r="F111" s="186">
        <f t="shared" si="304"/>
        <v>93.913761584172704</v>
      </c>
      <c r="G111" s="186">
        <f t="shared" si="305"/>
        <v>95.704507503238517</v>
      </c>
      <c r="H111" s="186">
        <f t="shared" si="306"/>
        <v>102.28358875929644</v>
      </c>
      <c r="I111" s="186">
        <f t="shared" si="307"/>
        <v>99.867269866180521</v>
      </c>
      <c r="J111" s="186">
        <f t="shared" si="308"/>
        <v>92.20209352707549</v>
      </c>
      <c r="K111" s="186">
        <f t="shared" si="309"/>
        <v>96.170714267031698</v>
      </c>
      <c r="L111" s="186">
        <f t="shared" si="310"/>
        <v>90.498578427304139</v>
      </c>
      <c r="M111" s="186">
        <f t="shared" si="311"/>
        <v>78.583380002505947</v>
      </c>
      <c r="N111" s="40"/>
      <c r="O111" s="186">
        <f>SUM(O107:O110)</f>
        <v>93.913761584172704</v>
      </c>
      <c r="P111" s="186">
        <f t="shared" ref="P111:V111" si="315">SUM(P107:P110)</f>
        <v>95.704507503238517</v>
      </c>
      <c r="Q111" s="186">
        <f t="shared" si="315"/>
        <v>102.28358875929644</v>
      </c>
      <c r="R111" s="186">
        <f t="shared" si="315"/>
        <v>99.867269866180521</v>
      </c>
      <c r="S111" s="186">
        <f t="shared" si="315"/>
        <v>92.20209352707549</v>
      </c>
      <c r="T111" s="305">
        <f t="shared" si="315"/>
        <v>96.170714267031698</v>
      </c>
      <c r="U111" s="305">
        <f t="shared" si="315"/>
        <v>90.498578427304139</v>
      </c>
      <c r="V111" s="305">
        <f t="shared" si="315"/>
        <v>78.583380002505947</v>
      </c>
      <c r="X111" s="186">
        <f t="shared" si="299"/>
        <v>93.913761584172704</v>
      </c>
      <c r="Y111" s="186">
        <f t="shared" si="300"/>
        <v>95.704507503238517</v>
      </c>
      <c r="Z111" s="186">
        <f t="shared" si="301"/>
        <v>102.28358875929644</v>
      </c>
      <c r="AA111" s="186">
        <f t="shared" si="302"/>
        <v>99.867269866180521</v>
      </c>
      <c r="AB111" s="186">
        <f t="shared" si="303"/>
        <v>92.20209352707549</v>
      </c>
      <c r="AC111" s="305">
        <f>SUM(AC107:AC110)</f>
        <v>91.355586208236005</v>
      </c>
      <c r="AD111" s="305">
        <f>SUM(AD107:AD110)</f>
        <v>82.475885845618947</v>
      </c>
      <c r="AE111" s="305">
        <f>SUM(AE107:AE110)</f>
        <v>67.821019317390977</v>
      </c>
    </row>
    <row r="112" spans="1:47">
      <c r="A112" s="185" t="s">
        <v>16</v>
      </c>
      <c r="C112" s="228"/>
      <c r="E112" s="233">
        <f>SUM(E149:E151)</f>
        <v>90.142849783556528</v>
      </c>
      <c r="F112" s="233">
        <f t="shared" ref="F112:L112" si="316">SUM(F149:F151)</f>
        <v>93.228044159478586</v>
      </c>
      <c r="G112" s="233">
        <f t="shared" si="316"/>
        <v>95.704507503238517</v>
      </c>
      <c r="H112" s="233">
        <f t="shared" si="316"/>
        <v>102.28358875929644</v>
      </c>
      <c r="I112" s="233">
        <f t="shared" si="316"/>
        <v>99.867269866180521</v>
      </c>
      <c r="J112" s="233">
        <f t="shared" si="316"/>
        <v>92.20209352707549</v>
      </c>
      <c r="K112" s="233">
        <f t="shared" si="316"/>
        <v>96.170714267031698</v>
      </c>
      <c r="L112" s="233">
        <f t="shared" si="316"/>
        <v>90.498578427304139</v>
      </c>
      <c r="M112" s="233">
        <f>SUM(M149:M151)</f>
        <v>78.583380002505947</v>
      </c>
      <c r="N112" s="40"/>
    </row>
    <row r="113" spans="1:47" ht="15.75" thickBot="1">
      <c r="A113" s="185" t="s">
        <v>16</v>
      </c>
      <c r="C113" s="227" t="s">
        <v>182</v>
      </c>
      <c r="F113" s="298">
        <f>F$12</f>
        <v>2015</v>
      </c>
      <c r="G113" s="298">
        <f t="shared" ref="G113:M113" si="317">G$12</f>
        <v>2017</v>
      </c>
      <c r="H113" s="298">
        <f t="shared" si="317"/>
        <v>2019</v>
      </c>
      <c r="I113" s="298">
        <f t="shared" si="317"/>
        <v>2020</v>
      </c>
      <c r="J113" s="298">
        <f t="shared" si="317"/>
        <v>2021</v>
      </c>
      <c r="K113" s="298">
        <f t="shared" si="317"/>
        <v>2030</v>
      </c>
      <c r="L113" s="298">
        <f t="shared" si="317"/>
        <v>2040</v>
      </c>
      <c r="M113" s="298">
        <f t="shared" si="317"/>
        <v>2050</v>
      </c>
      <c r="N113" s="40"/>
      <c r="O113" s="298">
        <f>O$12</f>
        <v>2015</v>
      </c>
      <c r="P113" s="298">
        <f t="shared" si="179"/>
        <v>2017</v>
      </c>
      <c r="Q113" s="298">
        <f t="shared" si="179"/>
        <v>2019</v>
      </c>
      <c r="R113" s="298">
        <f t="shared" si="179"/>
        <v>2020</v>
      </c>
      <c r="S113" s="298">
        <f t="shared" si="179"/>
        <v>2021</v>
      </c>
      <c r="T113" s="298">
        <f t="shared" si="179"/>
        <v>2030</v>
      </c>
      <c r="U113" s="298">
        <f t="shared" si="179"/>
        <v>2040</v>
      </c>
      <c r="V113" s="298">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1.2370149108181771E-2</v>
      </c>
      <c r="G115" s="186">
        <f t="shared" si="318"/>
        <v>0.61838418488858138</v>
      </c>
      <c r="H115" s="186">
        <f t="shared" ref="H115:J115" si="319">H$64*(1-H$73)*H68*(H75*H78+H93*H94)/1000</f>
        <v>1.2195712291979472</v>
      </c>
      <c r="I115" s="186">
        <f t="shared" si="319"/>
        <v>1.2634741346199645</v>
      </c>
      <c r="J115" s="186">
        <f t="shared" si="319"/>
        <v>4.4276399498097279</v>
      </c>
      <c r="K115" s="186">
        <f>K$64*(1-K$73)*K68*(K75*K78+K93*K94)/1000</f>
        <v>8.7213143160698099</v>
      </c>
      <c r="L115" s="186">
        <f>L$64*(1-L$73)*L68*(L75*L78+L93*L94)/1000</f>
        <v>20.961879856623906</v>
      </c>
      <c r="M115" s="186">
        <f>M$64*(1-M$73)*M68*(M75*M78+M93*M94)/1000</f>
        <v>37.786770823684776</v>
      </c>
      <c r="N115" s="242"/>
      <c r="O115" s="186">
        <f>O$64*(1-O$73)*O68*(O75*O78+O93*O94)/1000</f>
        <v>1.2370149108181771E-2</v>
      </c>
      <c r="P115" s="186">
        <f t="shared" ref="P115:S115" si="320">P$64*(1-P$73)*P68*(P75*P78+P93*P94)/1000</f>
        <v>0.61838418488858138</v>
      </c>
      <c r="Q115" s="186">
        <f t="shared" si="320"/>
        <v>1.2195712291979472</v>
      </c>
      <c r="R115" s="186">
        <f t="shared" si="320"/>
        <v>1.2634741346199645</v>
      </c>
      <c r="S115" s="186">
        <f t="shared" si="320"/>
        <v>4.4276399498097279</v>
      </c>
      <c r="T115" s="305">
        <f>T$64*(1-T$73)*T68*(T75*T78+T93*T94)/1000</f>
        <v>8.7213143160698099</v>
      </c>
      <c r="U115" s="305">
        <f>U$64*(1-U$73)*U68*(U75*U78+U93*U94)/1000</f>
        <v>20.961879856623906</v>
      </c>
      <c r="V115" s="305">
        <f>V$64*(1-V$73)*V68*(V75*V78+V93*V94)/1000</f>
        <v>37.786770823684776</v>
      </c>
      <c r="W115" s="241"/>
      <c r="X115" s="186">
        <f>O115</f>
        <v>1.2370149108181771E-2</v>
      </c>
      <c r="Y115" s="186">
        <f t="shared" ref="Y115:AB117" si="321">P115</f>
        <v>0.61838418488858138</v>
      </c>
      <c r="Z115" s="186">
        <f t="shared" si="321"/>
        <v>1.2195712291979472</v>
      </c>
      <c r="AA115" s="186">
        <f t="shared" si="321"/>
        <v>1.2634741346199645</v>
      </c>
      <c r="AB115" s="186">
        <f t="shared" si="321"/>
        <v>4.4276399498097279</v>
      </c>
      <c r="AC115" s="305">
        <f>AC$64*(1-AC$73)*AC68*(AC75*AC78+AC93*AC94)/1000</f>
        <v>10.988856038247963</v>
      </c>
      <c r="AD115" s="305">
        <f>AD$64*(1-AD$73)*AD68*(AD75*AD78+AD93*AD94)/1000</f>
        <v>37.354069904503795</v>
      </c>
      <c r="AE115" s="305">
        <f>AE$64*(1-AE$73)*AE68*(AE75*AE78+AE93*AE94)/1000</f>
        <v>89.327926227190844</v>
      </c>
      <c r="AF115" s="241"/>
      <c r="AG115" s="241"/>
      <c r="AH115" s="241"/>
      <c r="AI115" s="241"/>
      <c r="AJ115" s="241"/>
      <c r="AK115" s="241"/>
      <c r="AL115" s="241"/>
      <c r="AM115" s="241"/>
      <c r="AN115" s="241"/>
      <c r="AO115" s="241"/>
      <c r="AP115" s="241"/>
      <c r="AQ115" s="241"/>
      <c r="AR115" s="241"/>
      <c r="AS115" s="241"/>
      <c r="AT115" s="241"/>
      <c r="AU115" s="241"/>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1.6425201740039693E-2</v>
      </c>
      <c r="I116" s="186">
        <f t="shared" si="323"/>
        <v>1.7016486661548345E-2</v>
      </c>
      <c r="J116" s="186">
        <f t="shared" si="323"/>
        <v>1.9711251863371079E-2</v>
      </c>
      <c r="K116" s="186">
        <f>K$64*(1-K$73)*K69*(K75*K79+K93*K95)/1000</f>
        <v>2.3256838176186158E-2</v>
      </c>
      <c r="L116" s="186">
        <f>L$64*(1-L$73)*L69*(L75*L79+L93*L95)/1000</f>
        <v>2.7949173142165211E-2</v>
      </c>
      <c r="M116" s="186">
        <f>M$64*(1-M$73)*M69*(M75*M79+M93*M95)/1000</f>
        <v>3.3588240732164258E-2</v>
      </c>
      <c r="N116" s="242"/>
      <c r="O116" s="186">
        <f>O$64*(1-O$73)*O69*(O75*O79+O93*O95)/1000</f>
        <v>0</v>
      </c>
      <c r="P116" s="186">
        <f t="shared" ref="P116:S116" si="324">P$64*(1-P$73)*P69*(P75*P79+P93*P95)/1000</f>
        <v>0</v>
      </c>
      <c r="Q116" s="186">
        <f t="shared" si="324"/>
        <v>1.6425201740039693E-2</v>
      </c>
      <c r="R116" s="186">
        <f t="shared" si="324"/>
        <v>1.7016486661548345E-2</v>
      </c>
      <c r="S116" s="186">
        <f t="shared" si="324"/>
        <v>1.9711251863371079E-2</v>
      </c>
      <c r="T116" s="305">
        <f>T$64*(1-T$73)*T69*(T75*T79+T93*T95)/1000</f>
        <v>2.3256838176186158E-2</v>
      </c>
      <c r="U116" s="305">
        <f>U$64*(1-U$73)*U69*(U75*U79+U93*U95)/1000</f>
        <v>2.7949173142165211E-2</v>
      </c>
      <c r="V116" s="305">
        <f>V$64*(1-V$73)*V69*(V75*V79+V93*V95)/1000</f>
        <v>3.3588240732164258E-2</v>
      </c>
      <c r="W116" s="241"/>
      <c r="X116" s="186">
        <f t="shared" ref="X116:X117" si="325">O116</f>
        <v>0</v>
      </c>
      <c r="Y116" s="186">
        <f t="shared" si="321"/>
        <v>0</v>
      </c>
      <c r="Z116" s="186">
        <f t="shared" si="321"/>
        <v>1.6425201740039693E-2</v>
      </c>
      <c r="AA116" s="186">
        <f t="shared" si="321"/>
        <v>1.7016486661548345E-2</v>
      </c>
      <c r="AB116" s="186">
        <f t="shared" si="321"/>
        <v>1.9711251863371079E-2</v>
      </c>
      <c r="AC116" s="305">
        <f>AC$64*(1-AC$73)*AC69*(AC75*AC79+AC93*AC95)/1000</f>
        <v>0</v>
      </c>
      <c r="AD116" s="305">
        <f>AD$64*(1-AD$73)*AD69*(AD75*AD79+AD93*AD95)/1000</f>
        <v>0</v>
      </c>
      <c r="AE116" s="305">
        <f>AE$64*(1-AE$73)*AE69*(AE75*AE79+AE93*AE95)/1000</f>
        <v>0</v>
      </c>
      <c r="AF116" s="241"/>
      <c r="AG116" s="241"/>
      <c r="AH116" s="241"/>
      <c r="AI116" s="241"/>
      <c r="AJ116" s="241"/>
      <c r="AK116" s="241"/>
      <c r="AL116" s="241"/>
      <c r="AM116" s="241"/>
      <c r="AN116" s="241"/>
      <c r="AO116" s="241"/>
      <c r="AP116" s="241"/>
      <c r="AQ116" s="241"/>
      <c r="AR116" s="241"/>
      <c r="AS116" s="241"/>
      <c r="AT116" s="241"/>
      <c r="AU116" s="241"/>
    </row>
    <row r="117" spans="1:47">
      <c r="A117" s="185" t="s">
        <v>16</v>
      </c>
      <c r="C117" s="185" t="s">
        <v>81</v>
      </c>
      <c r="D117" s="185" t="s">
        <v>136</v>
      </c>
      <c r="E117" s="186">
        <f>E$64*(1-E$73)*E70*(E75*E80+E93*E96)/1000</f>
        <v>83.488662693565644</v>
      </c>
      <c r="F117" s="186">
        <f t="shared" ref="F117:G117" si="326">F$64*(1-F$73)*F70*(F75*F80+F93*F96)/1000</f>
        <v>80.165077830423883</v>
      </c>
      <c r="G117" s="186">
        <f t="shared" si="326"/>
        <v>73.505411945951721</v>
      </c>
      <c r="H117" s="186">
        <f t="shared" ref="H117:J117" si="327">H$64*(1-H$73)*H70*(H75*H80+H93*H96)/1000</f>
        <v>72.845914313342533</v>
      </c>
      <c r="I117" s="186">
        <f t="shared" si="327"/>
        <v>75.468268145502307</v>
      </c>
      <c r="J117" s="186">
        <f t="shared" si="327"/>
        <v>85.641127839087247</v>
      </c>
      <c r="K117" s="186">
        <f>K$64*(1-K$73)*K70*(K75*K80+K93*K96)/1000</f>
        <v>98.947585599824166</v>
      </c>
      <c r="L117" s="186">
        <f>L$64*(1-L$73)*L70*(L75*L80+L93*L96)/1000</f>
        <v>112.62283668045782</v>
      </c>
      <c r="M117" s="186">
        <f>M$64*(1-M$73)*M70*(M75*M80+M93*M96)/1000</f>
        <v>127.78843696550412</v>
      </c>
      <c r="N117" s="242"/>
      <c r="O117" s="186">
        <f>O$64*(1-O$73)*O70*(O75*O80+O93*O96)/1000</f>
        <v>80.165077830423883</v>
      </c>
      <c r="P117" s="186">
        <f t="shared" ref="P117:S117" si="328">P$64*(1-P$73)*P70*(P75*P80+P93*P96)/1000</f>
        <v>73.505411945951721</v>
      </c>
      <c r="Q117" s="186">
        <f t="shared" si="328"/>
        <v>72.845914313342533</v>
      </c>
      <c r="R117" s="186">
        <f t="shared" si="328"/>
        <v>75.468268145502307</v>
      </c>
      <c r="S117" s="186">
        <f t="shared" si="328"/>
        <v>85.641127839087247</v>
      </c>
      <c r="T117" s="305">
        <f>T$64*(1-T$73)*T70*(T75*T80+T93*T96)/1000</f>
        <v>98.947585599824166</v>
      </c>
      <c r="U117" s="305">
        <f>U$64*(1-U$73)*U70*(U75*U80+U93*U96)/1000</f>
        <v>112.62283668045782</v>
      </c>
      <c r="V117" s="305">
        <f>V$64*(1-V$73)*V70*(V75*V80+V93*V96)/1000</f>
        <v>127.78843696550412</v>
      </c>
      <c r="W117" s="241"/>
      <c r="X117" s="186">
        <f t="shared" si="325"/>
        <v>80.165077830423883</v>
      </c>
      <c r="Y117" s="186">
        <f t="shared" si="321"/>
        <v>73.505411945951721</v>
      </c>
      <c r="Z117" s="186">
        <f t="shared" si="321"/>
        <v>72.845914313342533</v>
      </c>
      <c r="AA117" s="186">
        <f t="shared" si="321"/>
        <v>75.468268145502307</v>
      </c>
      <c r="AB117" s="186">
        <f t="shared" si="321"/>
        <v>85.641127839087247</v>
      </c>
      <c r="AC117" s="305">
        <f>AC$64*(1-AC$73)*AC70*(AC75*AC80+AC93*AC96)/1000</f>
        <v>96.280864883242501</v>
      </c>
      <c r="AD117" s="305">
        <f>AD$64*(1-AD$73)*AD70*(AD75*AD80+AD93*AD96)/1000</f>
        <v>99.958375632916329</v>
      </c>
      <c r="AE117" s="305">
        <f>AE$64*(1-AE$73)*AE70*(AE75*AE80+AE93*AE96)/1000</f>
        <v>90.607949456935316</v>
      </c>
      <c r="AF117" s="241"/>
      <c r="AG117" s="241"/>
      <c r="AH117" s="241"/>
      <c r="AI117" s="241"/>
      <c r="AJ117" s="241"/>
      <c r="AK117" s="241"/>
      <c r="AL117" s="241"/>
      <c r="AM117" s="241"/>
      <c r="AN117" s="241"/>
      <c r="AO117" s="241"/>
      <c r="AP117" s="241"/>
      <c r="AQ117" s="241"/>
      <c r="AR117" s="241"/>
      <c r="AS117" s="241"/>
      <c r="AT117" s="241"/>
      <c r="AU117" s="241"/>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0.41394431503880946</v>
      </c>
      <c r="G119" s="186">
        <f t="shared" si="329"/>
        <v>0.61540082790734174</v>
      </c>
      <c r="H119" s="186">
        <f t="shared" ref="H119:J119" si="330">H$64*(1-H$73)*H68*(H81*H83+H97*H98)/1000</f>
        <v>0.83408047006294628</v>
      </c>
      <c r="I119" s="186">
        <f t="shared" si="330"/>
        <v>0.87418062377032746</v>
      </c>
      <c r="J119" s="186">
        <f t="shared" si="330"/>
        <v>2.0977549962912514</v>
      </c>
      <c r="K119" s="186">
        <f>K$64*(1-K$73)*K68*(K81*K83+K97*K98)/1000</f>
        <v>3.1054368019528398</v>
      </c>
      <c r="L119" s="186">
        <f>L$64*(1-L$73)*L68*(L81*L83+L97*L98)/1000</f>
        <v>4.9682445147541063</v>
      </c>
      <c r="M119" s="186">
        <f>M$64*(1-M$73)*M68*(M81*M83+M97*M98)/1000</f>
        <v>4.852032293418481</v>
      </c>
      <c r="N119" s="242"/>
      <c r="O119" s="186">
        <f>O$64*(1-O$73)*O68*(O81*O83+O97*O98)/1000</f>
        <v>0.41394431503880946</v>
      </c>
      <c r="P119" s="186">
        <f t="shared" ref="P119:S119" si="331">P$64*(1-P$73)*P68*(P81*P83+P97*P98)/1000</f>
        <v>0.61540082790734174</v>
      </c>
      <c r="Q119" s="186">
        <f t="shared" si="331"/>
        <v>0.83408047006294628</v>
      </c>
      <c r="R119" s="186">
        <f t="shared" si="331"/>
        <v>0.87418062377032746</v>
      </c>
      <c r="S119" s="186">
        <f t="shared" si="331"/>
        <v>2.0977549962912514</v>
      </c>
      <c r="T119" s="305">
        <f>T$64*(1-T$73)*T68*(T81*T83+T97*T98)/1000</f>
        <v>3.1054368019528398</v>
      </c>
      <c r="U119" s="305">
        <f>U$64*(1-U$73)*U68*(U81*U83+U97*U98)/1000</f>
        <v>4.9682445147541063</v>
      </c>
      <c r="V119" s="305">
        <f>V$64*(1-V$73)*V68*(V81*V83+V97*V98)/1000</f>
        <v>4.852032293418481</v>
      </c>
      <c r="W119" s="241"/>
      <c r="X119" s="186">
        <f>O119</f>
        <v>0.41394431503880946</v>
      </c>
      <c r="Y119" s="186">
        <f t="shared" ref="Y119:AB119" si="332">P119</f>
        <v>0.61540082790734174</v>
      </c>
      <c r="Z119" s="186">
        <f t="shared" si="332"/>
        <v>0.83408047006294628</v>
      </c>
      <c r="AA119" s="186">
        <f t="shared" si="332"/>
        <v>0.87418062377032746</v>
      </c>
      <c r="AB119" s="186">
        <f t="shared" si="332"/>
        <v>2.0977549962912514</v>
      </c>
      <c r="AC119" s="305">
        <f>AC$64*(1-AC$73)*AC68*(AC81*AC83+AC97*AC98)/1000</f>
        <v>3.9128503704605788</v>
      </c>
      <c r="AD119" s="305">
        <f>AD$64*(1-AD$73)*AD68*(AD81*AD83+AD97*AD98)/1000</f>
        <v>7.8734441256735019</v>
      </c>
      <c r="AE119" s="305">
        <f>AE$64*(1-AE$73)*AE68*(AE81*AE83+AE97*AE98)/1000</f>
        <v>9.6605521677336235</v>
      </c>
      <c r="AF119" s="241"/>
      <c r="AG119" s="241"/>
      <c r="AH119" s="241"/>
      <c r="AI119" s="241"/>
      <c r="AJ119" s="241"/>
      <c r="AK119" s="241"/>
      <c r="AL119" s="241"/>
      <c r="AM119" s="241"/>
      <c r="AN119" s="241"/>
      <c r="AO119" s="241"/>
      <c r="AP119" s="241"/>
      <c r="AQ119" s="241"/>
      <c r="AR119" s="241"/>
      <c r="AS119" s="241"/>
      <c r="AT119" s="241"/>
      <c r="AU119" s="241"/>
    </row>
    <row r="120" spans="1:47">
      <c r="A120" s="185" t="s">
        <v>16</v>
      </c>
      <c r="C120" s="185" t="str">
        <f>C116</f>
        <v>Gautrain</v>
      </c>
      <c r="D120" s="185" t="s">
        <v>136</v>
      </c>
      <c r="E120" s="186">
        <f t="shared" ref="E120:G120" si="333">E$64*(1-E$73)*E69*(E81*E84+E97*E99)/1000</f>
        <v>0.20047443100107509</v>
      </c>
      <c r="F120" s="186">
        <f t="shared" si="333"/>
        <v>0.20827386920191671</v>
      </c>
      <c r="G120" s="186">
        <f t="shared" si="333"/>
        <v>0.21451880711367036</v>
      </c>
      <c r="H120" s="186">
        <f t="shared" ref="H120:J120" si="334">H$64*(1-H$73)*H69*(H81*H84+H97*H99)/1000</f>
        <v>0.22242145868345237</v>
      </c>
      <c r="I120" s="186">
        <f t="shared" si="334"/>
        <v>0.23311483300542066</v>
      </c>
      <c r="J120" s="186">
        <f t="shared" si="334"/>
        <v>0.18646711078144457</v>
      </c>
      <c r="K120" s="186">
        <f>K$64*(1-K$73)*K69*(K81*K84+K97*K99)/1000</f>
        <v>0.16562329610415144</v>
      </c>
      <c r="L120" s="186">
        <f>L$64*(1-L$73)*L69*(L81*L84+L97*L99)/1000</f>
        <v>0.13248652039344286</v>
      </c>
      <c r="M120" s="186">
        <f>M$64*(1-M$73)*M69*(M81*M84+M97*M99)/1000</f>
        <v>8.6258351882995243E-2</v>
      </c>
      <c r="N120" s="242"/>
      <c r="O120" s="186">
        <f>O$64*(1-O$73)*O69*(O81*O84+O97*O99)/1000</f>
        <v>0.20827386920191671</v>
      </c>
      <c r="P120" s="186">
        <f t="shared" ref="P120:S120" si="335">P$64*(1-P$73)*P69*(P81*P84+P97*P99)/1000</f>
        <v>0.21451880711367036</v>
      </c>
      <c r="Q120" s="186">
        <f t="shared" si="335"/>
        <v>0.22242145868345237</v>
      </c>
      <c r="R120" s="186">
        <f t="shared" si="335"/>
        <v>0.23311483300542066</v>
      </c>
      <c r="S120" s="186">
        <f t="shared" si="335"/>
        <v>0.18646711078144457</v>
      </c>
      <c r="T120" s="305">
        <f>T$64*(1-T$73)*T69*(T81*T84+T97*T99)/1000</f>
        <v>0.16562329610415144</v>
      </c>
      <c r="U120" s="305">
        <f>U$64*(1-U$73)*U69*(U81*U84+U97*U99)/1000</f>
        <v>0.13248652039344286</v>
      </c>
      <c r="V120" s="305">
        <f>V$64*(1-V$73)*V69*(V81*V84+V97*V99)/1000</f>
        <v>8.6258351882995243E-2</v>
      </c>
      <c r="W120" s="241"/>
      <c r="X120" s="186">
        <f t="shared" ref="X120:X121" si="336">O120</f>
        <v>0.20827386920191671</v>
      </c>
      <c r="Y120" s="186">
        <f t="shared" ref="Y120:Y121" si="337">P120</f>
        <v>0.21451880711367036</v>
      </c>
      <c r="Z120" s="186">
        <f t="shared" ref="Z120:Z121" si="338">Q120</f>
        <v>0.22242145868345237</v>
      </c>
      <c r="AA120" s="186">
        <f t="shared" ref="AA120:AA121" si="339">R120</f>
        <v>0.23311483300542066</v>
      </c>
      <c r="AB120" s="186">
        <f t="shared" ref="AB120:AB121" si="340">S120</f>
        <v>0.18646711078144457</v>
      </c>
      <c r="AC120" s="305">
        <f>AC$64*(1-AC$73)*AC69*(AC81*AC84+AC97*AC99)/1000</f>
        <v>0.74530483246868162</v>
      </c>
      <c r="AD120" s="305">
        <f>AD$64*(1-AD$73)*AD69*(AD81*AD84+AD97*AD99)/1000</f>
        <v>1.1923786835409858</v>
      </c>
      <c r="AE120" s="305">
        <f>AE$64*(1-AE$73)*AE69*(AE81*AE84+AE97*AE99)/1000</f>
        <v>1.1644877504204354</v>
      </c>
      <c r="AF120" s="241"/>
      <c r="AG120" s="241"/>
      <c r="AH120" s="241"/>
      <c r="AI120" s="241"/>
      <c r="AJ120" s="241"/>
      <c r="AK120" s="241"/>
      <c r="AL120" s="241"/>
      <c r="AM120" s="241"/>
      <c r="AN120" s="241"/>
      <c r="AO120" s="241"/>
      <c r="AP120" s="241"/>
      <c r="AQ120" s="241"/>
      <c r="AR120" s="241"/>
      <c r="AS120" s="241"/>
      <c r="AT120" s="241"/>
      <c r="AU120" s="241"/>
    </row>
    <row r="121" spans="1:47">
      <c r="A121" s="185" t="s">
        <v>16</v>
      </c>
      <c r="C121" s="185" t="str">
        <f>C117</f>
        <v>Bus, minibus, metro rail</v>
      </c>
      <c r="D121" s="185" t="s">
        <v>136</v>
      </c>
      <c r="E121" s="186">
        <f t="shared" ref="E121:G121" si="341">E$64*(1-E$73)*E70*(E81*E85+E97*E100)/1000</f>
        <v>35.619555224746598</v>
      </c>
      <c r="F121" s="186">
        <f t="shared" si="341"/>
        <v>37.292067144063417</v>
      </c>
      <c r="G121" s="186">
        <f t="shared" si="341"/>
        <v>35.90497226636861</v>
      </c>
      <c r="H121" s="186">
        <f t="shared" ref="H121:J121" si="342">H$64*(1-H$73)*H70*(H81*H85+H97*H100)/1000</f>
        <v>37.110069061042097</v>
      </c>
      <c r="I121" s="186">
        <f t="shared" si="342"/>
        <v>38.894212829960473</v>
      </c>
      <c r="J121" s="186">
        <f t="shared" si="342"/>
        <v>30.27213789565479</v>
      </c>
      <c r="K121" s="186">
        <f>K$64*(1-K$73)*K70*(K81*K85+K97*K100)/1000</f>
        <v>26.142928901545183</v>
      </c>
      <c r="L121" s="186">
        <f>L$64*(1-L$73)*L70*(L81*L85+L97*L100)/1000</f>
        <v>19.421957230706141</v>
      </c>
      <c r="M121" s="186">
        <f>M$64*(1-M$73)*M70*(M81*M85+M97*M100)/1000</f>
        <v>11.674698991196093</v>
      </c>
      <c r="N121" s="242"/>
      <c r="O121" s="186">
        <f>O$64*(1-O$73)*O70*(O81*O85+O97*O100)/1000</f>
        <v>37.292067144063417</v>
      </c>
      <c r="P121" s="186">
        <f t="shared" ref="P121:S121" si="343">P$64*(1-P$73)*P70*(P81*P85+P97*P100)/1000</f>
        <v>35.90497226636861</v>
      </c>
      <c r="Q121" s="186">
        <f t="shared" si="343"/>
        <v>37.110069061042097</v>
      </c>
      <c r="R121" s="186">
        <f t="shared" si="343"/>
        <v>38.894212829960473</v>
      </c>
      <c r="S121" s="186">
        <f t="shared" si="343"/>
        <v>30.27213789565479</v>
      </c>
      <c r="T121" s="305">
        <f>T$64*(1-T$73)*T70*(T81*T85+T97*T100)/1000</f>
        <v>26.142928901545183</v>
      </c>
      <c r="U121" s="305">
        <f>U$64*(1-U$73)*U70*(U81*U85+U97*U100)/1000</f>
        <v>19.421957230706141</v>
      </c>
      <c r="V121" s="305">
        <f>V$64*(1-V$73)*V70*(V81*V85+V97*V100)/1000</f>
        <v>11.674698991196093</v>
      </c>
      <c r="W121" s="241"/>
      <c r="X121" s="186">
        <f t="shared" si="336"/>
        <v>37.292067144063417</v>
      </c>
      <c r="Y121" s="186">
        <f t="shared" si="337"/>
        <v>35.90497226636861</v>
      </c>
      <c r="Z121" s="186">
        <f t="shared" si="338"/>
        <v>37.110069061042097</v>
      </c>
      <c r="AA121" s="186">
        <f t="shared" si="339"/>
        <v>38.894212829960473</v>
      </c>
      <c r="AB121" s="186">
        <f t="shared" si="340"/>
        <v>30.27213789565479</v>
      </c>
      <c r="AC121" s="305">
        <f>AC$64*(1-AC$73)*AC70*(AC81*AC85+AC97*AC100)/1000</f>
        <v>26.409444323548239</v>
      </c>
      <c r="AD121" s="305">
        <f>AD$64*(1-AD$73)*AD70*(AD81*AD85+AD97*AD100)/1000</f>
        <v>18.279389614025526</v>
      </c>
      <c r="AE121" s="305">
        <f>AE$64*(1-AE$73)*AE70*(AE81*AE85+AE97*AE100)/1000</f>
        <v>9.21211551252871</v>
      </c>
      <c r="AF121" s="241"/>
      <c r="AG121" s="241"/>
      <c r="AH121" s="241"/>
      <c r="AI121" s="241"/>
      <c r="AJ121" s="241"/>
      <c r="AK121" s="241"/>
      <c r="AL121" s="241"/>
      <c r="AM121" s="241"/>
      <c r="AN121" s="241"/>
      <c r="AO121" s="241"/>
      <c r="AP121" s="241"/>
      <c r="AQ121" s="241"/>
      <c r="AR121" s="241"/>
      <c r="AS121" s="241"/>
      <c r="AT121" s="241"/>
      <c r="AU121" s="241"/>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0.3720483229288829</v>
      </c>
      <c r="G123" s="186">
        <f t="shared" si="344"/>
        <v>0.33284642384807633</v>
      </c>
      <c r="H123" s="186">
        <f t="shared" ref="H123:J123" si="345">H$64*(1-H$73)*H68*(H86*H88+H101*H102)/1000</f>
        <v>0.44914427282023378</v>
      </c>
      <c r="I123" s="186">
        <f t="shared" si="345"/>
        <v>0.42497201416670549</v>
      </c>
      <c r="J123" s="186">
        <f t="shared" si="345"/>
        <v>0.58965105633209758</v>
      </c>
      <c r="K123" s="186">
        <f>K$64*(1-K$73)*K68*(K86*K88+K101*K102)/1000</f>
        <v>2.3801081148239085</v>
      </c>
      <c r="L123" s="186">
        <f>L$64*(1-L$73)*L68*(L86*L88+L101*L102)/1000</f>
        <v>2.7926573981342586</v>
      </c>
      <c r="M123" s="186">
        <f>M$64*(1-M$73)*M68*(M86*M88+M101*M102)/1000</f>
        <v>2.9167424589708797</v>
      </c>
      <c r="N123" s="242"/>
      <c r="O123" s="186">
        <f>O$64*(1-O$73)*O68*(O86*O88+O101*O102)/1000</f>
        <v>0.3720483229288829</v>
      </c>
      <c r="P123" s="186">
        <f t="shared" ref="P123:S123" si="346">P$64*(1-P$73)*P68*(P86*P88+P101*P102)/1000</f>
        <v>0.33284642384807633</v>
      </c>
      <c r="Q123" s="186">
        <f t="shared" si="346"/>
        <v>0.44914427282023378</v>
      </c>
      <c r="R123" s="186">
        <f t="shared" si="346"/>
        <v>0.42497201416670549</v>
      </c>
      <c r="S123" s="186">
        <f t="shared" si="346"/>
        <v>0.58965105633209758</v>
      </c>
      <c r="T123" s="305">
        <f>T$64*(1-T$73)*T68*(T86*T88+T101*T102)/1000</f>
        <v>2.3801081148239085</v>
      </c>
      <c r="U123" s="305">
        <f>U$64*(1-U$73)*U68*(U86*U88+U101*U102)/1000</f>
        <v>2.7926573981342586</v>
      </c>
      <c r="V123" s="305">
        <f>V$64*(1-V$73)*V68*(V86*V88+V101*V102)/1000</f>
        <v>2.9167424589708797</v>
      </c>
      <c r="W123" s="241"/>
      <c r="X123" s="186">
        <f>O123</f>
        <v>0.3720483229288829</v>
      </c>
      <c r="Y123" s="186">
        <f t="shared" ref="Y123:AB123" si="347">P123</f>
        <v>0.33284642384807633</v>
      </c>
      <c r="Z123" s="186">
        <f t="shared" si="347"/>
        <v>0.44914427282023378</v>
      </c>
      <c r="AA123" s="186">
        <f t="shared" si="347"/>
        <v>0.42497201416670549</v>
      </c>
      <c r="AB123" s="186">
        <f t="shared" si="347"/>
        <v>0.58965105633209758</v>
      </c>
      <c r="AC123" s="305">
        <f>AC$64*(1-AC$73)*AC68*(AC86*AC88+AC101*AC102)/1000</f>
        <v>2.8592560419611357</v>
      </c>
      <c r="AD123" s="305">
        <f>AD$64*(1-AD$73)*AD68*(AD86*AD88+AD101*AD102)/1000</f>
        <v>6.719545121175547</v>
      </c>
      <c r="AE123" s="305">
        <f>AE$64*(1-AE$73)*AE68*(AE86*AE88+AE101*AE102)/1000</f>
        <v>12.987134234155622</v>
      </c>
      <c r="AF123" s="241"/>
      <c r="AG123" s="241"/>
      <c r="AH123" s="241"/>
      <c r="AI123" s="241"/>
      <c r="AJ123" s="241"/>
      <c r="AK123" s="241"/>
      <c r="AL123" s="241"/>
      <c r="AM123" s="241"/>
      <c r="AN123" s="241"/>
      <c r="AO123" s="241"/>
      <c r="AP123" s="241"/>
      <c r="AQ123" s="241"/>
      <c r="AR123" s="241"/>
      <c r="AS123" s="241"/>
      <c r="AT123" s="241"/>
      <c r="AU123" s="241"/>
    </row>
    <row r="124" spans="1:47">
      <c r="A124" s="185" t="s">
        <v>16</v>
      </c>
      <c r="C124" s="185" t="str">
        <f>C120</f>
        <v>Gautrain</v>
      </c>
      <c r="D124" s="185" t="s">
        <v>136</v>
      </c>
      <c r="E124" s="186">
        <f t="shared" ref="E124:G124" si="348">E$64*(1-E$73)*E69*(E86*E89+E101*E103)/1000</f>
        <v>0.33412405166845843</v>
      </c>
      <c r="F124" s="186">
        <f t="shared" si="348"/>
        <v>0.40268503578670961</v>
      </c>
      <c r="G124" s="186">
        <f t="shared" si="348"/>
        <v>0.44379523179743513</v>
      </c>
      <c r="H124" s="186">
        <f t="shared" ref="H124:J124" si="349">H$64*(1-H$73)*H69*(H86*H89+H101*H103)/1000</f>
        <v>0.48612953325577452</v>
      </c>
      <c r="I124" s="186">
        <f t="shared" si="349"/>
        <v>0.45996678438403116</v>
      </c>
      <c r="J124" s="186">
        <f t="shared" si="349"/>
        <v>0.46365081466980357</v>
      </c>
      <c r="K124" s="186">
        <f>K$64*(1-K$73)*K69*(K86*K89+K101*K103)/1000</f>
        <v>0.52891291440531307</v>
      </c>
      <c r="L124" s="186">
        <f>L$64*(1-L$73)*L69*(L86*L89+L101*L103)/1000</f>
        <v>0.5501601242231321</v>
      </c>
      <c r="M124" s="186">
        <f>M$64*(1-M$73)*M69*(M86*M89+M101*M103)/1000</f>
        <v>0.51604012328179871</v>
      </c>
      <c r="N124" s="242"/>
      <c r="O124" s="186">
        <f>O$64*(1-O$73)*O69*(O86*O89+O101*O103)/1000</f>
        <v>0.40268503578670961</v>
      </c>
      <c r="P124" s="186">
        <f t="shared" ref="P124:S124" si="350">P$64*(1-P$73)*P69*(P86*P89+P101*P103)/1000</f>
        <v>0.44379523179743513</v>
      </c>
      <c r="Q124" s="186">
        <f t="shared" si="350"/>
        <v>0.48612953325577452</v>
      </c>
      <c r="R124" s="186">
        <f t="shared" si="350"/>
        <v>0.45996678438403116</v>
      </c>
      <c r="S124" s="186">
        <f t="shared" si="350"/>
        <v>0.46365081466980357</v>
      </c>
      <c r="T124" s="305">
        <f>T$64*(1-T$73)*T69*(T86*T89+T101*T103)/1000</f>
        <v>0.52891291440531307</v>
      </c>
      <c r="U124" s="305">
        <f>U$64*(1-U$73)*U69*(U86*U89+U101*U103)/1000</f>
        <v>0.5501601242231321</v>
      </c>
      <c r="V124" s="305">
        <f>V$64*(1-V$73)*V69*(V86*V89+V101*V103)/1000</f>
        <v>0.51604012328179871</v>
      </c>
      <c r="W124" s="241"/>
      <c r="X124" s="186">
        <f t="shared" ref="X124:X125" si="351">O124</f>
        <v>0.40268503578670961</v>
      </c>
      <c r="Y124" s="186">
        <f t="shared" ref="Y124:Y125" si="352">P124</f>
        <v>0.44379523179743513</v>
      </c>
      <c r="Z124" s="186">
        <f t="shared" ref="Z124:Z125" si="353">Q124</f>
        <v>0.48612953325577452</v>
      </c>
      <c r="AA124" s="186">
        <f t="shared" ref="AA124:AA125" si="354">R124</f>
        <v>0.45996678438403116</v>
      </c>
      <c r="AB124" s="186">
        <f t="shared" ref="AB124:AB125" si="355">S124</f>
        <v>0.46365081466980357</v>
      </c>
      <c r="AC124" s="305">
        <f>AC$64*(1-AC$73)*AC69*(AC86*AC89+AC101*AC103)/1000</f>
        <v>0.95204324592956369</v>
      </c>
      <c r="AD124" s="305">
        <f>AD$64*(1-AD$73)*AD69*(AD86*AD89+AD101*AD103)/1000</f>
        <v>2.9708646708049131</v>
      </c>
      <c r="AE124" s="305">
        <f>AE$64*(1-AE$73)*AE69*(AE86*AE89+AE101*AE103)/1000</f>
        <v>4.6443611095361881</v>
      </c>
      <c r="AF124" s="241"/>
      <c r="AG124" s="241"/>
      <c r="AH124" s="241"/>
      <c r="AI124" s="241"/>
      <c r="AJ124" s="241"/>
      <c r="AK124" s="241"/>
      <c r="AL124" s="241"/>
      <c r="AM124" s="241"/>
      <c r="AN124" s="241"/>
      <c r="AO124" s="241"/>
      <c r="AP124" s="241"/>
      <c r="AQ124" s="241"/>
      <c r="AR124" s="241"/>
      <c r="AS124" s="241"/>
      <c r="AT124" s="241"/>
      <c r="AU124" s="241"/>
    </row>
    <row r="125" spans="1:47">
      <c r="A125" s="185" t="s">
        <v>16</v>
      </c>
      <c r="C125" s="185" t="str">
        <f>C121</f>
        <v>Bus, minibus, metro rail</v>
      </c>
      <c r="D125" s="185" t="s">
        <v>136</v>
      </c>
      <c r="E125" s="186">
        <f t="shared" ref="E125:G125" si="356">E$64*(1-E$73)*E70*(E86*E90+E101*E104)/1000</f>
        <v>13.726845504698046</v>
      </c>
      <c r="F125" s="186">
        <f t="shared" si="356"/>
        <v>17.838580228181772</v>
      </c>
      <c r="G125" s="186">
        <f t="shared" si="356"/>
        <v>19.230383089942855</v>
      </c>
      <c r="H125" s="186">
        <f t="shared" ref="H125:J125" si="357">H$64*(1-H$73)*H70*(H86*H90+H101*H104)/1000</f>
        <v>21.014070277580167</v>
      </c>
      <c r="I125" s="186">
        <f t="shared" si="357"/>
        <v>20.082785578503156</v>
      </c>
      <c r="J125" s="186">
        <f t="shared" si="357"/>
        <v>20.555172738635186</v>
      </c>
      <c r="K125" s="186">
        <f>K$64*(1-K$73)*K70*(K86*K90+K101*K104)/1000</f>
        <v>22.795958055789153</v>
      </c>
      <c r="L125" s="186">
        <f>L$64*(1-L$73)*L70*(L86*L90+L101*L104)/1000</f>
        <v>24.771410407965888</v>
      </c>
      <c r="M125" s="186">
        <f>M$64*(1-M$73)*M70*(M86*M90+M101*M104)/1000</f>
        <v>23.526582684904625</v>
      </c>
      <c r="N125" s="242"/>
      <c r="O125" s="186">
        <f>O$64*(1-O$73)*O70*(O86*O90+O101*O104)/1000</f>
        <v>17.838580228181772</v>
      </c>
      <c r="P125" s="186">
        <f t="shared" ref="P125:S125" si="358">P$64*(1-P$73)*P70*(P86*P90+P101*P104)/1000</f>
        <v>19.230383089942855</v>
      </c>
      <c r="Q125" s="186">
        <f t="shared" si="358"/>
        <v>21.014070277580167</v>
      </c>
      <c r="R125" s="186">
        <f t="shared" si="358"/>
        <v>20.082785578503156</v>
      </c>
      <c r="S125" s="186">
        <f t="shared" si="358"/>
        <v>20.555172738635186</v>
      </c>
      <c r="T125" s="305">
        <f>T$64*(1-T$73)*T70*(T86*T90+T101*T104)/1000</f>
        <v>22.795958055789153</v>
      </c>
      <c r="U125" s="305">
        <f>U$64*(1-U$73)*U70*(U86*U90+U101*U104)/1000</f>
        <v>24.771410407965888</v>
      </c>
      <c r="V125" s="305">
        <f>V$64*(1-V$73)*V70*(V86*V90+V101*V104)/1000</f>
        <v>23.526582684904625</v>
      </c>
      <c r="W125" s="241"/>
      <c r="X125" s="186">
        <f t="shared" si="351"/>
        <v>17.838580228181772</v>
      </c>
      <c r="Y125" s="186">
        <f t="shared" si="352"/>
        <v>19.230383089942855</v>
      </c>
      <c r="Z125" s="186">
        <f t="shared" si="353"/>
        <v>21.014070277580167</v>
      </c>
      <c r="AA125" s="186">
        <f t="shared" si="354"/>
        <v>20.082785578503156</v>
      </c>
      <c r="AB125" s="186">
        <f t="shared" si="355"/>
        <v>20.555172738635186</v>
      </c>
      <c r="AC125" s="305">
        <f>AC$64*(1-AC$73)*AC70*(AC86*AC90+AC101*AC104)/1000</f>
        <v>22.995848051193231</v>
      </c>
      <c r="AD125" s="305">
        <f>AD$64*(1-AD$73)*AD70*(AD86*AD90+AD101*AD104)/1000</f>
        <v>22.123168837757134</v>
      </c>
      <c r="AE125" s="305">
        <f>AE$64*(1-AE$73)*AE70*(AE86*AE90+AE101*AE104)/1000</f>
        <v>16.835968342588238</v>
      </c>
      <c r="AF125" s="241"/>
      <c r="AG125" s="241"/>
      <c r="AH125" s="241"/>
      <c r="AI125" s="241"/>
      <c r="AJ125" s="241"/>
      <c r="AK125" s="241"/>
      <c r="AL125" s="241"/>
      <c r="AM125" s="241"/>
      <c r="AN125" s="241"/>
      <c r="AO125" s="241"/>
      <c r="AP125" s="241"/>
      <c r="AQ125" s="241"/>
      <c r="AR125" s="241"/>
      <c r="AS125" s="241"/>
      <c r="AT125" s="241"/>
      <c r="AU125" s="241"/>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0.79836278707587416</v>
      </c>
      <c r="G127" s="186">
        <f t="shared" si="359"/>
        <v>1.5666314366439995</v>
      </c>
      <c r="H127" s="186">
        <f t="shared" ref="H127:J127" si="360">H115+H119+H123</f>
        <v>2.5027959720811275</v>
      </c>
      <c r="I127" s="186">
        <f t="shared" si="360"/>
        <v>2.5626267725569973</v>
      </c>
      <c r="J127" s="186">
        <f t="shared" si="360"/>
        <v>7.1150460024330773</v>
      </c>
      <c r="K127" s="186">
        <f t="shared" ref="K127:M129" si="361">K115+K119+K123</f>
        <v>14.206859232846558</v>
      </c>
      <c r="L127" s="186">
        <f t="shared" si="361"/>
        <v>28.722781769512274</v>
      </c>
      <c r="M127" s="186">
        <f t="shared" si="361"/>
        <v>45.555545576074138</v>
      </c>
      <c r="N127" s="242"/>
      <c r="O127" s="186">
        <f t="shared" ref="O127:S129" si="362">O115+O119+O123</f>
        <v>0.79836278707587416</v>
      </c>
      <c r="P127" s="186">
        <f t="shared" si="362"/>
        <v>1.5666314366439995</v>
      </c>
      <c r="Q127" s="186">
        <f t="shared" si="362"/>
        <v>2.5027959720811275</v>
      </c>
      <c r="R127" s="186">
        <f t="shared" si="362"/>
        <v>2.5626267725569973</v>
      </c>
      <c r="S127" s="186">
        <f t="shared" si="362"/>
        <v>7.1150460024330773</v>
      </c>
      <c r="T127" s="305">
        <f t="shared" ref="T127:V129" si="363">T115+T119+T123</f>
        <v>14.206859232846558</v>
      </c>
      <c r="U127" s="305">
        <f t="shared" si="363"/>
        <v>28.722781769512274</v>
      </c>
      <c r="V127" s="305">
        <f t="shared" si="363"/>
        <v>45.555545576074138</v>
      </c>
      <c r="W127" s="241"/>
      <c r="X127" s="186">
        <f>O127</f>
        <v>0.79836278707587416</v>
      </c>
      <c r="Y127" s="186">
        <f t="shared" ref="Y127:AB127" si="364">P127</f>
        <v>1.5666314366439995</v>
      </c>
      <c r="Z127" s="186">
        <f t="shared" si="364"/>
        <v>2.5027959720811275</v>
      </c>
      <c r="AA127" s="186">
        <f t="shared" si="364"/>
        <v>2.5626267725569973</v>
      </c>
      <c r="AB127" s="186">
        <f t="shared" si="364"/>
        <v>7.1150460024330773</v>
      </c>
      <c r="AC127" s="305">
        <f t="shared" ref="AC127:AE129" si="365">AC115+AC119+AC123</f>
        <v>17.760962450669677</v>
      </c>
      <c r="AD127" s="305">
        <f t="shared" si="365"/>
        <v>51.947059151352846</v>
      </c>
      <c r="AE127" s="305">
        <f t="shared" si="365"/>
        <v>111.97561262908009</v>
      </c>
      <c r="AF127" s="241"/>
      <c r="AG127" s="241"/>
      <c r="AH127" s="241"/>
      <c r="AI127" s="241"/>
      <c r="AJ127" s="241"/>
      <c r="AK127" s="241"/>
      <c r="AL127" s="241"/>
      <c r="AM127" s="241"/>
      <c r="AN127" s="241"/>
      <c r="AO127" s="241"/>
      <c r="AP127" s="241"/>
      <c r="AQ127" s="241"/>
      <c r="AR127" s="241"/>
      <c r="AS127" s="241"/>
      <c r="AT127" s="241"/>
      <c r="AU127" s="241"/>
    </row>
    <row r="128" spans="1:47">
      <c r="A128" s="185" t="s">
        <v>16</v>
      </c>
      <c r="C128" s="185" t="str">
        <f>C124</f>
        <v>Gautrain</v>
      </c>
      <c r="D128" s="185" t="s">
        <v>136</v>
      </c>
      <c r="E128" s="186">
        <f t="shared" si="359"/>
        <v>0.53459848266953358</v>
      </c>
      <c r="F128" s="186">
        <f t="shared" si="359"/>
        <v>0.61095890498862637</v>
      </c>
      <c r="G128" s="186">
        <f t="shared" si="359"/>
        <v>0.65831403891110551</v>
      </c>
      <c r="H128" s="186">
        <f t="shared" ref="H128:J128" si="366">H116+H120+H124</f>
        <v>0.72497619367926658</v>
      </c>
      <c r="I128" s="186">
        <f t="shared" si="366"/>
        <v>0.71009810405100016</v>
      </c>
      <c r="J128" s="186">
        <f t="shared" si="366"/>
        <v>0.66982917731461922</v>
      </c>
      <c r="K128" s="186">
        <f t="shared" si="361"/>
        <v>0.71779304868565064</v>
      </c>
      <c r="L128" s="186">
        <f t="shared" si="361"/>
        <v>0.71059581775874014</v>
      </c>
      <c r="M128" s="186">
        <f t="shared" si="361"/>
        <v>0.63588671589695822</v>
      </c>
      <c r="N128" s="242"/>
      <c r="O128" s="186">
        <f t="shared" si="362"/>
        <v>0.61095890498862637</v>
      </c>
      <c r="P128" s="186">
        <f t="shared" si="362"/>
        <v>0.65831403891110551</v>
      </c>
      <c r="Q128" s="186">
        <f t="shared" si="362"/>
        <v>0.72497619367926658</v>
      </c>
      <c r="R128" s="186">
        <f t="shared" si="362"/>
        <v>0.71009810405100016</v>
      </c>
      <c r="S128" s="186">
        <f t="shared" si="362"/>
        <v>0.66982917731461922</v>
      </c>
      <c r="T128" s="305">
        <f t="shared" si="363"/>
        <v>0.71779304868565064</v>
      </c>
      <c r="U128" s="305">
        <f t="shared" si="363"/>
        <v>0.71059581775874014</v>
      </c>
      <c r="V128" s="305">
        <f t="shared" si="363"/>
        <v>0.63588671589695822</v>
      </c>
      <c r="W128" s="241"/>
      <c r="X128" s="186">
        <f>O128</f>
        <v>0.61095890498862637</v>
      </c>
      <c r="Y128" s="186">
        <f t="shared" ref="Y128" si="367">P128</f>
        <v>0.65831403891110551</v>
      </c>
      <c r="Z128" s="186">
        <f t="shared" ref="Z128" si="368">Q128</f>
        <v>0.72497619367926658</v>
      </c>
      <c r="AA128" s="186">
        <f t="shared" ref="AA128" si="369">R128</f>
        <v>0.71009810405100016</v>
      </c>
      <c r="AB128" s="186">
        <f t="shared" ref="AB128" si="370">S128</f>
        <v>0.66982917731461922</v>
      </c>
      <c r="AC128" s="305">
        <f t="shared" si="365"/>
        <v>1.6973480783982453</v>
      </c>
      <c r="AD128" s="305">
        <f t="shared" si="365"/>
        <v>4.1632433543458989</v>
      </c>
      <c r="AE128" s="305">
        <f t="shared" si="365"/>
        <v>5.8088488599566235</v>
      </c>
      <c r="AF128" s="241"/>
      <c r="AG128" s="241"/>
      <c r="AH128" s="241"/>
      <c r="AI128" s="241"/>
      <c r="AJ128" s="241"/>
      <c r="AK128" s="241"/>
      <c r="AL128" s="241"/>
      <c r="AM128" s="241"/>
      <c r="AN128" s="241"/>
      <c r="AO128" s="241"/>
      <c r="AP128" s="241"/>
      <c r="AQ128" s="241"/>
      <c r="AR128" s="241"/>
      <c r="AS128" s="241"/>
      <c r="AT128" s="241"/>
      <c r="AU128" s="241"/>
    </row>
    <row r="129" spans="1:47">
      <c r="A129" s="185" t="s">
        <v>16</v>
      </c>
      <c r="C129" s="185" t="str">
        <f>C125</f>
        <v>Bus, minibus, metro rail</v>
      </c>
      <c r="D129" s="185" t="s">
        <v>136</v>
      </c>
      <c r="E129" s="186">
        <f t="shared" si="359"/>
        <v>132.8350634230103</v>
      </c>
      <c r="F129" s="186">
        <f t="shared" si="359"/>
        <v>135.29572520266908</v>
      </c>
      <c r="G129" s="186">
        <f t="shared" si="359"/>
        <v>128.64076730226319</v>
      </c>
      <c r="H129" s="186">
        <f t="shared" ref="H129:J129" si="371">H117+H121+H125</f>
        <v>130.9700536519648</v>
      </c>
      <c r="I129" s="186">
        <f t="shared" si="371"/>
        <v>134.44526655396592</v>
      </c>
      <c r="J129" s="186">
        <f t="shared" si="371"/>
        <v>136.46843847337723</v>
      </c>
      <c r="K129" s="186">
        <f t="shared" si="361"/>
        <v>147.8864725571585</v>
      </c>
      <c r="L129" s="186">
        <f t="shared" si="361"/>
        <v>156.81620431912984</v>
      </c>
      <c r="M129" s="186">
        <f t="shared" si="361"/>
        <v>162.98971864160484</v>
      </c>
      <c r="N129" s="242"/>
      <c r="O129" s="186">
        <f t="shared" si="362"/>
        <v>135.29572520266908</v>
      </c>
      <c r="P129" s="186">
        <f t="shared" si="362"/>
        <v>128.64076730226319</v>
      </c>
      <c r="Q129" s="186">
        <f t="shared" si="362"/>
        <v>130.9700536519648</v>
      </c>
      <c r="R129" s="186">
        <f t="shared" si="362"/>
        <v>134.44526655396592</v>
      </c>
      <c r="S129" s="186">
        <f t="shared" si="362"/>
        <v>136.46843847337723</v>
      </c>
      <c r="T129" s="305">
        <f t="shared" si="363"/>
        <v>147.8864725571585</v>
      </c>
      <c r="U129" s="305">
        <f t="shared" si="363"/>
        <v>156.81620431912984</v>
      </c>
      <c r="V129" s="305">
        <f t="shared" si="363"/>
        <v>162.98971864160484</v>
      </c>
      <c r="W129" s="241"/>
      <c r="X129" s="186">
        <f>X117+X121+X125</f>
        <v>135.29572520266908</v>
      </c>
      <c r="Y129" s="186">
        <f t="shared" ref="Y129:AB129" si="372">Y117+Y121+Y125</f>
        <v>128.64076730226319</v>
      </c>
      <c r="Z129" s="186">
        <f t="shared" si="372"/>
        <v>130.9700536519648</v>
      </c>
      <c r="AA129" s="186">
        <f t="shared" si="372"/>
        <v>134.44526655396592</v>
      </c>
      <c r="AB129" s="186">
        <f t="shared" si="372"/>
        <v>136.46843847337723</v>
      </c>
      <c r="AC129" s="305">
        <f t="shared" si="365"/>
        <v>145.68615725798398</v>
      </c>
      <c r="AD129" s="305">
        <f t="shared" si="365"/>
        <v>140.36093408469898</v>
      </c>
      <c r="AE129" s="305">
        <f t="shared" si="365"/>
        <v>116.65603331205227</v>
      </c>
      <c r="AF129" s="241"/>
      <c r="AG129" s="241"/>
      <c r="AH129" s="241"/>
      <c r="AI129" s="241"/>
      <c r="AJ129" s="241"/>
      <c r="AK129" s="241"/>
      <c r="AL129" s="241"/>
      <c r="AM129" s="241"/>
      <c r="AN129" s="241"/>
      <c r="AO129" s="241"/>
      <c r="AP129" s="241"/>
      <c r="AQ129" s="241"/>
      <c r="AR129" s="241"/>
      <c r="AS129" s="241"/>
      <c r="AT129" s="241"/>
      <c r="AU129" s="241"/>
    </row>
    <row r="130" spans="1:47">
      <c r="A130" s="185" t="s">
        <v>16</v>
      </c>
      <c r="L130" s="185"/>
      <c r="N130" s="40"/>
    </row>
    <row r="131" spans="1:47" ht="15.75" thickBot="1">
      <c r="A131" s="185" t="s">
        <v>16</v>
      </c>
      <c r="C131" s="227" t="s">
        <v>175</v>
      </c>
      <c r="E131" s="232"/>
      <c r="F131" s="298">
        <f>F$12</f>
        <v>2015</v>
      </c>
      <c r="G131" s="298">
        <f t="shared" ref="G131:M131" si="373">G$12</f>
        <v>2017</v>
      </c>
      <c r="H131" s="298">
        <f t="shared" si="373"/>
        <v>2019</v>
      </c>
      <c r="I131" s="298">
        <f t="shared" si="373"/>
        <v>2020</v>
      </c>
      <c r="J131" s="298">
        <f t="shared" si="373"/>
        <v>2021</v>
      </c>
      <c r="K131" s="298">
        <f t="shared" si="373"/>
        <v>2030</v>
      </c>
      <c r="L131" s="298">
        <f t="shared" si="373"/>
        <v>2040</v>
      </c>
      <c r="M131" s="298">
        <f t="shared" si="373"/>
        <v>2050</v>
      </c>
      <c r="N131" s="40"/>
      <c r="O131" s="298">
        <f>O$12</f>
        <v>2015</v>
      </c>
      <c r="P131" s="298">
        <f t="shared" ref="P131:V131" si="374">P$12</f>
        <v>2017</v>
      </c>
      <c r="Q131" s="298">
        <f t="shared" si="374"/>
        <v>2019</v>
      </c>
      <c r="R131" s="298">
        <f t="shared" si="374"/>
        <v>2020</v>
      </c>
      <c r="S131" s="298">
        <f t="shared" si="374"/>
        <v>2021</v>
      </c>
      <c r="T131" s="298">
        <f t="shared" si="374"/>
        <v>2030</v>
      </c>
      <c r="U131" s="298">
        <f t="shared" si="374"/>
        <v>2040</v>
      </c>
      <c r="V131" s="298">
        <f t="shared" si="374"/>
        <v>2050</v>
      </c>
      <c r="X131" s="185" t="s">
        <v>205</v>
      </c>
    </row>
    <row r="132" spans="1:47">
      <c r="A132" s="185" t="s">
        <v>16</v>
      </c>
      <c r="C132" s="228" t="s">
        <v>100</v>
      </c>
      <c r="E132" s="67">
        <f>[2]Calib_1011!M77</f>
        <v>0.85327268981091309</v>
      </c>
      <c r="F132" s="186">
        <f>IF($D$4,X132,O132)</f>
        <v>0.85327268981091309</v>
      </c>
      <c r="G132" s="186">
        <f t="shared" ref="G132:M134" si="375">IF($D$4,Y132,P132)</f>
        <v>0.86057425470542026</v>
      </c>
      <c r="H132" s="186">
        <f t="shared" si="375"/>
        <v>0.86057425470542026</v>
      </c>
      <c r="I132" s="186">
        <f t="shared" si="375"/>
        <v>0.86057425470542026</v>
      </c>
      <c r="J132" s="186">
        <f t="shared" si="375"/>
        <v>0.86057425470542026</v>
      </c>
      <c r="K132" s="186">
        <f t="shared" si="375"/>
        <v>0.86057425470542026</v>
      </c>
      <c r="L132" s="186">
        <f t="shared" si="375"/>
        <v>0.86057425470542026</v>
      </c>
      <c r="M132" s="186">
        <f t="shared" si="375"/>
        <v>0.86057425470542026</v>
      </c>
      <c r="N132" s="40"/>
      <c r="O132" s="231">
        <f>E132</f>
        <v>0.85327268981091309</v>
      </c>
      <c r="P132" s="231">
        <f t="shared" ref="P132" si="376">1-P133-P134</f>
        <v>0.86057425470542026</v>
      </c>
      <c r="Q132" s="231">
        <f t="shared" ref="Q132:V132" si="377">1-Q133-Q134</f>
        <v>0.86057425470542026</v>
      </c>
      <c r="R132" s="231">
        <f t="shared" si="377"/>
        <v>0.86057425470542026</v>
      </c>
      <c r="S132" s="231">
        <f t="shared" si="377"/>
        <v>0.86057425470542026</v>
      </c>
      <c r="T132" s="68">
        <f t="shared" si="377"/>
        <v>0.86057425470542026</v>
      </c>
      <c r="U132" s="68">
        <f t="shared" si="377"/>
        <v>0.86057425470542026</v>
      </c>
      <c r="V132" s="68">
        <f t="shared" si="377"/>
        <v>0.86057425470542026</v>
      </c>
      <c r="X132" s="231">
        <f>O132</f>
        <v>0.85327268981091309</v>
      </c>
      <c r="Y132" s="231">
        <f t="shared" ref="Y132:AB132" si="378">P132</f>
        <v>0.86057425470542026</v>
      </c>
      <c r="Z132" s="231">
        <f t="shared" si="378"/>
        <v>0.86057425470542026</v>
      </c>
      <c r="AA132" s="231">
        <f t="shared" si="378"/>
        <v>0.86057425470542026</v>
      </c>
      <c r="AB132" s="231">
        <f t="shared" si="378"/>
        <v>0.86057425470542026</v>
      </c>
      <c r="AC132" s="68">
        <f>1-AC133-AC134</f>
        <v>0.88</v>
      </c>
      <c r="AD132" s="68">
        <f>1-AD133-AD134</f>
        <v>0.89</v>
      </c>
      <c r="AE132" s="68">
        <f>1-AE133-AE134</f>
        <v>0.89</v>
      </c>
    </row>
    <row r="133" spans="1:47">
      <c r="A133" s="185" t="s">
        <v>16</v>
      </c>
      <c r="C133" s="228" t="s">
        <v>99</v>
      </c>
      <c r="E133" s="67">
        <f>[2]Calib_1011!M78</f>
        <v>0.10942574529457973</v>
      </c>
      <c r="F133" s="186">
        <f t="shared" ref="F133:F134" si="379">IF($D$4,X133,O133)</f>
        <v>0.10942574529457973</v>
      </c>
      <c r="G133" s="186">
        <f t="shared" si="375"/>
        <v>0.10942574529457973</v>
      </c>
      <c r="H133" s="186">
        <f t="shared" si="375"/>
        <v>0.10942574529457973</v>
      </c>
      <c r="I133" s="186">
        <f t="shared" si="375"/>
        <v>0.10942574529457973</v>
      </c>
      <c r="J133" s="186">
        <f t="shared" si="375"/>
        <v>0.10942574529457973</v>
      </c>
      <c r="K133" s="186">
        <f t="shared" si="375"/>
        <v>0.10942574529457973</v>
      </c>
      <c r="L133" s="186">
        <f t="shared" si="375"/>
        <v>0.10942574529457973</v>
      </c>
      <c r="M133" s="186">
        <f t="shared" si="375"/>
        <v>0.10942574529457973</v>
      </c>
      <c r="N133" s="40"/>
      <c r="O133" s="231">
        <f t="shared" ref="O133" si="380">E133</f>
        <v>0.10942574529457973</v>
      </c>
      <c r="P133" s="231">
        <f>O133</f>
        <v>0.10942574529457973</v>
      </c>
      <c r="Q133" s="231">
        <f t="shared" ref="Q133:V133" si="381">P133</f>
        <v>0.10942574529457973</v>
      </c>
      <c r="R133" s="231">
        <f t="shared" si="381"/>
        <v>0.10942574529457973</v>
      </c>
      <c r="S133" s="231">
        <f t="shared" si="381"/>
        <v>0.10942574529457973</v>
      </c>
      <c r="T133" s="68">
        <f t="shared" si="381"/>
        <v>0.10942574529457973</v>
      </c>
      <c r="U133" s="68">
        <f t="shared" si="381"/>
        <v>0.10942574529457973</v>
      </c>
      <c r="V133" s="68">
        <f t="shared" si="381"/>
        <v>0.10942574529457973</v>
      </c>
      <c r="X133" s="231">
        <f t="shared" ref="X133:X134" si="382">O133</f>
        <v>0.10942574529457973</v>
      </c>
      <c r="Y133" s="231">
        <f t="shared" ref="Y133:Y134" si="383">P133</f>
        <v>0.10942574529457973</v>
      </c>
      <c r="Z133" s="231">
        <f t="shared" ref="Z133:Z134" si="384">Q133</f>
        <v>0.10942574529457973</v>
      </c>
      <c r="AA133" s="231">
        <f t="shared" ref="AA133:AA134" si="385">R133</f>
        <v>0.10942574529457973</v>
      </c>
      <c r="AB133" s="231">
        <f t="shared" ref="AB133:AB134" si="386">S133</f>
        <v>0.10942574529457973</v>
      </c>
      <c r="AC133" s="76">
        <v>0.09</v>
      </c>
      <c r="AD133" s="76">
        <v>0.08</v>
      </c>
      <c r="AE133" s="68">
        <f>AD133</f>
        <v>0.08</v>
      </c>
    </row>
    <row r="134" spans="1:47">
      <c r="A134" s="185" t="s">
        <v>16</v>
      </c>
      <c r="C134" s="228" t="s">
        <v>176</v>
      </c>
      <c r="E134" s="326">
        <f>[2]Calib_1011!M79</f>
        <v>3.7301564894507054E-2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7">
        <v>0.03</v>
      </c>
      <c r="P134" s="327">
        <f>O134</f>
        <v>0.03</v>
      </c>
      <c r="Q134" s="231">
        <f t="shared" ref="Q134:V134" si="387">P134</f>
        <v>0.03</v>
      </c>
      <c r="R134" s="231">
        <f t="shared" si="387"/>
        <v>0.03</v>
      </c>
      <c r="S134" s="231">
        <f t="shared" si="387"/>
        <v>0.03</v>
      </c>
      <c r="T134" s="68">
        <f t="shared" si="387"/>
        <v>0.03</v>
      </c>
      <c r="U134" s="68">
        <f t="shared" si="387"/>
        <v>0.03</v>
      </c>
      <c r="V134" s="68">
        <f t="shared" si="387"/>
        <v>0.03</v>
      </c>
      <c r="X134" s="231">
        <f t="shared" si="382"/>
        <v>0.03</v>
      </c>
      <c r="Y134" s="231">
        <f t="shared" si="383"/>
        <v>0.03</v>
      </c>
      <c r="Z134" s="231">
        <f t="shared" si="384"/>
        <v>0.03</v>
      </c>
      <c r="AA134" s="231">
        <f t="shared" si="385"/>
        <v>0.03</v>
      </c>
      <c r="AB134" s="231">
        <f t="shared" si="386"/>
        <v>0.03</v>
      </c>
      <c r="AC134" s="68">
        <f>AA134</f>
        <v>0.03</v>
      </c>
      <c r="AD134" s="68">
        <f>AC134</f>
        <v>0.03</v>
      </c>
      <c r="AE134" s="68">
        <f>AD134</f>
        <v>0.03</v>
      </c>
    </row>
    <row r="135" spans="1:47">
      <c r="A135" s="185" t="s">
        <v>16</v>
      </c>
      <c r="C135" s="228"/>
      <c r="E135" s="232"/>
      <c r="F135" s="232"/>
      <c r="G135" s="232"/>
      <c r="I135" s="232"/>
      <c r="K135" s="232"/>
      <c r="L135" s="232"/>
      <c r="M135" s="232"/>
      <c r="N135" s="40"/>
      <c r="S135" s="283"/>
    </row>
    <row r="136" spans="1:47" ht="15.75" thickBot="1">
      <c r="A136" s="185" t="s">
        <v>16</v>
      </c>
      <c r="C136" s="227" t="s">
        <v>185</v>
      </c>
      <c r="E136" s="232"/>
      <c r="F136" s="232"/>
      <c r="G136" s="232"/>
      <c r="I136" s="232"/>
      <c r="K136" s="232"/>
      <c r="L136" s="232"/>
      <c r="M136" s="232"/>
      <c r="N136" s="40"/>
      <c r="S136" s="283"/>
      <c r="T136" s="287"/>
      <c r="U136" s="287"/>
      <c r="V136" s="287"/>
      <c r="W136" s="287"/>
    </row>
    <row r="137" spans="1:47">
      <c r="A137" s="185" t="s">
        <v>16</v>
      </c>
      <c r="C137" s="228" t="s">
        <v>62</v>
      </c>
      <c r="E137" s="67">
        <f>[2]Calib_1011!M71</f>
        <v>0.25980514219360507</v>
      </c>
      <c r="F137" s="186">
        <f t="shared" ref="F137:F139" si="388">IF($D$4,X137,O137)</f>
        <v>0.20390257109680254</v>
      </c>
      <c r="G137" s="186">
        <f t="shared" ref="G137:G139" si="389">IF($D$4,Y137,P137)</f>
        <v>0.14799999999999999</v>
      </c>
      <c r="H137" s="186">
        <f t="shared" ref="H137:H139" si="390">IF($D$4,Z137,Q137)</f>
        <v>0.14799999999999999</v>
      </c>
      <c r="I137" s="186">
        <f t="shared" ref="I137:I139" si="391">IF($D$4,AA137,R137)</f>
        <v>0.14799999999999999</v>
      </c>
      <c r="J137" s="186">
        <f t="shared" ref="J137:J139" si="392">IF($D$4,AB137,S137)</f>
        <v>0.14799999999999999</v>
      </c>
      <c r="K137" s="186">
        <f t="shared" ref="K137:K139" si="393">IF($D$4,AC137,T137)</f>
        <v>0.14800000000000002</v>
      </c>
      <c r="L137" s="186">
        <f t="shared" ref="L137:L139" si="394">IF($D$4,AD137,U137)</f>
        <v>0.14800000000000002</v>
      </c>
      <c r="M137" s="186">
        <f t="shared" ref="M137:M138" si="395">IF($D$4,AE137,V137)</f>
        <v>0.14800000000000002</v>
      </c>
      <c r="N137" s="40"/>
      <c r="O137" s="231">
        <f>AVERAGE(E137,P137)</f>
        <v>0.20390257109680254</v>
      </c>
      <c r="P137" s="231">
        <v>0.14799999999999999</v>
      </c>
      <c r="Q137" s="231">
        <f t="shared" ref="Q137:S139" si="396">P137</f>
        <v>0.14799999999999999</v>
      </c>
      <c r="R137" s="231">
        <f t="shared" si="396"/>
        <v>0.14799999999999999</v>
      </c>
      <c r="S137" s="231">
        <f t="shared" si="396"/>
        <v>0.14799999999999999</v>
      </c>
      <c r="T137" s="68">
        <f>1-T138-T139</f>
        <v>0.14800000000000002</v>
      </c>
      <c r="U137" s="68">
        <f>1-U138-U139</f>
        <v>0.14800000000000002</v>
      </c>
      <c r="V137" s="68">
        <f>1-V138-V139</f>
        <v>0.14800000000000002</v>
      </c>
      <c r="X137" s="231">
        <f>O137</f>
        <v>0.20390257109680254</v>
      </c>
      <c r="Y137" s="231">
        <f t="shared" ref="Y137:AB137" si="397">P137</f>
        <v>0.14799999999999999</v>
      </c>
      <c r="Z137" s="231">
        <f t="shared" si="397"/>
        <v>0.14799999999999999</v>
      </c>
      <c r="AA137" s="231">
        <f t="shared" si="397"/>
        <v>0.14799999999999999</v>
      </c>
      <c r="AB137" s="231">
        <f t="shared" si="397"/>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8"/>
        <v>0.70682985163701317</v>
      </c>
      <c r="G138" s="186">
        <f t="shared" si="389"/>
        <v>0.78300000000000003</v>
      </c>
      <c r="H138" s="186">
        <f t="shared" si="390"/>
        <v>0.78300000000000003</v>
      </c>
      <c r="I138" s="186">
        <f t="shared" si="391"/>
        <v>0.78300000000000003</v>
      </c>
      <c r="J138" s="186">
        <f t="shared" si="392"/>
        <v>0.78300000000000003</v>
      </c>
      <c r="K138" s="186">
        <f t="shared" si="393"/>
        <v>0.78300000000000003</v>
      </c>
      <c r="L138" s="186">
        <f t="shared" si="394"/>
        <v>0.78300000000000003</v>
      </c>
      <c r="M138" s="186">
        <f t="shared" si="395"/>
        <v>0.78300000000000003</v>
      </c>
      <c r="N138" s="40"/>
      <c r="O138" s="231">
        <f t="shared" ref="O138" si="398">AVERAGE(E138,P138)</f>
        <v>0.70682985163701317</v>
      </c>
      <c r="P138" s="231">
        <v>0.78300000000000003</v>
      </c>
      <c r="Q138" s="231">
        <f t="shared" si="396"/>
        <v>0.78300000000000003</v>
      </c>
      <c r="R138" s="231">
        <f t="shared" si="396"/>
        <v>0.78300000000000003</v>
      </c>
      <c r="S138" s="231">
        <f t="shared" si="396"/>
        <v>0.78300000000000003</v>
      </c>
      <c r="T138" s="68">
        <f>R138</f>
        <v>0.78300000000000003</v>
      </c>
      <c r="U138" s="68">
        <f>T138</f>
        <v>0.78300000000000003</v>
      </c>
      <c r="V138" s="68">
        <f>U138</f>
        <v>0.78300000000000003</v>
      </c>
      <c r="X138" s="231">
        <f t="shared" ref="X138:X139" si="399">O138</f>
        <v>0.70682985163701317</v>
      </c>
      <c r="Y138" s="231">
        <f t="shared" ref="Y138:Y139" si="400">P138</f>
        <v>0.78300000000000003</v>
      </c>
      <c r="Z138" s="231">
        <f t="shared" ref="Z138:Z139" si="401">Q138</f>
        <v>0.78300000000000003</v>
      </c>
      <c r="AA138" s="231">
        <f t="shared" ref="AA138:AA139" si="402">R138</f>
        <v>0.78300000000000003</v>
      </c>
      <c r="AB138" s="231">
        <f t="shared" ref="AB138:AB139" si="403">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8"/>
        <v>8.9267577266184311E-2</v>
      </c>
      <c r="G139" s="186">
        <f t="shared" si="389"/>
        <v>6.899999999999995E-2</v>
      </c>
      <c r="H139" s="186">
        <f t="shared" si="390"/>
        <v>6.899999999999995E-2</v>
      </c>
      <c r="I139" s="186">
        <f t="shared" si="391"/>
        <v>6.899999999999995E-2</v>
      </c>
      <c r="J139" s="186">
        <f t="shared" si="392"/>
        <v>6.899999999999995E-2</v>
      </c>
      <c r="K139" s="186">
        <f t="shared" si="393"/>
        <v>6.899999999999995E-2</v>
      </c>
      <c r="L139" s="186">
        <f t="shared" si="394"/>
        <v>6.899999999999995E-2</v>
      </c>
      <c r="M139" s="186">
        <f>IF($D$4,AE139,V139)</f>
        <v>6.899999999999995E-2</v>
      </c>
      <c r="N139" s="40"/>
      <c r="O139" s="231">
        <f>AVERAGE(E139,P139)</f>
        <v>8.9267577266184311E-2</v>
      </c>
      <c r="P139" s="231">
        <f>1-SUM(R137:R138)</f>
        <v>6.899999999999995E-2</v>
      </c>
      <c r="Q139" s="231">
        <f t="shared" si="396"/>
        <v>6.899999999999995E-2</v>
      </c>
      <c r="R139" s="231">
        <f t="shared" si="396"/>
        <v>6.899999999999995E-2</v>
      </c>
      <c r="S139" s="231">
        <f t="shared" si="396"/>
        <v>6.899999999999995E-2</v>
      </c>
      <c r="T139" s="68">
        <f>R139</f>
        <v>6.899999999999995E-2</v>
      </c>
      <c r="U139" s="68">
        <f>T139</f>
        <v>6.899999999999995E-2</v>
      </c>
      <c r="V139" s="68">
        <f>U139</f>
        <v>6.899999999999995E-2</v>
      </c>
      <c r="X139" s="231">
        <f t="shared" si="399"/>
        <v>8.9267577266184311E-2</v>
      </c>
      <c r="Y139" s="231">
        <f t="shared" si="400"/>
        <v>6.899999999999995E-2</v>
      </c>
      <c r="Z139" s="231">
        <f t="shared" si="401"/>
        <v>6.899999999999995E-2</v>
      </c>
      <c r="AA139" s="231">
        <f t="shared" si="402"/>
        <v>6.899999999999995E-2</v>
      </c>
      <c r="AB139" s="231">
        <f t="shared" si="403"/>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2">
        <f>INDEX($BI$4:$BI$7,MATCH($D$3,$BB$4:$BB$7,0))</f>
        <v>0</v>
      </c>
      <c r="E141" s="232"/>
      <c r="F141" s="232"/>
      <c r="G141" s="232"/>
      <c r="I141" s="232"/>
      <c r="K141" s="232"/>
      <c r="L141" s="232"/>
      <c r="M141" s="232"/>
      <c r="N141" s="40"/>
      <c r="X141" s="185" t="s">
        <v>206</v>
      </c>
    </row>
    <row r="142" spans="1:47">
      <c r="A142" s="185" t="s">
        <v>16</v>
      </c>
      <c r="C142" s="185" t="s">
        <v>62</v>
      </c>
      <c r="D142" s="185" t="s">
        <v>96</v>
      </c>
      <c r="E142" s="244">
        <f>[2]Calib_1011!$K$71</f>
        <v>25</v>
      </c>
      <c r="F142" s="186">
        <f t="shared" ref="F142:F144" si="404">IF($D$4,X142,O142)</f>
        <v>25</v>
      </c>
      <c r="G142" s="186">
        <f t="shared" ref="G142:G144" si="405">IF($D$4,Y142,P142)</f>
        <v>25</v>
      </c>
      <c r="H142" s="186">
        <f t="shared" ref="H142:H144" si="406">IF($D$4,Z142,Q142)</f>
        <v>25</v>
      </c>
      <c r="I142" s="186">
        <f t="shared" ref="I142:I144" si="407">IF($D$4,AA142,R142)</f>
        <v>25</v>
      </c>
      <c r="J142" s="186">
        <f t="shared" ref="J142:J144" si="408">IF($D$4,AB142,S142)</f>
        <v>25</v>
      </c>
      <c r="K142" s="186">
        <f t="shared" ref="K142:K144" si="409">IF($D$4,AC142,T142)</f>
        <v>25</v>
      </c>
      <c r="L142" s="186">
        <f t="shared" ref="L142:L144" si="410">IF($D$4,AD142,U142)</f>
        <v>25</v>
      </c>
      <c r="M142" s="186">
        <f t="shared" ref="M142:M143" si="411">IF($D$4,AE142,V142)</f>
        <v>25</v>
      </c>
      <c r="N142" s="245"/>
      <c r="O142" s="246">
        <f>E142</f>
        <v>25</v>
      </c>
      <c r="P142" s="246">
        <f t="shared" ref="P142:Q143" si="412">O142</f>
        <v>25</v>
      </c>
      <c r="Q142" s="246">
        <f>P142</f>
        <v>25</v>
      </c>
      <c r="R142" s="246">
        <f t="shared" ref="R142:V142" si="413">Q142</f>
        <v>25</v>
      </c>
      <c r="S142" s="246">
        <f t="shared" si="413"/>
        <v>25</v>
      </c>
      <c r="T142" s="60">
        <f t="shared" si="413"/>
        <v>25</v>
      </c>
      <c r="U142" s="60">
        <f t="shared" si="413"/>
        <v>25</v>
      </c>
      <c r="V142" s="60">
        <f t="shared" si="413"/>
        <v>25</v>
      </c>
      <c r="W142" s="247"/>
      <c r="X142" s="246">
        <f>O142</f>
        <v>25</v>
      </c>
      <c r="Y142" s="246">
        <f t="shared" ref="Y142:AB142" si="414">P142</f>
        <v>25</v>
      </c>
      <c r="Z142" s="246">
        <f t="shared" si="414"/>
        <v>25</v>
      </c>
      <c r="AA142" s="246">
        <f t="shared" si="414"/>
        <v>25</v>
      </c>
      <c r="AB142" s="246">
        <f t="shared" si="414"/>
        <v>25</v>
      </c>
      <c r="AC142" s="77">
        <f>AA142*(1+$D$141)</f>
        <v>25</v>
      </c>
      <c r="AD142" s="77">
        <f>AC142*(1+$D$141)</f>
        <v>25</v>
      </c>
      <c r="AE142" s="77">
        <f>AD142*(1+$D$141)</f>
        <v>25</v>
      </c>
      <c r="AF142" s="247"/>
      <c r="AG142" s="247"/>
      <c r="AH142" s="247"/>
      <c r="AI142" s="247"/>
      <c r="AJ142" s="247"/>
      <c r="AK142" s="247"/>
      <c r="AL142" s="247"/>
      <c r="AM142" s="247"/>
      <c r="AN142" s="247"/>
      <c r="AO142" s="247"/>
      <c r="AP142" s="247"/>
      <c r="AQ142" s="247"/>
      <c r="AR142" s="247"/>
      <c r="AS142" s="247"/>
      <c r="AT142" s="247"/>
      <c r="AU142" s="247"/>
    </row>
    <row r="143" spans="1:47">
      <c r="A143" s="185" t="s">
        <v>16</v>
      </c>
      <c r="C143" s="185" t="s">
        <v>184</v>
      </c>
      <c r="D143" s="185" t="s">
        <v>96</v>
      </c>
      <c r="E143" s="244">
        <f>[2]Calib_1011!$K$72</f>
        <v>14</v>
      </c>
      <c r="F143" s="186">
        <f t="shared" si="404"/>
        <v>14</v>
      </c>
      <c r="G143" s="186">
        <f t="shared" si="405"/>
        <v>14</v>
      </c>
      <c r="H143" s="186">
        <f t="shared" si="406"/>
        <v>14</v>
      </c>
      <c r="I143" s="186">
        <f t="shared" si="407"/>
        <v>14</v>
      </c>
      <c r="J143" s="186">
        <f t="shared" si="408"/>
        <v>14</v>
      </c>
      <c r="K143" s="186">
        <f t="shared" si="409"/>
        <v>14</v>
      </c>
      <c r="L143" s="186">
        <f t="shared" si="410"/>
        <v>14</v>
      </c>
      <c r="M143" s="186">
        <f t="shared" si="411"/>
        <v>14</v>
      </c>
      <c r="N143" s="245"/>
      <c r="O143" s="246">
        <f>E143</f>
        <v>14</v>
      </c>
      <c r="P143" s="246">
        <f t="shared" si="412"/>
        <v>14</v>
      </c>
      <c r="Q143" s="246">
        <f t="shared" si="412"/>
        <v>14</v>
      </c>
      <c r="R143" s="246">
        <f t="shared" ref="R143:V143" si="415">Q143</f>
        <v>14</v>
      </c>
      <c r="S143" s="246">
        <f t="shared" si="415"/>
        <v>14</v>
      </c>
      <c r="T143" s="60">
        <f t="shared" si="415"/>
        <v>14</v>
      </c>
      <c r="U143" s="60">
        <f t="shared" si="415"/>
        <v>14</v>
      </c>
      <c r="V143" s="60">
        <f t="shared" si="415"/>
        <v>14</v>
      </c>
      <c r="W143" s="247"/>
      <c r="X143" s="246">
        <f t="shared" ref="X143:X144" si="416">O143</f>
        <v>14</v>
      </c>
      <c r="Y143" s="246">
        <f t="shared" ref="Y143:Y144" si="417">P143</f>
        <v>14</v>
      </c>
      <c r="Z143" s="246">
        <f t="shared" ref="Z143:Z144" si="418">Q143</f>
        <v>14</v>
      </c>
      <c r="AA143" s="246">
        <f t="shared" ref="AA143:AA144" si="419">R143</f>
        <v>14</v>
      </c>
      <c r="AB143" s="246">
        <f t="shared" ref="AB143:AB144" si="420">S143</f>
        <v>14</v>
      </c>
      <c r="AC143" s="77">
        <f>AA143</f>
        <v>14</v>
      </c>
      <c r="AD143" s="77">
        <f>AC143</f>
        <v>14</v>
      </c>
      <c r="AE143" s="77">
        <f>AD143</f>
        <v>14</v>
      </c>
      <c r="AF143" s="247"/>
      <c r="AG143" s="247"/>
      <c r="AH143" s="247"/>
      <c r="AI143" s="247"/>
      <c r="AJ143" s="247"/>
      <c r="AK143" s="247"/>
      <c r="AL143" s="247"/>
      <c r="AM143" s="247"/>
      <c r="AN143" s="247"/>
      <c r="AO143" s="247"/>
      <c r="AP143" s="247"/>
      <c r="AQ143" s="247"/>
      <c r="AR143" s="247"/>
      <c r="AS143" s="247"/>
      <c r="AT143" s="247"/>
      <c r="AU143" s="247"/>
    </row>
    <row r="144" spans="1:47">
      <c r="A144" s="185" t="s">
        <v>16</v>
      </c>
      <c r="C144" s="185" t="s">
        <v>63</v>
      </c>
      <c r="D144" s="185" t="s">
        <v>96</v>
      </c>
      <c r="E144" s="244">
        <f>E142</f>
        <v>25</v>
      </c>
      <c r="F144" s="186">
        <f t="shared" si="404"/>
        <v>25</v>
      </c>
      <c r="G144" s="186">
        <f t="shared" si="405"/>
        <v>25</v>
      </c>
      <c r="H144" s="186">
        <f t="shared" si="406"/>
        <v>25</v>
      </c>
      <c r="I144" s="186">
        <f t="shared" si="407"/>
        <v>25</v>
      </c>
      <c r="J144" s="186">
        <f t="shared" si="408"/>
        <v>25</v>
      </c>
      <c r="K144" s="186">
        <f t="shared" si="409"/>
        <v>25</v>
      </c>
      <c r="L144" s="186">
        <f t="shared" si="410"/>
        <v>25</v>
      </c>
      <c r="M144" s="186">
        <f>IF($D$4,AE144,V144)</f>
        <v>25</v>
      </c>
      <c r="N144" s="245"/>
      <c r="O144" s="246">
        <f>E144</f>
        <v>25</v>
      </c>
      <c r="P144" s="246">
        <f>O144</f>
        <v>25</v>
      </c>
      <c r="Q144" s="246">
        <f t="shared" ref="Q144:V144" si="421">P144</f>
        <v>25</v>
      </c>
      <c r="R144" s="246">
        <f t="shared" si="421"/>
        <v>25</v>
      </c>
      <c r="S144" s="246">
        <f t="shared" si="421"/>
        <v>25</v>
      </c>
      <c r="T144" s="60">
        <f t="shared" si="421"/>
        <v>25</v>
      </c>
      <c r="U144" s="60">
        <f t="shared" si="421"/>
        <v>25</v>
      </c>
      <c r="V144" s="60">
        <f t="shared" si="421"/>
        <v>25</v>
      </c>
      <c r="W144" s="247"/>
      <c r="X144" s="246">
        <f t="shared" si="416"/>
        <v>25</v>
      </c>
      <c r="Y144" s="246">
        <f t="shared" si="417"/>
        <v>25</v>
      </c>
      <c r="Z144" s="246">
        <f t="shared" si="418"/>
        <v>25</v>
      </c>
      <c r="AA144" s="246">
        <f t="shared" si="419"/>
        <v>25</v>
      </c>
      <c r="AB144" s="246">
        <f t="shared" si="420"/>
        <v>25</v>
      </c>
      <c r="AC144" s="77">
        <f>AA144*(1+$D$141)</f>
        <v>25</v>
      </c>
      <c r="AD144" s="77">
        <f>AC144*(1+$D$141)</f>
        <v>25</v>
      </c>
      <c r="AE144" s="77">
        <f>AD144*(1+$D$141)</f>
        <v>25</v>
      </c>
      <c r="AF144" s="247"/>
      <c r="AG144" s="247"/>
      <c r="AH144" s="247"/>
      <c r="AI144" s="247"/>
      <c r="AJ144" s="247"/>
      <c r="AK144" s="247"/>
      <c r="AL144" s="247"/>
      <c r="AM144" s="247"/>
      <c r="AN144" s="247"/>
      <c r="AO144" s="247"/>
      <c r="AP144" s="247"/>
      <c r="AQ144" s="247"/>
      <c r="AR144" s="247"/>
      <c r="AS144" s="247"/>
      <c r="AT144" s="247"/>
      <c r="AU144" s="247"/>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5"/>
      <c r="O147" s="247" t="str">
        <f>O11</f>
        <v>Reference</v>
      </c>
      <c r="R147" s="247"/>
      <c r="T147" s="247"/>
      <c r="U147" s="247"/>
      <c r="V147" s="247"/>
      <c r="W147" s="247"/>
      <c r="X147" s="247" t="str">
        <f>X11</f>
        <v>Scenario</v>
      </c>
      <c r="AA147" s="247"/>
      <c r="AB147" s="247"/>
      <c r="AD147" s="247"/>
      <c r="AE147" s="247"/>
      <c r="AF147" s="247"/>
      <c r="AN147" s="247"/>
      <c r="AO147" s="247"/>
      <c r="AP147" s="247"/>
      <c r="AQ147" s="247"/>
      <c r="AR147" s="247"/>
      <c r="AS147" s="247"/>
      <c r="AT147" s="247"/>
      <c r="AU147" s="247"/>
    </row>
    <row r="148" spans="1:47" ht="15.75" thickBot="1">
      <c r="A148" s="185" t="s">
        <v>16</v>
      </c>
      <c r="C148" s="227" t="s">
        <v>142</v>
      </c>
      <c r="D148" s="227"/>
      <c r="E148" s="7">
        <v>2012</v>
      </c>
      <c r="F148" s="7">
        <f>F4</f>
        <v>2015</v>
      </c>
      <c r="G148" s="7">
        <f t="shared" ref="G148:M148" si="422">G4</f>
        <v>2017</v>
      </c>
      <c r="H148" s="7">
        <f t="shared" si="422"/>
        <v>2019</v>
      </c>
      <c r="I148" s="7">
        <f t="shared" si="422"/>
        <v>2020</v>
      </c>
      <c r="J148" s="7">
        <f t="shared" si="422"/>
        <v>2021</v>
      </c>
      <c r="K148" s="7">
        <f t="shared" si="422"/>
        <v>2030</v>
      </c>
      <c r="L148" s="7">
        <f t="shared" si="422"/>
        <v>2040</v>
      </c>
      <c r="M148" s="7">
        <f t="shared" si="422"/>
        <v>2050</v>
      </c>
      <c r="N148" s="245"/>
      <c r="O148" s="298">
        <f>O$12</f>
        <v>2015</v>
      </c>
      <c r="P148" s="298">
        <f t="shared" ref="P148:V148" si="423">P$12</f>
        <v>2017</v>
      </c>
      <c r="Q148" s="298">
        <f t="shared" si="423"/>
        <v>2019</v>
      </c>
      <c r="R148" s="298">
        <f t="shared" si="423"/>
        <v>2020</v>
      </c>
      <c r="S148" s="298">
        <f t="shared" si="423"/>
        <v>2021</v>
      </c>
      <c r="T148" s="298">
        <f t="shared" si="423"/>
        <v>2030</v>
      </c>
      <c r="U148" s="298">
        <f t="shared" si="423"/>
        <v>2040</v>
      </c>
      <c r="V148" s="298">
        <f t="shared" si="423"/>
        <v>2050</v>
      </c>
      <c r="W148" s="247"/>
      <c r="X148" s="298">
        <f>X$12</f>
        <v>2015</v>
      </c>
      <c r="Y148" s="298">
        <f t="shared" ref="Y148:AE148" si="424">Y$12</f>
        <v>2017</v>
      </c>
      <c r="Z148" s="298">
        <f t="shared" si="424"/>
        <v>2019</v>
      </c>
      <c r="AA148" s="298">
        <f t="shared" si="424"/>
        <v>2020</v>
      </c>
      <c r="AB148" s="298">
        <f t="shared" si="424"/>
        <v>2021</v>
      </c>
      <c r="AC148" s="298">
        <f t="shared" si="424"/>
        <v>2030</v>
      </c>
      <c r="AD148" s="298">
        <f t="shared" si="424"/>
        <v>2040</v>
      </c>
      <c r="AE148" s="298">
        <f t="shared" si="424"/>
        <v>2050</v>
      </c>
      <c r="AF148" s="247"/>
      <c r="AN148" s="247"/>
      <c r="AO148" s="247"/>
      <c r="AP148" s="247"/>
      <c r="AQ148" s="247"/>
      <c r="AR148" s="247"/>
      <c r="AS148" s="247"/>
      <c r="AT148" s="247"/>
      <c r="AU148" s="247"/>
    </row>
    <row r="149" spans="1:47">
      <c r="A149" s="185" t="s">
        <v>16</v>
      </c>
      <c r="B149" s="185" t="s">
        <v>128</v>
      </c>
      <c r="C149" s="185" t="s">
        <v>102</v>
      </c>
      <c r="D149" s="185" t="s">
        <v>86</v>
      </c>
      <c r="E149" s="300">
        <f t="shared" ref="E149" si="425">E132*E$111</f>
        <v>76.916431902036379</v>
      </c>
      <c r="F149" s="50">
        <f t="shared" ref="F149:F156" si="426">IF($D$4,X149,O149)</f>
        <v>80.134047957187846</v>
      </c>
      <c r="G149" s="50">
        <f t="shared" ref="G149:G156" si="427">IF($D$4,Y149,P149)</f>
        <v>82.360835216548793</v>
      </c>
      <c r="H149" s="50">
        <f t="shared" ref="H149:H156" si="428">IF($D$4,Z149,Q149)</f>
        <v>88.022623165127229</v>
      </c>
      <c r="I149" s="50">
        <f t="shared" ref="I149:I156" si="429">IF($D$4,AA149,R149)</f>
        <v>85.943201334553379</v>
      </c>
      <c r="J149" s="50">
        <f t="shared" ref="J149:J156" si="430">IF($D$4,AB149,S149)</f>
        <v>79.346747919342448</v>
      </c>
      <c r="K149" s="50">
        <f t="shared" ref="K149:K156" si="431">IF($D$4,AC149,T149)</f>
        <v>82.762040754838736</v>
      </c>
      <c r="L149" s="50">
        <f t="shared" ref="L149:L156" si="432">IF($D$4,AD149,U149)</f>
        <v>77.880746681977286</v>
      </c>
      <c r="M149" s="50">
        <f t="shared" ref="M149:M156" si="433">IF($D$4,AE149,V149)</f>
        <v>67.62683367788938</v>
      </c>
      <c r="N149" s="248" t="str">
        <f t="shared" ref="N149:N156" si="434">C149</f>
        <v>Car Priv.Veh. Vehicle km</v>
      </c>
      <c r="O149" s="233">
        <f>O132*O$111</f>
        <v>80.134047957187846</v>
      </c>
      <c r="P149" s="233">
        <f t="shared" ref="P149:S149" si="435">P132*P$111</f>
        <v>82.360835216548793</v>
      </c>
      <c r="Q149" s="233">
        <f>Q132*Q$111</f>
        <v>88.022623165127229</v>
      </c>
      <c r="R149" s="233">
        <f t="shared" si="435"/>
        <v>85.943201334553379</v>
      </c>
      <c r="S149" s="233">
        <f t="shared" si="435"/>
        <v>79.346747919342448</v>
      </c>
      <c r="T149" s="306">
        <f t="shared" ref="T149:V151" si="436">T132*T$111</f>
        <v>82.762040754838736</v>
      </c>
      <c r="U149" s="306">
        <f t="shared" si="436"/>
        <v>77.880746681977286</v>
      </c>
      <c r="V149" s="306">
        <f t="shared" si="436"/>
        <v>67.62683367788938</v>
      </c>
      <c r="W149" s="233"/>
      <c r="X149" s="233">
        <f>O149</f>
        <v>80.134047957187846</v>
      </c>
      <c r="Y149" s="233">
        <f t="shared" ref="Y149:AB149" si="437">P149</f>
        <v>82.360835216548793</v>
      </c>
      <c r="Z149" s="233">
        <f t="shared" si="437"/>
        <v>88.022623165127229</v>
      </c>
      <c r="AA149" s="233">
        <f t="shared" si="437"/>
        <v>85.943201334553379</v>
      </c>
      <c r="AB149" s="233">
        <f t="shared" si="437"/>
        <v>79.346747919342448</v>
      </c>
      <c r="AC149" s="233" t="e">
        <f t="shared" ref="AC149:AE151" si="438">AC161/AC$36</f>
        <v>#N/A</v>
      </c>
      <c r="AD149" s="233" t="e">
        <f t="shared" si="438"/>
        <v>#N/A</v>
      </c>
      <c r="AE149" s="233" t="e">
        <f t="shared" si="438"/>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300">
        <f t="shared" ref="E150" si="439">E133*E$111</f>
        <v>9.8639485205430191</v>
      </c>
      <c r="F150" s="50">
        <f t="shared" si="426"/>
        <v>10.276583354765569</v>
      </c>
      <c r="G150" s="50">
        <f t="shared" si="427"/>
        <v>10.472537061592572</v>
      </c>
      <c r="H150" s="50">
        <f t="shared" si="428"/>
        <v>11.19245793139031</v>
      </c>
      <c r="I150" s="50">
        <f t="shared" si="429"/>
        <v>10.928050435641726</v>
      </c>
      <c r="J150" s="50">
        <f t="shared" si="430"/>
        <v>10.089282801920781</v>
      </c>
      <c r="K150" s="50">
        <f t="shared" si="431"/>
        <v>10.523552084182015</v>
      </c>
      <c r="L150" s="50">
        <f t="shared" si="432"/>
        <v>9.9028743925077301</v>
      </c>
      <c r="M150" s="50">
        <f t="shared" si="433"/>
        <v>8.5990449245413849</v>
      </c>
      <c r="N150" s="248" t="str">
        <f t="shared" si="434"/>
        <v>SUV Priv.Veh. Vehicle km</v>
      </c>
      <c r="O150" s="233">
        <f>O133*O$111</f>
        <v>10.276583354765569</v>
      </c>
      <c r="P150" s="233">
        <f t="shared" ref="P150:S150" si="440">P133*P$111</f>
        <v>10.472537061592572</v>
      </c>
      <c r="Q150" s="233">
        <f t="shared" si="440"/>
        <v>11.19245793139031</v>
      </c>
      <c r="R150" s="233">
        <f t="shared" si="440"/>
        <v>10.928050435641726</v>
      </c>
      <c r="S150" s="233">
        <f t="shared" si="440"/>
        <v>10.089282801920781</v>
      </c>
      <c r="T150" s="306">
        <f t="shared" si="436"/>
        <v>10.523552084182015</v>
      </c>
      <c r="U150" s="306">
        <f t="shared" si="436"/>
        <v>9.9028743925077301</v>
      </c>
      <c r="V150" s="306">
        <f t="shared" si="436"/>
        <v>8.5990449245413849</v>
      </c>
      <c r="W150" s="233"/>
      <c r="X150" s="233">
        <f t="shared" ref="X150:X156" si="441">O150</f>
        <v>10.276583354765569</v>
      </c>
      <c r="Y150" s="233">
        <f t="shared" ref="Y150:Y156" si="442">P150</f>
        <v>10.472537061592572</v>
      </c>
      <c r="Z150" s="233">
        <f t="shared" ref="Z150:Z156" si="443">Q150</f>
        <v>11.19245793139031</v>
      </c>
      <c r="AA150" s="233">
        <f t="shared" ref="AA150:AA156" si="444">R150</f>
        <v>10.928050435641726</v>
      </c>
      <c r="AB150" s="233">
        <f t="shared" ref="AB150:AB156" si="445">S150</f>
        <v>10.089282801920781</v>
      </c>
      <c r="AC150" s="233" t="e">
        <f t="shared" si="438"/>
        <v>#N/A</v>
      </c>
      <c r="AD150" s="233" t="e">
        <f t="shared" si="438"/>
        <v>#N/A</v>
      </c>
      <c r="AE150" s="233" t="e">
        <f t="shared" si="438"/>
        <v>#N/A</v>
      </c>
      <c r="AF150" s="241"/>
      <c r="AN150" s="233"/>
      <c r="AO150" s="233"/>
      <c r="AP150" s="233"/>
      <c r="AQ150" s="233"/>
      <c r="AR150" s="233"/>
      <c r="AS150" s="233"/>
      <c r="AT150" s="233"/>
      <c r="AU150" s="233"/>
    </row>
    <row r="151" spans="1:47">
      <c r="A151" s="185" t="s">
        <v>16</v>
      </c>
      <c r="B151" s="185" t="s">
        <v>183</v>
      </c>
      <c r="C151" s="185" t="s">
        <v>187</v>
      </c>
      <c r="D151" s="185" t="s">
        <v>86</v>
      </c>
      <c r="E151" s="300">
        <f>E134*E$111</f>
        <v>3.3624693609771357</v>
      </c>
      <c r="F151" s="50">
        <f t="shared" si="426"/>
        <v>2.8174128475251812</v>
      </c>
      <c r="G151" s="50">
        <f t="shared" si="427"/>
        <v>2.8711352250971554</v>
      </c>
      <c r="H151" s="50">
        <f t="shared" si="428"/>
        <v>3.068507662778893</v>
      </c>
      <c r="I151" s="50">
        <f t="shared" si="429"/>
        <v>2.9960180959854155</v>
      </c>
      <c r="J151" s="50">
        <f t="shared" si="430"/>
        <v>2.7660628058122647</v>
      </c>
      <c r="K151" s="50">
        <f t="shared" si="431"/>
        <v>2.885121428010951</v>
      </c>
      <c r="L151" s="50">
        <f t="shared" si="432"/>
        <v>2.7149573528191242</v>
      </c>
      <c r="M151" s="50">
        <f t="shared" si="433"/>
        <v>2.3575014000751784</v>
      </c>
      <c r="N151" s="248" t="str">
        <f t="shared" si="434"/>
        <v>Motorbikes Priv.Veh. Vehicle km</v>
      </c>
      <c r="O151" s="233">
        <f>O134*O$111</f>
        <v>2.8174128475251812</v>
      </c>
      <c r="P151" s="233">
        <f t="shared" ref="P151:S151" si="446">P134*P$111</f>
        <v>2.8711352250971554</v>
      </c>
      <c r="Q151" s="233">
        <f t="shared" si="446"/>
        <v>3.068507662778893</v>
      </c>
      <c r="R151" s="233">
        <f t="shared" si="446"/>
        <v>2.9960180959854155</v>
      </c>
      <c r="S151" s="233">
        <f t="shared" si="446"/>
        <v>2.7660628058122647</v>
      </c>
      <c r="T151" s="306">
        <f t="shared" si="436"/>
        <v>2.885121428010951</v>
      </c>
      <c r="U151" s="306">
        <f t="shared" si="436"/>
        <v>2.7149573528191242</v>
      </c>
      <c r="V151" s="306">
        <f t="shared" si="436"/>
        <v>2.3575014000751784</v>
      </c>
      <c r="W151" s="233"/>
      <c r="X151" s="233">
        <f t="shared" si="441"/>
        <v>2.8174128475251812</v>
      </c>
      <c r="Y151" s="233">
        <f t="shared" si="442"/>
        <v>2.8711352250971554</v>
      </c>
      <c r="Z151" s="233">
        <f t="shared" si="443"/>
        <v>3.068507662778893</v>
      </c>
      <c r="AA151" s="233">
        <f t="shared" si="444"/>
        <v>2.9960180959854155</v>
      </c>
      <c r="AB151" s="233">
        <f t="shared" si="445"/>
        <v>2.7660628058122647</v>
      </c>
      <c r="AC151" s="233" t="e">
        <f t="shared" si="438"/>
        <v>#N/A</v>
      </c>
      <c r="AD151" s="233" t="e">
        <f t="shared" si="438"/>
        <v>#N/A</v>
      </c>
      <c r="AE151" s="233" t="e">
        <f t="shared" si="438"/>
        <v>#N/A</v>
      </c>
      <c r="AF151" s="233"/>
      <c r="AG151" s="233"/>
      <c r="AH151" s="233"/>
      <c r="AJ151" s="247"/>
      <c r="AK151" s="233"/>
      <c r="AL151" s="233"/>
      <c r="AM151" s="233"/>
      <c r="AN151" s="233"/>
      <c r="AO151" s="233"/>
      <c r="AP151" s="233"/>
      <c r="AQ151" s="233"/>
      <c r="AR151" s="233"/>
      <c r="AS151" s="233"/>
      <c r="AT151" s="233"/>
      <c r="AU151" s="233"/>
    </row>
    <row r="152" spans="1:47">
      <c r="A152" s="185" t="s">
        <v>16</v>
      </c>
      <c r="B152" s="185" t="s">
        <v>129</v>
      </c>
      <c r="C152" s="185" t="s">
        <v>87</v>
      </c>
      <c r="D152" s="185" t="s">
        <v>86</v>
      </c>
      <c r="E152" s="300">
        <v>0.61799148971758899</v>
      </c>
      <c r="F152" s="50">
        <f t="shared" si="426"/>
        <v>1.1034858490892276</v>
      </c>
      <c r="G152" s="50">
        <f t="shared" si="427"/>
        <v>0.76155334242939798</v>
      </c>
      <c r="H152" s="50">
        <f t="shared" si="428"/>
        <v>0.77534271761963158</v>
      </c>
      <c r="I152" s="50">
        <f t="shared" si="429"/>
        <v>0.79591597799947822</v>
      </c>
      <c r="J152" s="50">
        <f t="shared" si="430"/>
        <v>0.80789315576239318</v>
      </c>
      <c r="K152" s="50">
        <f t="shared" si="431"/>
        <v>0.87548791753837851</v>
      </c>
      <c r="L152" s="50">
        <f t="shared" si="432"/>
        <v>0.92835192956924872</v>
      </c>
      <c r="M152" s="50">
        <f t="shared" si="433"/>
        <v>0.96489913435830077</v>
      </c>
      <c r="N152" s="248" t="str">
        <f t="shared" si="434"/>
        <v>Bus vehicle km</v>
      </c>
      <c r="O152" s="233">
        <f>O137*O$129/O142</f>
        <v>1.1034858490892276</v>
      </c>
      <c r="P152" s="233">
        <f t="shared" ref="P152:S152" si="447">P137*P$129/P142</f>
        <v>0.76155334242939798</v>
      </c>
      <c r="Q152" s="233">
        <f t="shared" si="447"/>
        <v>0.77534271761963158</v>
      </c>
      <c r="R152" s="233">
        <f t="shared" si="447"/>
        <v>0.79591597799947822</v>
      </c>
      <c r="S152" s="233">
        <f t="shared" si="447"/>
        <v>0.80789315576239318</v>
      </c>
      <c r="T152" s="306">
        <f t="shared" ref="T152:V153" si="448">T137*T$129/T142</f>
        <v>0.87548791753837851</v>
      </c>
      <c r="U152" s="306">
        <f t="shared" si="448"/>
        <v>0.92835192956924872</v>
      </c>
      <c r="V152" s="306">
        <f t="shared" si="448"/>
        <v>0.96489913435830077</v>
      </c>
      <c r="W152" s="233"/>
      <c r="X152" s="233">
        <f t="shared" si="441"/>
        <v>1.1034858490892276</v>
      </c>
      <c r="Y152" s="233">
        <f t="shared" si="442"/>
        <v>0.76155334242939798</v>
      </c>
      <c r="Z152" s="233">
        <f t="shared" si="443"/>
        <v>0.77534271761963158</v>
      </c>
      <c r="AA152" s="233">
        <f t="shared" si="444"/>
        <v>0.79591597799947822</v>
      </c>
      <c r="AB152" s="233">
        <f t="shared" si="445"/>
        <v>0.80789315576239318</v>
      </c>
      <c r="AC152" s="233" t="e">
        <f>AC164/AC142</f>
        <v>#N/A</v>
      </c>
      <c r="AD152" s="233" t="e">
        <f t="shared" ref="AD152:AE152" si="449">AD164/AD142</f>
        <v>#N/A</v>
      </c>
      <c r="AE152" s="233" t="e">
        <f t="shared" si="449"/>
        <v>#N/A</v>
      </c>
      <c r="AF152" s="233"/>
      <c r="AG152" s="233"/>
      <c r="AH152" s="233"/>
      <c r="AJ152" s="247"/>
      <c r="AK152" s="233"/>
      <c r="AL152" s="233"/>
      <c r="AM152" s="233"/>
      <c r="AN152" s="233"/>
      <c r="AO152" s="233"/>
      <c r="AP152" s="233"/>
      <c r="AQ152" s="233"/>
      <c r="AR152" s="233"/>
      <c r="AS152" s="233"/>
      <c r="AT152" s="233"/>
      <c r="AU152" s="233"/>
    </row>
    <row r="153" spans="1:47">
      <c r="A153" s="185" t="s">
        <v>16</v>
      </c>
      <c r="B153" s="185" t="s">
        <v>130</v>
      </c>
      <c r="C153" s="185" t="s">
        <v>88</v>
      </c>
      <c r="D153" s="185" t="s">
        <v>86</v>
      </c>
      <c r="E153" s="300">
        <f t="shared" ref="E153" si="450">E138*E$129/E143</f>
        <v>5.9838372630530099</v>
      </c>
      <c r="F153" s="50">
        <f t="shared" si="426"/>
        <v>6.8307898122946202</v>
      </c>
      <c r="G153" s="330">
        <f t="shared" si="427"/>
        <v>7.1946943426908634</v>
      </c>
      <c r="H153" s="330">
        <f t="shared" si="428"/>
        <v>7.3249680006777469</v>
      </c>
      <c r="I153" s="50">
        <f t="shared" si="429"/>
        <v>7.5193316936968086</v>
      </c>
      <c r="J153" s="50">
        <f t="shared" si="430"/>
        <v>7.6324848089038841</v>
      </c>
      <c r="K153" s="50">
        <f t="shared" si="431"/>
        <v>8.2710791437325089</v>
      </c>
      <c r="L153" s="50">
        <f t="shared" si="432"/>
        <v>8.7705062844199055</v>
      </c>
      <c r="M153" s="50">
        <f t="shared" si="433"/>
        <v>9.1157821211697563</v>
      </c>
      <c r="N153" s="248" t="str">
        <f t="shared" si="434"/>
        <v>Minibus vehicle km</v>
      </c>
      <c r="O153" s="233">
        <f>O138*O$129/O143</f>
        <v>6.8307898122946202</v>
      </c>
      <c r="P153" s="233">
        <f t="shared" ref="P153:S153" si="451">P138*P$129/P143</f>
        <v>7.1946943426908634</v>
      </c>
      <c r="Q153" s="233">
        <f t="shared" si="451"/>
        <v>7.3249680006777469</v>
      </c>
      <c r="R153" s="233">
        <f t="shared" si="451"/>
        <v>7.5193316936968086</v>
      </c>
      <c r="S153" s="233">
        <f t="shared" si="451"/>
        <v>7.6324848089038841</v>
      </c>
      <c r="T153" s="306">
        <f t="shared" si="448"/>
        <v>8.2710791437325089</v>
      </c>
      <c r="U153" s="306">
        <f t="shared" si="448"/>
        <v>8.7705062844199055</v>
      </c>
      <c r="V153" s="306">
        <f t="shared" si="448"/>
        <v>9.1157821211697563</v>
      </c>
      <c r="W153" s="233"/>
      <c r="X153" s="233">
        <f t="shared" si="441"/>
        <v>6.8307898122946202</v>
      </c>
      <c r="Y153" s="233">
        <f t="shared" si="442"/>
        <v>7.1946943426908634</v>
      </c>
      <c r="Z153" s="233">
        <f t="shared" si="443"/>
        <v>7.3249680006777469</v>
      </c>
      <c r="AA153" s="233">
        <f t="shared" si="444"/>
        <v>7.5193316936968086</v>
      </c>
      <c r="AB153" s="233">
        <f t="shared" si="445"/>
        <v>7.6324848089038841</v>
      </c>
      <c r="AC153" s="233" t="e">
        <f>AC165/AC143</f>
        <v>#N/A</v>
      </c>
      <c r="AD153" s="233" t="e">
        <f t="shared" ref="AD153:AE153" si="452">AD165/AD143</f>
        <v>#N/A</v>
      </c>
      <c r="AE153" s="233" t="e">
        <f t="shared" si="452"/>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300">
        <f t="shared" ref="E154" si="453">E$127/E144</f>
        <v>2.1087742850167138E-2</v>
      </c>
      <c r="F154" s="50">
        <f t="shared" si="426"/>
        <v>3.1934511483034965E-2</v>
      </c>
      <c r="G154" s="50">
        <f t="shared" si="427"/>
        <v>6.2665257465759974E-2</v>
      </c>
      <c r="H154" s="50">
        <f t="shared" si="428"/>
        <v>0.1001118388832451</v>
      </c>
      <c r="I154" s="50">
        <f t="shared" si="429"/>
        <v>0.10250507090227989</v>
      </c>
      <c r="J154" s="50">
        <f t="shared" si="430"/>
        <v>0.28460184009732309</v>
      </c>
      <c r="K154" s="50">
        <f t="shared" si="431"/>
        <v>0.56827436931386233</v>
      </c>
      <c r="L154" s="50">
        <f t="shared" si="432"/>
        <v>1.1489112707804909</v>
      </c>
      <c r="M154" s="50">
        <f t="shared" si="433"/>
        <v>1.8222218230429654</v>
      </c>
      <c r="N154" s="248" t="str">
        <f t="shared" si="434"/>
        <v>BRT vehicle km</v>
      </c>
      <c r="O154" s="233">
        <f>O$127/O144</f>
        <v>3.1934511483034965E-2</v>
      </c>
      <c r="P154" s="233">
        <f t="shared" ref="P154:S154" si="454">P$127/P144</f>
        <v>6.2665257465759974E-2</v>
      </c>
      <c r="Q154" s="233">
        <f t="shared" si="454"/>
        <v>0.1001118388832451</v>
      </c>
      <c r="R154" s="233">
        <f t="shared" si="454"/>
        <v>0.10250507090227989</v>
      </c>
      <c r="S154" s="233">
        <f t="shared" si="454"/>
        <v>0.28460184009732309</v>
      </c>
      <c r="T154" s="306">
        <f>T$127/T144</f>
        <v>0.56827436931386233</v>
      </c>
      <c r="U154" s="306">
        <f>U$127/U144</f>
        <v>1.1489112707804909</v>
      </c>
      <c r="V154" s="306">
        <f>V$127/V144</f>
        <v>1.8222218230429654</v>
      </c>
      <c r="W154" s="233"/>
      <c r="X154" s="233">
        <f t="shared" si="441"/>
        <v>3.1934511483034965E-2</v>
      </c>
      <c r="Y154" s="233">
        <f t="shared" si="442"/>
        <v>6.2665257465759974E-2</v>
      </c>
      <c r="Z154" s="233">
        <f t="shared" si="443"/>
        <v>0.1001118388832451</v>
      </c>
      <c r="AA154" s="233">
        <f t="shared" si="444"/>
        <v>0.10250507090227989</v>
      </c>
      <c r="AB154" s="233">
        <f t="shared" si="445"/>
        <v>0.28460184009732309</v>
      </c>
      <c r="AC154" s="233" t="e">
        <f>AC166/AC144</f>
        <v>#N/A</v>
      </c>
      <c r="AD154" s="233" t="e">
        <f t="shared" ref="AD154" si="455">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300">
        <f>E139*E$129</f>
        <v>14.550109199356424</v>
      </c>
      <c r="F155" s="50">
        <f t="shared" si="426"/>
        <v>12.077521603313702</v>
      </c>
      <c r="G155" s="50">
        <f t="shared" si="427"/>
        <v>8.876212943856153</v>
      </c>
      <c r="H155" s="50">
        <f t="shared" si="428"/>
        <v>9.0369337019855642</v>
      </c>
      <c r="I155" s="50">
        <f t="shared" si="429"/>
        <v>9.2767233922236425</v>
      </c>
      <c r="J155" s="50">
        <f t="shared" si="430"/>
        <v>9.4163222546630223</v>
      </c>
      <c r="K155" s="50">
        <f t="shared" si="431"/>
        <v>10.204166606443929</v>
      </c>
      <c r="L155" s="50">
        <f t="shared" si="432"/>
        <v>10.820318098019952</v>
      </c>
      <c r="M155" s="50">
        <f t="shared" si="433"/>
        <v>11.246290586270726</v>
      </c>
      <c r="N155" s="248" t="str">
        <f t="shared" si="434"/>
        <v>Metro Rail pkm</v>
      </c>
      <c r="O155" s="233">
        <f>O139*O$129</f>
        <v>12.077521603313702</v>
      </c>
      <c r="P155" s="233">
        <f t="shared" ref="P155:S155" si="456">P139*P$129</f>
        <v>8.876212943856153</v>
      </c>
      <c r="Q155" s="233">
        <f t="shared" si="456"/>
        <v>9.0369337019855642</v>
      </c>
      <c r="R155" s="233">
        <f t="shared" si="456"/>
        <v>9.2767233922236425</v>
      </c>
      <c r="S155" s="233">
        <f t="shared" si="456"/>
        <v>9.4163222546630223</v>
      </c>
      <c r="T155" s="306">
        <f>T139*T$129</f>
        <v>10.204166606443929</v>
      </c>
      <c r="U155" s="306">
        <f>U139*U$129</f>
        <v>10.820318098019952</v>
      </c>
      <c r="V155" s="306">
        <f>V139*V$129</f>
        <v>11.246290586270726</v>
      </c>
      <c r="W155" s="233"/>
      <c r="X155" s="233">
        <f t="shared" si="441"/>
        <v>12.077521603313702</v>
      </c>
      <c r="Y155" s="233">
        <f t="shared" si="442"/>
        <v>8.876212943856153</v>
      </c>
      <c r="Z155" s="233">
        <f t="shared" si="443"/>
        <v>9.0369337019855642</v>
      </c>
      <c r="AA155" s="233">
        <f t="shared" si="444"/>
        <v>9.2767233922236425</v>
      </c>
      <c r="AB155" s="233">
        <f t="shared" si="445"/>
        <v>9.4163222546630223</v>
      </c>
      <c r="AC155" s="233" t="e">
        <f t="shared" ref="AC155:AE156" si="457">AC167</f>
        <v>#N/A</v>
      </c>
      <c r="AD155" s="233" t="e">
        <f t="shared" si="457"/>
        <v>#N/A</v>
      </c>
      <c r="AE155" s="233" t="e">
        <f t="shared" si="457"/>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300">
        <f t="shared" ref="E156" si="458">E128</f>
        <v>0.53459848266953358</v>
      </c>
      <c r="F156" s="50">
        <f t="shared" si="426"/>
        <v>0.61095890498862637</v>
      </c>
      <c r="G156" s="50">
        <f t="shared" si="427"/>
        <v>0.65831403891110551</v>
      </c>
      <c r="H156" s="50">
        <f t="shared" si="428"/>
        <v>0.72497619367926658</v>
      </c>
      <c r="I156" s="50">
        <f t="shared" si="429"/>
        <v>0.71009810405100016</v>
      </c>
      <c r="J156" s="50">
        <f t="shared" si="430"/>
        <v>0.66982917731461922</v>
      </c>
      <c r="K156" s="50">
        <f t="shared" si="431"/>
        <v>0.71779304868565064</v>
      </c>
      <c r="L156" s="50">
        <f t="shared" si="432"/>
        <v>0.71059581775874014</v>
      </c>
      <c r="M156" s="50">
        <f t="shared" si="433"/>
        <v>0.63588671589695822</v>
      </c>
      <c r="N156" s="248" t="str">
        <f t="shared" si="434"/>
        <v>Gautrain pkm</v>
      </c>
      <c r="O156" s="233">
        <f>O128</f>
        <v>0.61095890498862637</v>
      </c>
      <c r="P156" s="233">
        <f t="shared" ref="P156:S156" si="459">P128</f>
        <v>0.65831403891110551</v>
      </c>
      <c r="Q156" s="233">
        <f t="shared" si="459"/>
        <v>0.72497619367926658</v>
      </c>
      <c r="R156" s="233">
        <f t="shared" si="459"/>
        <v>0.71009810405100016</v>
      </c>
      <c r="S156" s="233">
        <f t="shared" si="459"/>
        <v>0.66982917731461922</v>
      </c>
      <c r="T156" s="306">
        <f>T128</f>
        <v>0.71779304868565064</v>
      </c>
      <c r="U156" s="306">
        <f>U128</f>
        <v>0.71059581775874014</v>
      </c>
      <c r="V156" s="306">
        <f>V128</f>
        <v>0.63588671589695822</v>
      </c>
      <c r="W156" s="233"/>
      <c r="X156" s="233">
        <f t="shared" si="441"/>
        <v>0.61095890498862637</v>
      </c>
      <c r="Y156" s="233">
        <f t="shared" si="442"/>
        <v>0.65831403891110551</v>
      </c>
      <c r="Z156" s="233">
        <f t="shared" si="443"/>
        <v>0.72497619367926658</v>
      </c>
      <c r="AA156" s="233">
        <f t="shared" si="444"/>
        <v>0.71009810405100016</v>
      </c>
      <c r="AB156" s="233">
        <f t="shared" si="445"/>
        <v>0.66982917731461922</v>
      </c>
      <c r="AC156" s="233" t="e">
        <f t="shared" si="457"/>
        <v>#N/A</v>
      </c>
      <c r="AD156" s="233" t="e">
        <f t="shared" si="457"/>
        <v>#N/A</v>
      </c>
      <c r="AE156" s="233" t="e">
        <f t="shared" si="457"/>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629</v>
      </c>
    </row>
    <row r="158" spans="1:47">
      <c r="A158" s="185" t="s">
        <v>16</v>
      </c>
      <c r="L158" s="185"/>
      <c r="N158" s="40"/>
      <c r="X158" s="274"/>
      <c r="AA158" s="274"/>
      <c r="AB158" s="274"/>
      <c r="AD158" s="274"/>
      <c r="AI158" s="185" t="s">
        <v>619</v>
      </c>
      <c r="AM158" s="185" t="s">
        <v>624</v>
      </c>
      <c r="AQ158" s="185" t="s">
        <v>625</v>
      </c>
    </row>
    <row r="159" spans="1:47" ht="15.75" thickBot="1">
      <c r="A159" s="185" t="s">
        <v>16</v>
      </c>
      <c r="E159" s="247"/>
      <c r="L159" s="185"/>
      <c r="N159" s="40"/>
      <c r="O159" s="185" t="s">
        <v>41</v>
      </c>
      <c r="T159" s="10"/>
      <c r="X159" s="185" t="s">
        <v>197</v>
      </c>
      <c r="AB159" s="10"/>
      <c r="AI159" s="251">
        <v>1</v>
      </c>
      <c r="AJ159" s="251">
        <v>1</v>
      </c>
      <c r="AK159" s="251">
        <v>1</v>
      </c>
      <c r="AL159" s="251"/>
      <c r="AM159" s="251">
        <v>2</v>
      </c>
      <c r="AN159" s="251">
        <v>2</v>
      </c>
      <c r="AO159" s="251">
        <v>2</v>
      </c>
      <c r="AQ159" s="251">
        <v>3</v>
      </c>
      <c r="AR159" s="251">
        <v>3</v>
      </c>
      <c r="AS159" s="251">
        <v>3</v>
      </c>
    </row>
    <row r="160" spans="1:47" ht="15.75" thickBot="1">
      <c r="A160" s="185" t="s">
        <v>16</v>
      </c>
      <c r="C160" s="227" t="s">
        <v>141</v>
      </c>
      <c r="D160" s="227"/>
      <c r="E160" s="7">
        <v>2012</v>
      </c>
      <c r="F160" s="7">
        <f>F4</f>
        <v>2015</v>
      </c>
      <c r="G160" s="7">
        <f t="shared" ref="G160:M160" si="460">G4</f>
        <v>2017</v>
      </c>
      <c r="H160" s="7">
        <f t="shared" si="460"/>
        <v>2019</v>
      </c>
      <c r="I160" s="7">
        <f t="shared" si="460"/>
        <v>2020</v>
      </c>
      <c r="J160" s="7">
        <f t="shared" si="460"/>
        <v>2021</v>
      </c>
      <c r="K160" s="7">
        <f t="shared" si="460"/>
        <v>2030</v>
      </c>
      <c r="L160" s="7">
        <f t="shared" si="460"/>
        <v>2040</v>
      </c>
      <c r="M160" s="7">
        <f t="shared" si="460"/>
        <v>2050</v>
      </c>
      <c r="O160" s="298">
        <f>O$12</f>
        <v>2015</v>
      </c>
      <c r="P160" s="298">
        <f t="shared" ref="P160:V160" si="461">P$12</f>
        <v>2017</v>
      </c>
      <c r="Q160" s="298">
        <f t="shared" si="461"/>
        <v>2019</v>
      </c>
      <c r="R160" s="298">
        <f t="shared" si="461"/>
        <v>2020</v>
      </c>
      <c r="S160" s="298">
        <f t="shared" si="461"/>
        <v>2021</v>
      </c>
      <c r="T160" s="298">
        <f t="shared" si="461"/>
        <v>2030</v>
      </c>
      <c r="U160" s="298">
        <f t="shared" si="461"/>
        <v>2040</v>
      </c>
      <c r="V160" s="298">
        <f t="shared" si="461"/>
        <v>2050</v>
      </c>
      <c r="X160" s="298">
        <f>X$12</f>
        <v>2015</v>
      </c>
      <c r="Y160" s="298">
        <f t="shared" ref="Y160:AE160" si="462">Y$12</f>
        <v>2017</v>
      </c>
      <c r="Z160" s="298">
        <f t="shared" si="462"/>
        <v>2019</v>
      </c>
      <c r="AA160" s="298">
        <f t="shared" si="462"/>
        <v>2020</v>
      </c>
      <c r="AB160" s="298">
        <f t="shared" si="462"/>
        <v>2021</v>
      </c>
      <c r="AC160" s="298">
        <f t="shared" si="462"/>
        <v>2030</v>
      </c>
      <c r="AD160" s="298">
        <f t="shared" si="462"/>
        <v>2040</v>
      </c>
      <c r="AE160" s="298">
        <f t="shared" si="462"/>
        <v>2050</v>
      </c>
      <c r="AI160" s="251">
        <v>2030</v>
      </c>
      <c r="AJ160" s="251">
        <v>2040</v>
      </c>
      <c r="AK160" s="251">
        <v>2050</v>
      </c>
      <c r="AL160" s="251"/>
      <c r="AM160" s="251">
        <v>2030</v>
      </c>
      <c r="AN160" s="251">
        <v>2040</v>
      </c>
      <c r="AO160" s="251">
        <v>2050</v>
      </c>
      <c r="AQ160" s="251">
        <v>2030</v>
      </c>
      <c r="AR160" s="251">
        <v>2040</v>
      </c>
      <c r="AS160" s="251">
        <v>2050</v>
      </c>
    </row>
    <row r="161" spans="1:46">
      <c r="A161" s="185" t="s">
        <v>16</v>
      </c>
      <c r="B161" s="185" t="s">
        <v>128</v>
      </c>
      <c r="C161" s="185" t="s">
        <v>100</v>
      </c>
      <c r="D161" s="185" t="s">
        <v>86</v>
      </c>
      <c r="E161" s="300">
        <f>SUMPRODUCT(E$35:E$38,E$41:E$44,E$54:E$57)*E132</f>
        <v>107.68300466285092</v>
      </c>
      <c r="F161" s="50">
        <f t="shared" ref="F161:F168" si="463">IF($D$4,X161,O161)</f>
        <v>112.18766714006297</v>
      </c>
      <c r="G161" s="50">
        <f t="shared" ref="G161:G168" si="464">IF($D$4,Y161,P161)</f>
        <v>115.30516930316827</v>
      </c>
      <c r="H161" s="50">
        <f t="shared" ref="H161:H168" si="465">IF($D$4,Z161,Q161)</f>
        <v>123.23167243117813</v>
      </c>
      <c r="I161" s="50">
        <f t="shared" ref="I161:I168" si="466">IF($D$4,AA161,R161)</f>
        <v>120.32048186837476</v>
      </c>
      <c r="J161" s="50">
        <f t="shared" ref="J161:J168" si="467">IF($D$4,AB161,S161)</f>
        <v>111.08544708707942</v>
      </c>
      <c r="K161" s="50">
        <f t="shared" ref="K161:K168" si="468">IF($D$4,AC161,T161)</f>
        <v>115.86685705677421</v>
      </c>
      <c r="L161" s="50">
        <f t="shared" ref="L161:L168" si="469">IF($D$4,AD161,U161)</f>
        <v>109.03304535476819</v>
      </c>
      <c r="M161" s="50">
        <f t="shared" ref="M161:M168" si="470">IF($D$4,AE161,V161)</f>
        <v>94.677567149045117</v>
      </c>
      <c r="N161" s="185" t="str">
        <f t="shared" ref="N161:N168" si="471">C161</f>
        <v>Car</v>
      </c>
      <c r="O161" s="10">
        <f>SUMPRODUCT(O$35:O$38,O$41:O$44,O$54:O$57)*O132</f>
        <v>112.18766714006297</v>
      </c>
      <c r="P161" s="10">
        <f t="shared" ref="P161:S161" si="472">SUMPRODUCT(P$35:P$38,P$41:P$44,P$54:P$57)*P132</f>
        <v>115.30516930316827</v>
      </c>
      <c r="Q161" s="10">
        <f t="shared" si="472"/>
        <v>123.23167243117813</v>
      </c>
      <c r="R161" s="10">
        <f t="shared" si="472"/>
        <v>120.32048186837476</v>
      </c>
      <c r="S161" s="10">
        <f t="shared" si="472"/>
        <v>111.08544708707942</v>
      </c>
      <c r="T161" s="308">
        <f t="shared" ref="T161:V163" si="473">SUMPRODUCT(T$35:T$38,T$41:T$44,T$54:T$57)*T132</f>
        <v>115.86685705677421</v>
      </c>
      <c r="U161" s="308">
        <f t="shared" si="473"/>
        <v>109.03304535476819</v>
      </c>
      <c r="V161" s="308">
        <f t="shared" si="473"/>
        <v>94.677567149045117</v>
      </c>
      <c r="X161" s="10">
        <f>O161</f>
        <v>112.18766714006297</v>
      </c>
      <c r="Y161" s="10">
        <f t="shared" ref="Y161:AB161" si="474">P161</f>
        <v>115.30516930316827</v>
      </c>
      <c r="Z161" s="10">
        <f t="shared" si="474"/>
        <v>123.23167243117813</v>
      </c>
      <c r="AA161" s="10">
        <f t="shared" si="474"/>
        <v>120.32048186837476</v>
      </c>
      <c r="AB161" s="10">
        <f t="shared" si="474"/>
        <v>111.08544708707942</v>
      </c>
      <c r="AC161" s="312" t="e" cm="1">
        <f t="array" ref="AC161">T161*INDEX($AI$161:$AS$168,MATCH($C161,$C$161:$C$168,0),MATCH(AC$160&amp;$D$3,$AI$160:$AS$160&amp;$AI$159:$AS$159,0))</f>
        <v>#N/A</v>
      </c>
      <c r="AD161" s="312" t="e">
        <f t="array" ref="AD161">U161*INDEX($AI$161:$AS$168,MATCH($C161,$C$161:$C$168,0),MATCH(AD$160&amp;$D$3,$AI$160:$AS$160&amp;$AI$159:$AS$159,0))</f>
        <v>#N/A</v>
      </c>
      <c r="AE161" s="312" t="e" cm="1">
        <f t="array" ref="AE161">V161*INDEX($AI$161:$AS$168,MATCH($C161,$C$161:$C$168,0),MATCH(AE$160&amp;$D$3,$AI$160:$AS$160&amp;$AI$159:$AS$159,0))</f>
        <v>#N/A</v>
      </c>
      <c r="AI161" s="233">
        <v>0.8</v>
      </c>
      <c r="AJ161" s="233">
        <f>AVERAGE(AI161,AK161)</f>
        <v>0.8</v>
      </c>
      <c r="AK161" s="233">
        <v>0.8</v>
      </c>
      <c r="AL161" s="247"/>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300">
        <f t="shared" ref="E162:E163" si="475">SUMPRODUCT(E$35:E$38,E$41:E$44,E$54:E$57)*E133</f>
        <v>13.809527928760227</v>
      </c>
      <c r="F162" s="50">
        <f t="shared" si="463"/>
        <v>14.387216696671794</v>
      </c>
      <c r="G162" s="50">
        <f t="shared" si="464"/>
        <v>14.661551886229597</v>
      </c>
      <c r="H162" s="50">
        <f t="shared" si="465"/>
        <v>15.669441103946433</v>
      </c>
      <c r="I162" s="50">
        <f t="shared" si="466"/>
        <v>15.299270609898421</v>
      </c>
      <c r="J162" s="50">
        <f t="shared" si="467"/>
        <v>14.124995922689092</v>
      </c>
      <c r="K162" s="50">
        <f t="shared" si="468"/>
        <v>14.73297291785482</v>
      </c>
      <c r="L162" s="50">
        <f t="shared" si="469"/>
        <v>13.86402414951082</v>
      </c>
      <c r="M162" s="50">
        <f t="shared" si="470"/>
        <v>12.038662894357937</v>
      </c>
      <c r="N162" s="185" t="str">
        <f t="shared" si="471"/>
        <v>SUV</v>
      </c>
      <c r="O162" s="10">
        <f>SUMPRODUCT(O$35:O$38,O$41:O$44,O$54:O$57)*O133</f>
        <v>14.387216696671794</v>
      </c>
      <c r="P162" s="10">
        <f t="shared" ref="P162:S162" si="476">SUMPRODUCT(P$35:P$38,P$41:P$44,P$54:P$57)*P133</f>
        <v>14.661551886229597</v>
      </c>
      <c r="Q162" s="10">
        <f t="shared" si="476"/>
        <v>15.669441103946433</v>
      </c>
      <c r="R162" s="10">
        <f t="shared" si="476"/>
        <v>15.299270609898421</v>
      </c>
      <c r="S162" s="10">
        <f t="shared" si="476"/>
        <v>14.124995922689092</v>
      </c>
      <c r="T162" s="308">
        <f t="shared" si="473"/>
        <v>14.73297291785482</v>
      </c>
      <c r="U162" s="308">
        <f t="shared" si="473"/>
        <v>13.86402414951082</v>
      </c>
      <c r="V162" s="308">
        <f>SUMPRODUCT(V$35:V$38,V$41:V$44,V$54:V$57)*V133</f>
        <v>12.038662894357937</v>
      </c>
      <c r="X162" s="10">
        <f t="shared" ref="X162:X168" si="477">O162</f>
        <v>14.387216696671794</v>
      </c>
      <c r="Y162" s="10">
        <f t="shared" ref="Y162:Y168" si="478">P162</f>
        <v>14.661551886229597</v>
      </c>
      <c r="Z162" s="10">
        <f t="shared" ref="Z162:Z168" si="479">Q162</f>
        <v>15.669441103946433</v>
      </c>
      <c r="AA162" s="10">
        <f t="shared" ref="AA162:AA168" si="480">R162</f>
        <v>15.299270609898421</v>
      </c>
      <c r="AB162" s="10">
        <f t="shared" ref="AB162:AB168" si="481">S162</f>
        <v>14.124995922689092</v>
      </c>
      <c r="AC162" s="312" t="e">
        <f t="array" ref="AC162">T162*INDEX($AI$161:$AS$168,MATCH($C162,$C$161:$C$168,0),MATCH(AC$160&amp;$D$3,$AI$160:$AS$160&amp;$AI$159:$AS$159,0))</f>
        <v>#N/A</v>
      </c>
      <c r="AD162" s="312" t="e">
        <f t="array" ref="AD162">U162*INDEX($AI$161:$AS$168,MATCH($C162,$C$161:$C$168,0),MATCH(AD$160&amp;$D$3,$AI$160:$AS$160&amp;$AI$159:$AS$159,0))</f>
        <v>#N/A</v>
      </c>
      <c r="AE162" s="312" t="e">
        <f t="array" ref="AE162">V162*INDEX($AI$161:$AS$168,MATCH($C162,$C$161:$C$168,0),MATCH(AE$160&amp;$D$3,$AI$160:$AS$160&amp;$AI$159:$AS$159,0))</f>
        <v>#N/A</v>
      </c>
      <c r="AI162" s="233">
        <f>AI161</f>
        <v>0.8</v>
      </c>
      <c r="AJ162" s="233">
        <f t="shared" ref="AJ162:AK162" si="482">AJ161</f>
        <v>0.8</v>
      </c>
      <c r="AK162" s="233">
        <f t="shared" si="482"/>
        <v>0.8</v>
      </c>
      <c r="AL162" s="247"/>
      <c r="AM162" s="233">
        <f>AM161</f>
        <v>0.93333333333333324</v>
      </c>
      <c r="AN162" s="233">
        <f t="shared" ref="AN162:AO162" si="483">AN161</f>
        <v>0.8666666666666667</v>
      </c>
      <c r="AO162" s="233">
        <f t="shared" si="483"/>
        <v>0.8</v>
      </c>
      <c r="AQ162" s="233">
        <f>AQ161</f>
        <v>0.8</v>
      </c>
      <c r="AR162" s="233">
        <f t="shared" ref="AR162:AS162" si="484">AR161</f>
        <v>0.75</v>
      </c>
      <c r="AS162" s="233">
        <f t="shared" si="484"/>
        <v>0.7</v>
      </c>
    </row>
    <row r="163" spans="1:46">
      <c r="A163" s="185" t="s">
        <v>16</v>
      </c>
      <c r="B163" s="185" t="s">
        <v>183</v>
      </c>
      <c r="C163" s="185" t="s">
        <v>212</v>
      </c>
      <c r="D163" s="185" t="s">
        <v>86</v>
      </c>
      <c r="E163" s="300">
        <f t="shared" si="475"/>
        <v>4.7074571053679897</v>
      </c>
      <c r="F163" s="50">
        <f t="shared" si="463"/>
        <v>3.9443779865352528</v>
      </c>
      <c r="G163" s="50">
        <f t="shared" si="464"/>
        <v>4.0195893151360167</v>
      </c>
      <c r="H163" s="50">
        <f t="shared" si="465"/>
        <v>4.2959107278904503</v>
      </c>
      <c r="I163" s="50">
        <f t="shared" si="466"/>
        <v>4.1944253343795825</v>
      </c>
      <c r="J163" s="50">
        <f t="shared" si="467"/>
        <v>3.8724879281371702</v>
      </c>
      <c r="K163" s="50">
        <f t="shared" si="468"/>
        <v>4.0391699992153312</v>
      </c>
      <c r="L163" s="50">
        <f t="shared" si="469"/>
        <v>3.8009402939467734</v>
      </c>
      <c r="M163" s="50">
        <f t="shared" si="470"/>
        <v>3.3005019601052492</v>
      </c>
      <c r="N163" s="185" t="str">
        <f t="shared" si="471"/>
        <v>Motorbike</v>
      </c>
      <c r="O163" s="10">
        <f>SUMPRODUCT(O$35:O$38,O$41:O$44,O$54:O$57)*O134</f>
        <v>3.9443779865352528</v>
      </c>
      <c r="P163" s="10">
        <f t="shared" ref="P163:S163" si="485">SUMPRODUCT(P$35:P$38,P$41:P$44,P$54:P$57)*P134</f>
        <v>4.0195893151360167</v>
      </c>
      <c r="Q163" s="10">
        <f t="shared" si="485"/>
        <v>4.2959107278904503</v>
      </c>
      <c r="R163" s="10">
        <f t="shared" si="485"/>
        <v>4.1944253343795825</v>
      </c>
      <c r="S163" s="10">
        <f t="shared" si="485"/>
        <v>3.8724879281371702</v>
      </c>
      <c r="T163" s="308">
        <f t="shared" si="473"/>
        <v>4.0391699992153312</v>
      </c>
      <c r="U163" s="308">
        <f t="shared" si="473"/>
        <v>3.8009402939467734</v>
      </c>
      <c r="V163" s="308">
        <f t="shared" si="473"/>
        <v>3.3005019601052492</v>
      </c>
      <c r="X163" s="10">
        <f t="shared" si="477"/>
        <v>3.9443779865352528</v>
      </c>
      <c r="Y163" s="10">
        <f t="shared" si="478"/>
        <v>4.0195893151360167</v>
      </c>
      <c r="Z163" s="10">
        <f t="shared" si="479"/>
        <v>4.2959107278904503</v>
      </c>
      <c r="AA163" s="10">
        <f t="shared" si="480"/>
        <v>4.1944253343795825</v>
      </c>
      <c r="AB163" s="10">
        <f t="shared" si="481"/>
        <v>3.8724879281371702</v>
      </c>
      <c r="AC163" s="312" t="e">
        <f t="array" ref="AC163">T163*INDEX($AI$161:$AS$168,MATCH($C163,$C$161:$C$168,0),MATCH(AC$160&amp;$D$3,$AI$160:$AS$160&amp;$AI$159:$AS$159,0))</f>
        <v>#N/A</v>
      </c>
      <c r="AD163" s="312" t="e">
        <f t="array" ref="AD163">U163*INDEX($AI$161:$AS$168,MATCH($C163,$C$161:$C$168,0),MATCH(AD$160&amp;$D$3,$AI$160:$AS$160&amp;$AI$159:$AS$159,0))</f>
        <v>#N/A</v>
      </c>
      <c r="AE163" s="312" t="e">
        <f t="array" ref="AE163">V163*INDEX($AI$161:$AS$168,MATCH($C163,$C$161:$C$168,0),MATCH(AE$160&amp;$D$3,$AI$160:$AS$160&amp;$AI$159:$AS$159,0))</f>
        <v>#N/A</v>
      </c>
      <c r="AI163" s="247">
        <v>1</v>
      </c>
      <c r="AJ163" s="247">
        <v>1</v>
      </c>
      <c r="AK163" s="247">
        <v>1</v>
      </c>
      <c r="AL163" s="247"/>
      <c r="AM163" s="247">
        <v>1</v>
      </c>
      <c r="AN163" s="247">
        <v>1</v>
      </c>
      <c r="AO163" s="247">
        <v>1</v>
      </c>
      <c r="AP163" s="247"/>
      <c r="AQ163" s="247">
        <v>1</v>
      </c>
      <c r="AR163" s="247">
        <v>1</v>
      </c>
      <c r="AS163" s="247">
        <v>1</v>
      </c>
    </row>
    <row r="164" spans="1:46">
      <c r="A164" s="185" t="s">
        <v>16</v>
      </c>
      <c r="B164" s="185" t="s">
        <v>129</v>
      </c>
      <c r="C164" s="185" t="s">
        <v>62</v>
      </c>
      <c r="D164" s="185" t="s">
        <v>86</v>
      </c>
      <c r="E164" s="300">
        <f t="shared" ref="E164:E166" si="486">E152*E142</f>
        <v>15.449787242939724</v>
      </c>
      <c r="F164" s="50">
        <f t="shared" si="463"/>
        <v>27.58714622723069</v>
      </c>
      <c r="G164" s="50">
        <f t="shared" si="464"/>
        <v>19.03883356073495</v>
      </c>
      <c r="H164" s="50">
        <f t="shared" si="465"/>
        <v>19.383567940490789</v>
      </c>
      <c r="I164" s="50">
        <f t="shared" si="466"/>
        <v>19.897899449986955</v>
      </c>
      <c r="J164" s="50">
        <f t="shared" si="467"/>
        <v>20.197328894059829</v>
      </c>
      <c r="K164" s="50">
        <f t="shared" si="468"/>
        <v>21.887197938459462</v>
      </c>
      <c r="L164" s="50">
        <f t="shared" si="469"/>
        <v>23.208798239231218</v>
      </c>
      <c r="M164" s="50">
        <f t="shared" si="470"/>
        <v>24.122478358957519</v>
      </c>
      <c r="N164" s="185" t="str">
        <f t="shared" si="471"/>
        <v>Bus</v>
      </c>
      <c r="O164" s="10">
        <f>O152*O142</f>
        <v>27.58714622723069</v>
      </c>
      <c r="P164" s="10">
        <f t="shared" ref="P164:S164" si="487">P152*P142</f>
        <v>19.03883356073495</v>
      </c>
      <c r="Q164" s="10">
        <f t="shared" si="487"/>
        <v>19.383567940490789</v>
      </c>
      <c r="R164" s="10">
        <f t="shared" si="487"/>
        <v>19.897899449986955</v>
      </c>
      <c r="S164" s="10">
        <f t="shared" si="487"/>
        <v>20.197328894059829</v>
      </c>
      <c r="T164" s="308">
        <f t="shared" ref="T164:V166" si="488">T152*T142</f>
        <v>21.887197938459462</v>
      </c>
      <c r="U164" s="308">
        <f t="shared" si="488"/>
        <v>23.208798239231218</v>
      </c>
      <c r="V164" s="308">
        <f t="shared" si="488"/>
        <v>24.122478358957519</v>
      </c>
      <c r="X164" s="10">
        <f t="shared" si="477"/>
        <v>27.58714622723069</v>
      </c>
      <c r="Y164" s="10">
        <f t="shared" si="478"/>
        <v>19.03883356073495</v>
      </c>
      <c r="Z164" s="10">
        <f t="shared" si="479"/>
        <v>19.383567940490789</v>
      </c>
      <c r="AA164" s="10">
        <f t="shared" si="480"/>
        <v>19.897899449986955</v>
      </c>
      <c r="AB164" s="10">
        <f t="shared" si="481"/>
        <v>20.197328894059829</v>
      </c>
      <c r="AC164" s="312" t="e">
        <f t="array" ref="AC164">T164+INDEX($AI$161:$AS$168,MATCH($C164,$C$161:$C$168,0),MATCH(AC$160&amp;$D$3,$AI$160:$AS$160&amp;$AI$159:$AS$159,0))</f>
        <v>#N/A</v>
      </c>
      <c r="AD164" s="312" t="e">
        <f t="array" ref="AD164">U164+INDEX($AI$161:$AS$168,MATCH($C164,$C$161:$C$168,0),MATCH(AD$160&amp;$D$3,$AI$160:$AS$160&amp;$AI$159:$AS$159,0))</f>
        <v>#N/A</v>
      </c>
      <c r="AE164" s="312" t="e">
        <f t="array" ref="AE164">V164+INDEX($AI$161:$AS$168,MATCH($C164,$C$161:$C$168,0),MATCH(AE$160&amp;$D$3,$AI$160:$AS$160&amp;$AI$159:$AS$159,0))</f>
        <v>#N/A</v>
      </c>
      <c r="AI164" s="10">
        <f t="shared" ref="AI164:AK168" si="489">SUM(T$161:T$162)*(1-AI$161) *AI175</f>
        <v>3.5113869917868969</v>
      </c>
      <c r="AJ164" s="10">
        <f t="shared" si="489"/>
        <v>3.3042858575687917</v>
      </c>
      <c r="AK164" s="10">
        <f t="shared" si="489"/>
        <v>2.8692379006905204</v>
      </c>
      <c r="AL164" s="10"/>
      <c r="AM164" s="10">
        <f t="shared" ref="AM164:AO168" si="490">SUM(T$161:T$162)*(1-AM$161) *AM175</f>
        <v>1.1704623305956341</v>
      </c>
      <c r="AN164" s="10">
        <f t="shared" si="490"/>
        <v>2.2028572383791944</v>
      </c>
      <c r="AO164" s="10">
        <f t="shared" si="490"/>
        <v>2.8692379006905204</v>
      </c>
      <c r="AP164" s="10"/>
      <c r="AQ164" s="10">
        <f t="shared" ref="AQ164:AS168" si="491">SUM(T$161:T$162)*(1-AQ$161) *AQ175</f>
        <v>3.5113869917868969</v>
      </c>
      <c r="AR164" s="10">
        <f t="shared" si="491"/>
        <v>4.1303573219609904</v>
      </c>
      <c r="AS164" s="10">
        <f t="shared" si="491"/>
        <v>4.303856851035782</v>
      </c>
    </row>
    <row r="165" spans="1:46">
      <c r="A165" s="185" t="s">
        <v>16</v>
      </c>
      <c r="B165" s="185" t="s">
        <v>130</v>
      </c>
      <c r="C165" s="185" t="s">
        <v>61</v>
      </c>
      <c r="D165" s="185" t="s">
        <v>86</v>
      </c>
      <c r="E165" s="300">
        <f t="shared" si="486"/>
        <v>83.773721682742135</v>
      </c>
      <c r="F165" s="50">
        <f t="shared" si="463"/>
        <v>95.631057372124687</v>
      </c>
      <c r="G165" s="50">
        <f t="shared" si="464"/>
        <v>100.72572079767208</v>
      </c>
      <c r="H165" s="50">
        <f t="shared" si="465"/>
        <v>102.54955200948845</v>
      </c>
      <c r="I165" s="50">
        <f t="shared" si="466"/>
        <v>105.27064371175533</v>
      </c>
      <c r="J165" s="50">
        <f t="shared" si="467"/>
        <v>106.85478732465438</v>
      </c>
      <c r="K165" s="50">
        <f t="shared" si="468"/>
        <v>115.79510801225513</v>
      </c>
      <c r="L165" s="50">
        <f t="shared" si="469"/>
        <v>122.78708798187867</v>
      </c>
      <c r="M165" s="50">
        <f t="shared" si="470"/>
        <v>127.62094969637658</v>
      </c>
      <c r="N165" s="185" t="str">
        <f t="shared" si="471"/>
        <v>Minibus</v>
      </c>
      <c r="O165" s="10">
        <f>O153*O143</f>
        <v>95.631057372124687</v>
      </c>
      <c r="P165" s="10">
        <f t="shared" ref="P165:S165" si="492">P153*P143</f>
        <v>100.72572079767208</v>
      </c>
      <c r="Q165" s="10">
        <f t="shared" si="492"/>
        <v>102.54955200948845</v>
      </c>
      <c r="R165" s="10">
        <f t="shared" si="492"/>
        <v>105.27064371175533</v>
      </c>
      <c r="S165" s="10">
        <f t="shared" si="492"/>
        <v>106.85478732465438</v>
      </c>
      <c r="T165" s="308">
        <f t="shared" si="488"/>
        <v>115.79510801225513</v>
      </c>
      <c r="U165" s="308">
        <f t="shared" si="488"/>
        <v>122.78708798187867</v>
      </c>
      <c r="V165" s="308">
        <f t="shared" si="488"/>
        <v>127.62094969637658</v>
      </c>
      <c r="X165" s="10">
        <f t="shared" si="477"/>
        <v>95.631057372124687</v>
      </c>
      <c r="Y165" s="10">
        <f t="shared" si="478"/>
        <v>100.72572079767208</v>
      </c>
      <c r="Z165" s="10">
        <f t="shared" si="479"/>
        <v>102.54955200948845</v>
      </c>
      <c r="AA165" s="10">
        <f t="shared" si="480"/>
        <v>105.27064371175533</v>
      </c>
      <c r="AB165" s="10">
        <f t="shared" si="481"/>
        <v>106.85478732465438</v>
      </c>
      <c r="AC165" s="312" t="e">
        <f t="array" ref="AC165">T165+INDEX($AI$161:$AS$168,MATCH($C165,$C$161:$C$168,0),MATCH(AC$160&amp;$D$3,$AI$160:$AS$160&amp;$AI$159:$AS$159,0))</f>
        <v>#N/A</v>
      </c>
      <c r="AD165" s="312" t="e">
        <f t="array" ref="AD165">U165+INDEX($AI$161:$AS$168,MATCH($C165,$C$161:$C$168,0),MATCH(AD$160&amp;$D$3,$AI$160:$AS$160&amp;$AI$159:$AS$159,0))</f>
        <v>#N/A</v>
      </c>
      <c r="AE165" s="312" t="e" cm="1">
        <f t="array" ref="AE165">V165+INDEX($AI$161:$AS$168,MATCH($C165,$C$161:$C$168,0),MATCH(AE$160&amp;$D$3,$AI$160:$AS$160&amp;$AI$159:$AS$159,0))</f>
        <v>#N/A</v>
      </c>
      <c r="AI165" s="10">
        <f t="shared" si="489"/>
        <v>18.577135233575277</v>
      </c>
      <c r="AJ165" s="10">
        <f t="shared" si="489"/>
        <v>17.481458287002464</v>
      </c>
      <c r="AK165" s="10">
        <f t="shared" si="489"/>
        <v>15.179819434058635</v>
      </c>
      <c r="AL165" s="10"/>
      <c r="AM165" s="10">
        <f t="shared" si="490"/>
        <v>6.1923784111917684</v>
      </c>
      <c r="AN165" s="10">
        <f t="shared" si="490"/>
        <v>11.654305524668308</v>
      </c>
      <c r="AO165" s="10">
        <f t="shared" si="490"/>
        <v>15.179819434058635</v>
      </c>
      <c r="AP165" s="10"/>
      <c r="AQ165" s="10">
        <f t="shared" si="491"/>
        <v>18.577135233575277</v>
      </c>
      <c r="AR165" s="10">
        <f t="shared" si="491"/>
        <v>21.851822858753085</v>
      </c>
      <c r="AS165" s="10">
        <f t="shared" si="491"/>
        <v>22.769729151087962</v>
      </c>
    </row>
    <row r="166" spans="1:46">
      <c r="A166" s="185" t="s">
        <v>16</v>
      </c>
      <c r="B166" s="185" t="s">
        <v>131</v>
      </c>
      <c r="C166" s="185" t="s">
        <v>63</v>
      </c>
      <c r="D166" s="185" t="s">
        <v>86</v>
      </c>
      <c r="E166" s="300">
        <f t="shared" si="486"/>
        <v>0.52719357125417843</v>
      </c>
      <c r="F166" s="50">
        <f t="shared" si="463"/>
        <v>0.79836278707587416</v>
      </c>
      <c r="G166" s="50">
        <f t="shared" si="464"/>
        <v>1.5666314366439993</v>
      </c>
      <c r="H166" s="50">
        <f t="shared" si="465"/>
        <v>2.5027959720811275</v>
      </c>
      <c r="I166" s="50">
        <f t="shared" si="466"/>
        <v>2.5626267725569973</v>
      </c>
      <c r="J166" s="50">
        <f t="shared" si="467"/>
        <v>7.1150460024330773</v>
      </c>
      <c r="K166" s="50">
        <f t="shared" si="468"/>
        <v>14.206859232846558</v>
      </c>
      <c r="L166" s="50">
        <f t="shared" si="469"/>
        <v>28.722781769512274</v>
      </c>
      <c r="M166" s="50">
        <f t="shared" si="470"/>
        <v>45.555545576074138</v>
      </c>
      <c r="N166" s="185" t="str">
        <f t="shared" si="471"/>
        <v>BRT</v>
      </c>
      <c r="O166" s="10">
        <f>O154*O144</f>
        <v>0.79836278707587416</v>
      </c>
      <c r="P166" s="10">
        <f t="shared" ref="P166:S166" si="493">P154*P144</f>
        <v>1.5666314366439993</v>
      </c>
      <c r="Q166" s="10">
        <f t="shared" si="493"/>
        <v>2.5027959720811275</v>
      </c>
      <c r="R166" s="10">
        <f t="shared" si="493"/>
        <v>2.5626267725569973</v>
      </c>
      <c r="S166" s="10">
        <f t="shared" si="493"/>
        <v>7.1150460024330773</v>
      </c>
      <c r="T166" s="308">
        <f t="shared" si="488"/>
        <v>14.206859232846558</v>
      </c>
      <c r="U166" s="308">
        <f t="shared" si="488"/>
        <v>28.722781769512274</v>
      </c>
      <c r="V166" s="308">
        <f t="shared" si="488"/>
        <v>45.555545576074138</v>
      </c>
      <c r="X166" s="10">
        <f t="shared" si="477"/>
        <v>0.79836278707587416</v>
      </c>
      <c r="Y166" s="10">
        <f t="shared" si="478"/>
        <v>1.5666314366439993</v>
      </c>
      <c r="Z166" s="10">
        <f t="shared" si="479"/>
        <v>2.5027959720811275</v>
      </c>
      <c r="AA166" s="10">
        <f t="shared" si="480"/>
        <v>2.5626267725569973</v>
      </c>
      <c r="AB166" s="10">
        <f t="shared" si="481"/>
        <v>7.1150460024330773</v>
      </c>
      <c r="AC166" s="312" t="e">
        <f t="array" ref="AC166">T166+INDEX($AI$161:$AS$168,MATCH($C166,$C$161:$C$168,0),MATCH(AC$160&amp;$D$3,$AI$160:$AS$160&amp;$AI$159:$AS$159,0))</f>
        <v>#N/A</v>
      </c>
      <c r="AD166" s="312" t="e">
        <f t="array" ref="AD166">U166+INDEX($AI$161:$AS$168,MATCH($C166,$C$161:$C$168,0),MATCH(AD$160&amp;$D$3,$AI$160:$AS$160&amp;$AI$159:$AS$159,0))</f>
        <v>#N/A</v>
      </c>
      <c r="AE166" s="312" t="e">
        <f t="array" ref="AE166">V166+INDEX($AI$161:$AS$168,MATCH($C166,$C$161:$C$168,0),MATCH(AE$160&amp;$D$3,$AI$160:$AS$160&amp;$AI$159:$AS$159,0))</f>
        <v>#N/A</v>
      </c>
      <c r="AI166" s="10">
        <f t="shared" si="489"/>
        <v>2.2792218923879393</v>
      </c>
      <c r="AJ166" s="10">
        <f t="shared" si="489"/>
        <v>2.1447936906111629</v>
      </c>
      <c r="AK166" s="10">
        <f t="shared" si="489"/>
        <v>1.8624064658834767</v>
      </c>
      <c r="AL166" s="10"/>
      <c r="AM166" s="10">
        <f t="shared" si="490"/>
        <v>0.75974063079598109</v>
      </c>
      <c r="AN166" s="10">
        <f t="shared" si="490"/>
        <v>1.4298624604074417</v>
      </c>
      <c r="AO166" s="10">
        <f t="shared" si="490"/>
        <v>1.8624064658834767</v>
      </c>
      <c r="AP166" s="10"/>
      <c r="AQ166" s="10">
        <f t="shared" si="491"/>
        <v>2.2792218923879393</v>
      </c>
      <c r="AR166" s="10">
        <f t="shared" si="491"/>
        <v>2.680992113263954</v>
      </c>
      <c r="AS166" s="10">
        <f t="shared" si="491"/>
        <v>2.7936096988252159</v>
      </c>
    </row>
    <row r="167" spans="1:46">
      <c r="A167" s="185" t="s">
        <v>16</v>
      </c>
      <c r="B167" s="185" t="s">
        <v>132</v>
      </c>
      <c r="C167" s="185" t="s">
        <v>85</v>
      </c>
      <c r="D167" s="185" t="str">
        <f>D166</f>
        <v>billion</v>
      </c>
      <c r="E167" s="300">
        <f t="shared" ref="E167:E168" si="494">E155</f>
        <v>14.550109199356424</v>
      </c>
      <c r="F167" s="50">
        <f t="shared" si="463"/>
        <v>12.077521603313702</v>
      </c>
      <c r="G167" s="50">
        <f t="shared" si="464"/>
        <v>8.876212943856153</v>
      </c>
      <c r="H167" s="50">
        <f t="shared" si="465"/>
        <v>9.0369337019855642</v>
      </c>
      <c r="I167" s="50">
        <f t="shared" si="466"/>
        <v>9.2767233922236425</v>
      </c>
      <c r="J167" s="50">
        <f t="shared" si="467"/>
        <v>9.4163222546630223</v>
      </c>
      <c r="K167" s="50">
        <f t="shared" si="468"/>
        <v>10.204166606443929</v>
      </c>
      <c r="L167" s="50">
        <f t="shared" si="469"/>
        <v>10.820318098019952</v>
      </c>
      <c r="M167" s="50">
        <f t="shared" si="470"/>
        <v>11.246290586270726</v>
      </c>
      <c r="N167" s="185" t="str">
        <f t="shared" si="471"/>
        <v>Metro Rail</v>
      </c>
      <c r="O167" s="10">
        <f>O155</f>
        <v>12.077521603313702</v>
      </c>
      <c r="P167" s="10">
        <f t="shared" ref="P167:S167" si="495">P155</f>
        <v>8.876212943856153</v>
      </c>
      <c r="Q167" s="10">
        <f t="shared" si="495"/>
        <v>9.0369337019855642</v>
      </c>
      <c r="R167" s="10">
        <f t="shared" si="495"/>
        <v>9.2767233922236425</v>
      </c>
      <c r="S167" s="10">
        <f t="shared" si="495"/>
        <v>9.4163222546630223</v>
      </c>
      <c r="T167" s="308">
        <f t="shared" ref="T167:V168" si="496">T155</f>
        <v>10.204166606443929</v>
      </c>
      <c r="U167" s="308">
        <f t="shared" si="496"/>
        <v>10.820318098019952</v>
      </c>
      <c r="V167" s="308">
        <f t="shared" si="496"/>
        <v>11.246290586270726</v>
      </c>
      <c r="X167" s="10">
        <f t="shared" si="477"/>
        <v>12.077521603313702</v>
      </c>
      <c r="Y167" s="10">
        <f t="shared" si="478"/>
        <v>8.876212943856153</v>
      </c>
      <c r="Z167" s="10">
        <f t="shared" si="479"/>
        <v>9.0369337019855642</v>
      </c>
      <c r="AA167" s="10">
        <f t="shared" si="480"/>
        <v>9.2767233922236425</v>
      </c>
      <c r="AB167" s="10">
        <f t="shared" si="481"/>
        <v>9.4163222546630223</v>
      </c>
      <c r="AC167" s="312" t="e">
        <f t="array" ref="AC167">T167+INDEX($AI$161:$AS$168,MATCH($C167,$C$161:$C$168,0),MATCH(AC$160&amp;$D$3,$AI$160:$AS$160&amp;$AI$159:$AS$159,0))</f>
        <v>#N/A</v>
      </c>
      <c r="AD167" s="312" t="e">
        <f t="array" ref="AD167">U167+INDEX($AI$161:$AS$168,MATCH($C167,$C$161:$C$168,0),MATCH(AD$160&amp;$D$3,$AI$160:$AS$160&amp;$AI$159:$AS$159,0))</f>
        <v>#N/A</v>
      </c>
      <c r="AE167" s="312" t="e">
        <f t="array" ref="AE167">V167+INDEX($AI$161:$AS$168,MATCH($C167,$C$161:$C$168,0),MATCH(AE$160&amp;$D$3,$AI$160:$AS$160&amp;$AI$159:$AS$159,0))</f>
        <v>#N/A</v>
      </c>
      <c r="AI167" s="10">
        <f t="shared" si="489"/>
        <v>1.6370655569817272</v>
      </c>
      <c r="AJ167" s="10">
        <f t="shared" si="489"/>
        <v>1.5405116498124758</v>
      </c>
      <c r="AK167" s="10">
        <f t="shared" si="489"/>
        <v>1.3376852374840926</v>
      </c>
      <c r="AL167" s="10"/>
      <c r="AM167" s="10">
        <f t="shared" si="490"/>
        <v>0.54568851899391002</v>
      </c>
      <c r="AN167" s="10">
        <f t="shared" si="490"/>
        <v>1.0270077665416504</v>
      </c>
      <c r="AO167" s="10">
        <f t="shared" si="490"/>
        <v>1.3376852374840926</v>
      </c>
      <c r="AP167" s="10"/>
      <c r="AQ167" s="10">
        <f t="shared" si="491"/>
        <v>1.6370655569817272</v>
      </c>
      <c r="AR167" s="10">
        <f t="shared" si="491"/>
        <v>1.9256395622655951</v>
      </c>
      <c r="AS167" s="10">
        <f t="shared" si="491"/>
        <v>2.0065278562261399</v>
      </c>
    </row>
    <row r="168" spans="1:46">
      <c r="A168" s="185" t="s">
        <v>16</v>
      </c>
      <c r="B168" s="185" t="s">
        <v>133</v>
      </c>
      <c r="C168" s="185" t="s">
        <v>82</v>
      </c>
      <c r="D168" s="185" t="s">
        <v>86</v>
      </c>
      <c r="E168" s="300">
        <f t="shared" si="494"/>
        <v>0.53459848266953358</v>
      </c>
      <c r="F168" s="50">
        <f t="shared" si="463"/>
        <v>0.61095890498862637</v>
      </c>
      <c r="G168" s="50">
        <f t="shared" si="464"/>
        <v>0.65831403891110551</v>
      </c>
      <c r="H168" s="50">
        <f t="shared" si="465"/>
        <v>0.72497619367926658</v>
      </c>
      <c r="I168" s="50">
        <f t="shared" si="466"/>
        <v>0.71009810405100016</v>
      </c>
      <c r="J168" s="50">
        <f t="shared" si="467"/>
        <v>0.66982917731461922</v>
      </c>
      <c r="K168" s="50">
        <f t="shared" si="468"/>
        <v>0.71779304868565064</v>
      </c>
      <c r="L168" s="50">
        <f t="shared" si="469"/>
        <v>0.71059581775874014</v>
      </c>
      <c r="M168" s="50">
        <f t="shared" si="470"/>
        <v>0.63588671589695822</v>
      </c>
      <c r="N168" s="185" t="str">
        <f t="shared" si="471"/>
        <v>Gautrain</v>
      </c>
      <c r="O168" s="10">
        <f>O156</f>
        <v>0.61095890498862637</v>
      </c>
      <c r="P168" s="10">
        <f t="shared" ref="P168:S168" si="497">P156</f>
        <v>0.65831403891110551</v>
      </c>
      <c r="Q168" s="10">
        <f t="shared" si="497"/>
        <v>0.72497619367926658</v>
      </c>
      <c r="R168" s="10">
        <f t="shared" si="497"/>
        <v>0.71009810405100016</v>
      </c>
      <c r="S168" s="10">
        <f t="shared" si="497"/>
        <v>0.66982917731461922</v>
      </c>
      <c r="T168" s="308">
        <f t="shared" si="496"/>
        <v>0.71779304868565064</v>
      </c>
      <c r="U168" s="308">
        <f t="shared" si="496"/>
        <v>0.71059581775874014</v>
      </c>
      <c r="V168" s="308">
        <f t="shared" si="496"/>
        <v>0.63588671589695822</v>
      </c>
      <c r="X168" s="10">
        <f t="shared" si="477"/>
        <v>0.61095890498862637</v>
      </c>
      <c r="Y168" s="10">
        <f t="shared" si="478"/>
        <v>0.65831403891110551</v>
      </c>
      <c r="Z168" s="10">
        <f t="shared" si="479"/>
        <v>0.72497619367926658</v>
      </c>
      <c r="AA168" s="10">
        <f t="shared" si="480"/>
        <v>0.71009810405100016</v>
      </c>
      <c r="AB168" s="10">
        <f t="shared" si="481"/>
        <v>0.66982917731461922</v>
      </c>
      <c r="AC168" s="312" t="e">
        <f t="array" ref="AC168">T168+INDEX($AI$161:$AS$168,MATCH($C168,$C$161:$C$168,0),MATCH(AC$160&amp;$D$3,$AI$160:$AS$160&amp;$AI$159:$AS$159,0))</f>
        <v>#N/A</v>
      </c>
      <c r="AD168" s="312" t="e">
        <f t="array" ref="AD168">U168+INDEX($AI$161:$AS$168,MATCH($C168,$C$161:$C$168,0),MATCH(AD$160&amp;$D$3,$AI$160:$AS$160&amp;$AI$159:$AS$159,0))</f>
        <v>#N/A</v>
      </c>
      <c r="AE168" s="312" t="e">
        <f t="array" ref="AE168">V168+INDEX($AI$161:$AS$168,MATCH($C168,$C$161:$C$168,0),MATCH(AE$160&amp;$D$3,$AI$160:$AS$160&amp;$AI$159:$AS$159,0))</f>
        <v>#N/A</v>
      </c>
      <c r="AI168" s="10">
        <f t="shared" si="489"/>
        <v>0.11515632019396153</v>
      </c>
      <c r="AJ168" s="10">
        <f t="shared" si="489"/>
        <v>0.10836441586090588</v>
      </c>
      <c r="AK168" s="10">
        <f t="shared" si="489"/>
        <v>9.4096970563881374E-2</v>
      </c>
      <c r="AL168" s="10"/>
      <c r="AM168" s="10">
        <f t="shared" si="490"/>
        <v>3.8385440064653907E-2</v>
      </c>
      <c r="AN168" s="10">
        <f t="shared" si="490"/>
        <v>7.2242943907270582E-2</v>
      </c>
      <c r="AO168" s="10">
        <f t="shared" si="490"/>
        <v>9.4096970563881374E-2</v>
      </c>
      <c r="AP168" s="10"/>
      <c r="AQ168" s="10">
        <f t="shared" si="491"/>
        <v>0.11515632019396153</v>
      </c>
      <c r="AR168" s="10">
        <f t="shared" si="491"/>
        <v>0.13545551982613238</v>
      </c>
      <c r="AS168" s="10">
        <f t="shared" si="491"/>
        <v>0.14114545584582211</v>
      </c>
    </row>
    <row r="169" spans="1:46">
      <c r="A169" s="185" t="s">
        <v>16</v>
      </c>
      <c r="C169" s="5" t="s">
        <v>5</v>
      </c>
      <c r="E169" s="10">
        <f t="shared" ref="E169:M169" si="498">SUM(E161:E168)</f>
        <v>241.03539987594112</v>
      </c>
      <c r="F169" s="10">
        <f t="shared" si="498"/>
        <v>267.22430871800367</v>
      </c>
      <c r="G169" s="10">
        <f t="shared" si="498"/>
        <v>264.85202328235221</v>
      </c>
      <c r="H169" s="10">
        <f t="shared" si="498"/>
        <v>277.39485008074018</v>
      </c>
      <c r="I169" s="10">
        <f t="shared" si="498"/>
        <v>277.53216924322669</v>
      </c>
      <c r="J169" s="10">
        <f t="shared" si="498"/>
        <v>273.33624459103061</v>
      </c>
      <c r="K169" s="10">
        <f t="shared" si="498"/>
        <v>297.45012481253514</v>
      </c>
      <c r="L169" s="10">
        <f t="shared" si="498"/>
        <v>312.94759170462663</v>
      </c>
      <c r="M169" s="10">
        <f t="shared" si="498"/>
        <v>319.19788293708422</v>
      </c>
      <c r="N169" s="39"/>
      <c r="O169" s="10">
        <f>SUM(O161:O168)</f>
        <v>267.22430871800367</v>
      </c>
      <c r="P169" s="10">
        <f t="shared" ref="P169:S169" si="499">SUM(P161:P168)</f>
        <v>264.85202328235221</v>
      </c>
      <c r="Q169" s="10">
        <f t="shared" si="499"/>
        <v>277.39485008074018</v>
      </c>
      <c r="R169" s="10">
        <f t="shared" si="499"/>
        <v>277.53216924322669</v>
      </c>
      <c r="S169" s="10">
        <f t="shared" si="499"/>
        <v>273.33624459103061</v>
      </c>
      <c r="T169" s="10">
        <f>SUM(T161:T168)</f>
        <v>297.45012481253514</v>
      </c>
      <c r="U169" s="10">
        <f>SUM(U161:U168)</f>
        <v>312.94759170462663</v>
      </c>
      <c r="V169" s="10">
        <f>SUM(V161:V168)</f>
        <v>319.19788293708422</v>
      </c>
      <c r="W169" s="283"/>
      <c r="X169" s="10">
        <f>SUM(X161:X168)</f>
        <v>267.22430871800367</v>
      </c>
      <c r="Y169" s="10">
        <f t="shared" ref="Y169:AB169" si="500">SUM(Y161:Y168)</f>
        <v>264.85202328235221</v>
      </c>
      <c r="Z169" s="10">
        <f t="shared" si="500"/>
        <v>277.39485008074018</v>
      </c>
      <c r="AA169" s="10">
        <f t="shared" si="500"/>
        <v>277.53216924322669</v>
      </c>
      <c r="AB169" s="10">
        <f t="shared" si="500"/>
        <v>273.33624459103061</v>
      </c>
      <c r="AC169" s="10" t="e">
        <f>SUM(AC161:AC168)</f>
        <v>#N/A</v>
      </c>
      <c r="AD169" s="10" t="e">
        <f>SUM(AD161:AD168)</f>
        <v>#N/A</v>
      </c>
      <c r="AE169" s="10" t="e">
        <f>SUM(AE161:AE168)</f>
        <v>#N/A</v>
      </c>
      <c r="AQ169" s="185" t="s">
        <v>625</v>
      </c>
    </row>
    <row r="170" spans="1:46" ht="15.75" thickBot="1">
      <c r="A170" s="185" t="s">
        <v>16</v>
      </c>
      <c r="L170" s="185"/>
      <c r="N170" s="40"/>
      <c r="W170" s="283"/>
      <c r="AE170" s="126"/>
      <c r="AI170" s="251">
        <v>1</v>
      </c>
      <c r="AJ170" s="251">
        <v>1</v>
      </c>
      <c r="AK170" s="251">
        <v>1</v>
      </c>
      <c r="AL170" s="251"/>
      <c r="AM170" s="251">
        <v>2</v>
      </c>
      <c r="AN170" s="251">
        <v>2</v>
      </c>
      <c r="AO170" s="251">
        <v>2</v>
      </c>
      <c r="AQ170" s="251">
        <v>2</v>
      </c>
      <c r="AR170" s="251">
        <v>2</v>
      </c>
      <c r="AS170" s="251">
        <v>2</v>
      </c>
    </row>
    <row r="171" spans="1:46" ht="15.75" thickBot="1">
      <c r="A171" s="185" t="s">
        <v>16</v>
      </c>
      <c r="C171" s="227" t="s">
        <v>143</v>
      </c>
      <c r="D171" s="227"/>
      <c r="E171" s="251">
        <v>2012</v>
      </c>
      <c r="F171" s="251">
        <f>F4</f>
        <v>2015</v>
      </c>
      <c r="G171" s="251">
        <f>G4</f>
        <v>2017</v>
      </c>
      <c r="H171" s="282">
        <f t="shared" ref="H171:J171" si="501">H4</f>
        <v>2019</v>
      </c>
      <c r="I171" s="282">
        <f t="shared" si="501"/>
        <v>2020</v>
      </c>
      <c r="J171" s="282">
        <f t="shared" si="501"/>
        <v>2021</v>
      </c>
      <c r="K171" s="251">
        <v>2030</v>
      </c>
      <c r="L171" s="251">
        <v>2040</v>
      </c>
      <c r="M171" s="251">
        <v>2050</v>
      </c>
      <c r="N171" s="251"/>
      <c r="O171" s="299">
        <f>O160</f>
        <v>2015</v>
      </c>
      <c r="P171" s="299">
        <f t="shared" ref="P171:V171" si="502">P160</f>
        <v>2017</v>
      </c>
      <c r="Q171" s="299">
        <f t="shared" si="502"/>
        <v>2019</v>
      </c>
      <c r="R171" s="299">
        <f t="shared" si="502"/>
        <v>2020</v>
      </c>
      <c r="S171" s="299">
        <f t="shared" si="502"/>
        <v>2021</v>
      </c>
      <c r="T171" s="299">
        <f t="shared" si="502"/>
        <v>2030</v>
      </c>
      <c r="U171" s="299">
        <f t="shared" si="502"/>
        <v>2040</v>
      </c>
      <c r="V171" s="299">
        <f t="shared" si="502"/>
        <v>2050</v>
      </c>
      <c r="W171" s="283"/>
      <c r="X171" s="299">
        <f>X160</f>
        <v>2015</v>
      </c>
      <c r="Y171" s="299">
        <f t="shared" ref="Y171:AE171" si="503">Y160</f>
        <v>2017</v>
      </c>
      <c r="Z171" s="299">
        <f t="shared" si="503"/>
        <v>2019</v>
      </c>
      <c r="AA171" s="299">
        <f t="shared" si="503"/>
        <v>2020</v>
      </c>
      <c r="AB171" s="299">
        <f t="shared" si="503"/>
        <v>2021</v>
      </c>
      <c r="AC171" s="299">
        <f t="shared" si="503"/>
        <v>2030</v>
      </c>
      <c r="AD171" s="299">
        <f t="shared" si="503"/>
        <v>2040</v>
      </c>
      <c r="AE171" s="299">
        <f t="shared" si="503"/>
        <v>2050</v>
      </c>
      <c r="AF171" s="251"/>
      <c r="AI171" s="251">
        <v>2030</v>
      </c>
      <c r="AJ171" s="251">
        <v>2040</v>
      </c>
      <c r="AK171" s="251">
        <v>2050</v>
      </c>
      <c r="AL171" s="251"/>
      <c r="AM171" s="251">
        <v>2030</v>
      </c>
      <c r="AN171" s="251">
        <v>2040</v>
      </c>
      <c r="AO171" s="251">
        <v>2050</v>
      </c>
      <c r="AP171" s="251"/>
      <c r="AQ171" s="251">
        <v>2030</v>
      </c>
      <c r="AR171" s="251">
        <v>2040</v>
      </c>
      <c r="AS171" s="251">
        <v>2050</v>
      </c>
      <c r="AT171" s="251"/>
    </row>
    <row r="172" spans="1:46">
      <c r="A172" s="185" t="s">
        <v>16</v>
      </c>
      <c r="B172" s="185" t="str">
        <f t="shared" ref="B172:C179" si="504">B161</f>
        <v>TPPRCAR</v>
      </c>
      <c r="C172" s="185" t="str">
        <f t="shared" si="504"/>
        <v>Car</v>
      </c>
      <c r="E172" s="241">
        <f t="shared" ref="E172:G179" si="505">E161/E$169</f>
        <v>0.44675182449662765</v>
      </c>
      <c r="F172" s="241">
        <f>F161/F$169</f>
        <v>0.41982582976181376</v>
      </c>
      <c r="G172" s="241">
        <f t="shared" si="505"/>
        <v>0.43535695092744026</v>
      </c>
      <c r="H172" s="241">
        <f>H161/H$169</f>
        <v>0.44424643209962111</v>
      </c>
      <c r="I172" s="241">
        <f t="shared" ref="I172:J172" si="506">I161/I$169</f>
        <v>0.43353706417697102</v>
      </c>
      <c r="J172" s="241">
        <f t="shared" si="506"/>
        <v>0.40640584366441035</v>
      </c>
      <c r="K172" s="241">
        <f t="shared" ref="K172:M179" si="507">K161/K$169</f>
        <v>0.38953373151145287</v>
      </c>
      <c r="L172" s="241">
        <f t="shared" si="507"/>
        <v>0.34840672446419801</v>
      </c>
      <c r="M172" s="241">
        <f t="shared" si="507"/>
        <v>0.29661088688268844</v>
      </c>
      <c r="N172" s="40" t="str">
        <f>C172</f>
        <v>Car</v>
      </c>
      <c r="O172" s="241">
        <f t="shared" ref="O172:O179" si="508">O161/O$169</f>
        <v>0.41982582976181376</v>
      </c>
      <c r="P172" s="241">
        <f t="shared" ref="P172:S172" si="509">P161/P$169</f>
        <v>0.43535695092744026</v>
      </c>
      <c r="Q172" s="241">
        <f t="shared" si="509"/>
        <v>0.44424643209962111</v>
      </c>
      <c r="R172" s="241">
        <f t="shared" si="509"/>
        <v>0.43353706417697102</v>
      </c>
      <c r="S172" s="241">
        <f t="shared" si="509"/>
        <v>0.40640584366441035</v>
      </c>
      <c r="T172" s="309">
        <f t="shared" ref="T172:V179" si="510">T161/T$169</f>
        <v>0.38953373151145287</v>
      </c>
      <c r="U172" s="309">
        <f t="shared" si="510"/>
        <v>0.34840672446419801</v>
      </c>
      <c r="V172" s="309">
        <f t="shared" si="510"/>
        <v>0.29661088688268844</v>
      </c>
      <c r="W172" s="283"/>
      <c r="X172" s="241">
        <f>O172</f>
        <v>0.41982582976181376</v>
      </c>
      <c r="Y172" s="241">
        <f t="shared" ref="Y172:AB172" si="511">P172</f>
        <v>0.43535695092744026</v>
      </c>
      <c r="Z172" s="241">
        <f t="shared" si="511"/>
        <v>0.44424643209962111</v>
      </c>
      <c r="AA172" s="241">
        <f t="shared" si="511"/>
        <v>0.43353706417697102</v>
      </c>
      <c r="AB172" s="241">
        <f t="shared" si="511"/>
        <v>0.40640584366441035</v>
      </c>
      <c r="AC172" s="241" t="e">
        <f t="shared" ref="AC172:AE179" si="512">AC161/AC$169</f>
        <v>#N/A</v>
      </c>
      <c r="AD172" s="241" t="e">
        <f t="shared" si="512"/>
        <v>#N/A</v>
      </c>
      <c r="AE172" s="241" t="e">
        <f t="shared" si="512"/>
        <v>#N/A</v>
      </c>
      <c r="AI172" s="190"/>
      <c r="AJ172" s="190"/>
      <c r="AK172" s="190"/>
      <c r="AM172" s="190"/>
      <c r="AN172" s="190"/>
      <c r="AO172" s="190"/>
      <c r="AQ172" s="233"/>
      <c r="AR172" s="233"/>
      <c r="AS172" s="233"/>
    </row>
    <row r="173" spans="1:46">
      <c r="A173" s="185" t="s">
        <v>16</v>
      </c>
      <c r="B173" s="185" t="str">
        <f t="shared" si="504"/>
        <v>TPPRSUV</v>
      </c>
      <c r="C173" s="185" t="str">
        <f t="shared" si="504"/>
        <v>SUV</v>
      </c>
      <c r="E173" s="241">
        <f t="shared" si="505"/>
        <v>5.7292530208707407E-2</v>
      </c>
      <c r="F173" s="241">
        <f t="shared" si="505"/>
        <v>5.3839475778583938E-2</v>
      </c>
      <c r="G173" s="241">
        <f t="shared" si="505"/>
        <v>5.5357522682012057E-2</v>
      </c>
      <c r="H173" s="241">
        <f t="shared" ref="H173:J173" si="513">H162/H$169</f>
        <v>5.6487858730562564E-2</v>
      </c>
      <c r="I173" s="241">
        <f t="shared" si="513"/>
        <v>5.5126116196246348E-2</v>
      </c>
      <c r="J173" s="241">
        <f t="shared" si="513"/>
        <v>5.1676263950370366E-2</v>
      </c>
      <c r="K173" s="241">
        <f t="shared" si="507"/>
        <v>4.9530901784425617E-2</v>
      </c>
      <c r="L173" s="241">
        <f t="shared" si="507"/>
        <v>4.4301424637887235E-2</v>
      </c>
      <c r="M173" s="241">
        <f t="shared" si="507"/>
        <v>3.7715359461612807E-2</v>
      </c>
      <c r="N173" s="40"/>
      <c r="O173" s="241">
        <f t="shared" si="508"/>
        <v>5.3839475778583938E-2</v>
      </c>
      <c r="P173" s="241">
        <f t="shared" ref="P173:S173" si="514">P162/P$169</f>
        <v>5.5357522682012057E-2</v>
      </c>
      <c r="Q173" s="241">
        <f t="shared" si="514"/>
        <v>5.6487858730562564E-2</v>
      </c>
      <c r="R173" s="241">
        <f t="shared" si="514"/>
        <v>5.5126116196246348E-2</v>
      </c>
      <c r="S173" s="241">
        <f t="shared" si="514"/>
        <v>5.1676263950370366E-2</v>
      </c>
      <c r="T173" s="309">
        <f t="shared" si="510"/>
        <v>4.9530901784425617E-2</v>
      </c>
      <c r="U173" s="309">
        <f t="shared" si="510"/>
        <v>4.4301424637887235E-2</v>
      </c>
      <c r="V173" s="309">
        <f t="shared" si="510"/>
        <v>3.7715359461612807E-2</v>
      </c>
      <c r="W173" s="283"/>
      <c r="X173" s="241">
        <f t="shared" ref="X173:X182" si="515">O173</f>
        <v>5.3839475778583938E-2</v>
      </c>
      <c r="Y173" s="241">
        <f t="shared" ref="Y173:Y182" si="516">P173</f>
        <v>5.5357522682012057E-2</v>
      </c>
      <c r="Z173" s="241">
        <f t="shared" ref="Z173:Z182" si="517">Q173</f>
        <v>5.6487858730562564E-2</v>
      </c>
      <c r="AA173" s="241">
        <f t="shared" ref="AA173:AA182" si="518">R173</f>
        <v>5.5126116196246348E-2</v>
      </c>
      <c r="AB173" s="241">
        <f t="shared" ref="AB173:AB182" si="519">S173</f>
        <v>5.1676263950370366E-2</v>
      </c>
      <c r="AC173" s="309" t="e">
        <f t="shared" si="512"/>
        <v>#N/A</v>
      </c>
      <c r="AD173" s="309" t="e">
        <f t="shared" si="512"/>
        <v>#N/A</v>
      </c>
      <c r="AE173" s="309" t="e">
        <f t="shared" si="512"/>
        <v>#N/A</v>
      </c>
      <c r="AI173" s="190"/>
      <c r="AJ173" s="190"/>
      <c r="AK173" s="190"/>
      <c r="AM173" s="190"/>
      <c r="AN173" s="190"/>
      <c r="AO173" s="190"/>
      <c r="AQ173" s="233"/>
      <c r="AR173" s="233"/>
      <c r="AS173" s="233"/>
    </row>
    <row r="174" spans="1:46">
      <c r="A174" s="185" t="s">
        <v>16</v>
      </c>
      <c r="B174" s="185" t="str">
        <f t="shared" si="504"/>
        <v>TPPRMOT</v>
      </c>
      <c r="C174" s="185" t="str">
        <f t="shared" si="504"/>
        <v>Motorbike</v>
      </c>
      <c r="E174" s="241">
        <f t="shared" si="505"/>
        <v>1.9530148301000094E-2</v>
      </c>
      <c r="F174" s="241">
        <f t="shared" si="505"/>
        <v>1.4760550810134844E-2</v>
      </c>
      <c r="G174" s="241">
        <f t="shared" si="505"/>
        <v>1.5176736297199556E-2</v>
      </c>
      <c r="H174" s="241">
        <f t="shared" ref="H174:J174" si="520">H163/H$169</f>
        <v>1.548662755144898E-2</v>
      </c>
      <c r="I174" s="241">
        <f t="shared" si="520"/>
        <v>1.5113294238346928E-2</v>
      </c>
      <c r="J174" s="241">
        <f t="shared" si="520"/>
        <v>1.4167487864374662E-2</v>
      </c>
      <c r="K174" s="241">
        <f t="shared" si="507"/>
        <v>1.3579318555542634E-2</v>
      </c>
      <c r="L174" s="241">
        <f t="shared" si="507"/>
        <v>1.2145612858827377E-2</v>
      </c>
      <c r="M174" s="241">
        <f t="shared" si="507"/>
        <v>1.0339987000339215E-2</v>
      </c>
      <c r="N174" s="40"/>
      <c r="O174" s="241">
        <f t="shared" si="508"/>
        <v>1.4760550810134844E-2</v>
      </c>
      <c r="P174" s="241">
        <f t="shared" ref="P174:S174" si="521">P163/P$169</f>
        <v>1.5176736297199556E-2</v>
      </c>
      <c r="Q174" s="241">
        <f t="shared" si="521"/>
        <v>1.548662755144898E-2</v>
      </c>
      <c r="R174" s="241">
        <f t="shared" si="521"/>
        <v>1.5113294238346928E-2</v>
      </c>
      <c r="S174" s="241">
        <f t="shared" si="521"/>
        <v>1.4167487864374662E-2</v>
      </c>
      <c r="T174" s="309">
        <f t="shared" si="510"/>
        <v>1.3579318555542634E-2</v>
      </c>
      <c r="U174" s="309">
        <f t="shared" si="510"/>
        <v>1.2145612858827377E-2</v>
      </c>
      <c r="V174" s="309">
        <f t="shared" si="510"/>
        <v>1.0339987000339215E-2</v>
      </c>
      <c r="W174" s="283"/>
      <c r="X174" s="241">
        <f t="shared" si="515"/>
        <v>1.4760550810134844E-2</v>
      </c>
      <c r="Y174" s="241">
        <f t="shared" si="516"/>
        <v>1.5176736297199556E-2</v>
      </c>
      <c r="Z174" s="241">
        <f t="shared" si="517"/>
        <v>1.548662755144898E-2</v>
      </c>
      <c r="AA174" s="241">
        <f t="shared" si="518"/>
        <v>1.5113294238346928E-2</v>
      </c>
      <c r="AB174" s="241">
        <f t="shared" si="519"/>
        <v>1.4167487864374662E-2</v>
      </c>
      <c r="AC174" s="309" t="e">
        <f t="shared" si="512"/>
        <v>#N/A</v>
      </c>
      <c r="AD174" s="309" t="e">
        <f t="shared" si="512"/>
        <v>#N/A</v>
      </c>
      <c r="AE174" s="309" t="e">
        <f t="shared" si="512"/>
        <v>#N/A</v>
      </c>
      <c r="AI174" s="190"/>
      <c r="AJ174" s="190"/>
      <c r="AK174" s="190"/>
      <c r="AM174" s="190"/>
      <c r="AN174" s="190"/>
      <c r="AO174" s="190"/>
    </row>
    <row r="175" spans="1:46">
      <c r="A175" s="185" t="s">
        <v>16</v>
      </c>
      <c r="B175" s="185" t="str">
        <f t="shared" si="504"/>
        <v>TPPUBUS</v>
      </c>
      <c r="C175" s="185" t="str">
        <f t="shared" si="504"/>
        <v>Bus</v>
      </c>
      <c r="E175" s="241">
        <f t="shared" si="505"/>
        <v>6.4097585876977406E-2</v>
      </c>
      <c r="F175" s="241">
        <f t="shared" si="505"/>
        <v>0.1032359157727033</v>
      </c>
      <c r="G175" s="241">
        <f t="shared" si="505"/>
        <v>7.1884795610710206E-2</v>
      </c>
      <c r="H175" s="241">
        <f t="shared" ref="H175:J175" si="522">H164/H$169</f>
        <v>6.9877173043583513E-2</v>
      </c>
      <c r="I175" s="241">
        <f t="shared" si="522"/>
        <v>7.1695830808530939E-2</v>
      </c>
      <c r="J175" s="241">
        <f t="shared" si="522"/>
        <v>7.3891879667401392E-2</v>
      </c>
      <c r="K175" s="241">
        <f t="shared" si="507"/>
        <v>7.3582749216372464E-2</v>
      </c>
      <c r="L175" s="241">
        <f t="shared" si="507"/>
        <v>7.4161932714716897E-2</v>
      </c>
      <c r="M175" s="241">
        <f t="shared" si="507"/>
        <v>7.5572175281977669E-2</v>
      </c>
      <c r="N175" s="40"/>
      <c r="O175" s="241">
        <f t="shared" si="508"/>
        <v>0.1032359157727033</v>
      </c>
      <c r="P175" s="241">
        <f t="shared" ref="P175:S175" si="523">P164/P$169</f>
        <v>7.1884795610710206E-2</v>
      </c>
      <c r="Q175" s="241">
        <f t="shared" si="523"/>
        <v>6.9877173043583513E-2</v>
      </c>
      <c r="R175" s="241">
        <f t="shared" si="523"/>
        <v>7.1695830808530939E-2</v>
      </c>
      <c r="S175" s="241">
        <f t="shared" si="523"/>
        <v>7.3891879667401392E-2</v>
      </c>
      <c r="T175" s="309">
        <f t="shared" si="510"/>
        <v>7.3582749216372464E-2</v>
      </c>
      <c r="U175" s="309">
        <f t="shared" si="510"/>
        <v>7.4161932714716897E-2</v>
      </c>
      <c r="V175" s="309">
        <f t="shared" si="510"/>
        <v>7.5572175281977669E-2</v>
      </c>
      <c r="W175" s="283"/>
      <c r="X175" s="241">
        <f t="shared" si="515"/>
        <v>0.1032359157727033</v>
      </c>
      <c r="Y175" s="241">
        <f t="shared" si="516"/>
        <v>7.1884795610710206E-2</v>
      </c>
      <c r="Z175" s="241">
        <f t="shared" si="517"/>
        <v>6.9877173043583513E-2</v>
      </c>
      <c r="AA175" s="241">
        <f t="shared" si="518"/>
        <v>7.1695830808530939E-2</v>
      </c>
      <c r="AB175" s="241">
        <f t="shared" si="519"/>
        <v>7.3891879667401392E-2</v>
      </c>
      <c r="AC175" s="309" t="e">
        <f t="shared" si="512"/>
        <v>#N/A</v>
      </c>
      <c r="AD175" s="309" t="e">
        <f t="shared" si="512"/>
        <v>#N/A</v>
      </c>
      <c r="AE175" s="309" t="e">
        <f t="shared" si="512"/>
        <v>#N/A</v>
      </c>
      <c r="AG175" s="256">
        <f>T175</f>
        <v>7.3582749216372464E-2</v>
      </c>
      <c r="AI175" s="310">
        <f>AG175/$AG$180</f>
        <v>0.13443306137799096</v>
      </c>
      <c r="AJ175" s="310">
        <f>AI175</f>
        <v>0.13443306137799096</v>
      </c>
      <c r="AK175" s="310">
        <f>AJ175</f>
        <v>0.13443306137799096</v>
      </c>
      <c r="AL175" s="311"/>
      <c r="AM175" s="310">
        <f>AI175</f>
        <v>0.13443306137799096</v>
      </c>
      <c r="AN175" s="310">
        <f t="shared" ref="AN175:AO179" si="524">AJ175</f>
        <v>0.13443306137799096</v>
      </c>
      <c r="AO175" s="310">
        <f t="shared" si="524"/>
        <v>0.13443306137799096</v>
      </c>
      <c r="AP175" s="311"/>
      <c r="AQ175" s="310">
        <f>AM175</f>
        <v>0.13443306137799096</v>
      </c>
      <c r="AR175" s="310">
        <f t="shared" ref="AR175:AS179" si="525">AN175</f>
        <v>0.13443306137799096</v>
      </c>
      <c r="AS175" s="310">
        <f t="shared" si="525"/>
        <v>0.13443306137799096</v>
      </c>
    </row>
    <row r="176" spans="1:46">
      <c r="A176" s="185" t="s">
        <v>16</v>
      </c>
      <c r="B176" s="185" t="str">
        <f t="shared" si="504"/>
        <v>TPPUMBT</v>
      </c>
      <c r="C176" s="185" t="str">
        <f t="shared" si="504"/>
        <v>Minibus</v>
      </c>
      <c r="E176" s="241">
        <f t="shared" si="505"/>
        <v>0.34755775179023396</v>
      </c>
      <c r="F176" s="241">
        <f t="shared" si="505"/>
        <v>0.3578681065016513</v>
      </c>
      <c r="G176" s="241">
        <f t="shared" si="505"/>
        <v>0.38030942542693313</v>
      </c>
      <c r="H176" s="241">
        <f t="shared" ref="H176:J176" si="526">H165/H$169</f>
        <v>0.36968801684544528</v>
      </c>
      <c r="I176" s="241">
        <f t="shared" si="526"/>
        <v>0.37930969948026849</v>
      </c>
      <c r="J176" s="241">
        <f t="shared" si="526"/>
        <v>0.39092798499713038</v>
      </c>
      <c r="K176" s="241">
        <f t="shared" si="507"/>
        <v>0.38929251781364621</v>
      </c>
      <c r="L176" s="241">
        <f t="shared" si="507"/>
        <v>0.39235671159204955</v>
      </c>
      <c r="M176" s="241">
        <f t="shared" si="507"/>
        <v>0.39981765706613859</v>
      </c>
      <c r="N176" s="40"/>
      <c r="O176" s="241">
        <f t="shared" si="508"/>
        <v>0.3578681065016513</v>
      </c>
      <c r="P176" s="241">
        <f t="shared" ref="P176:S176" si="527">P165/P$169</f>
        <v>0.38030942542693313</v>
      </c>
      <c r="Q176" s="241">
        <f t="shared" si="527"/>
        <v>0.36968801684544528</v>
      </c>
      <c r="R176" s="241">
        <f t="shared" si="527"/>
        <v>0.37930969948026849</v>
      </c>
      <c r="S176" s="241">
        <f t="shared" si="527"/>
        <v>0.39092798499713038</v>
      </c>
      <c r="T176" s="309">
        <f t="shared" si="510"/>
        <v>0.38929251781364621</v>
      </c>
      <c r="U176" s="309">
        <f t="shared" si="510"/>
        <v>0.39235671159204955</v>
      </c>
      <c r="V176" s="309">
        <f t="shared" si="510"/>
        <v>0.39981765706613859</v>
      </c>
      <c r="W176" s="283"/>
      <c r="X176" s="241">
        <f t="shared" si="515"/>
        <v>0.3578681065016513</v>
      </c>
      <c r="Y176" s="241">
        <f t="shared" si="516"/>
        <v>0.38030942542693313</v>
      </c>
      <c r="Z176" s="241">
        <f t="shared" si="517"/>
        <v>0.36968801684544528</v>
      </c>
      <c r="AA176" s="241">
        <f t="shared" si="518"/>
        <v>0.37930969948026849</v>
      </c>
      <c r="AB176" s="241">
        <f t="shared" si="519"/>
        <v>0.39092798499713038</v>
      </c>
      <c r="AC176" s="309" t="e">
        <f t="shared" si="512"/>
        <v>#N/A</v>
      </c>
      <c r="AD176" s="309" t="e">
        <f t="shared" si="512"/>
        <v>#N/A</v>
      </c>
      <c r="AE176" s="309" t="e">
        <f t="shared" si="512"/>
        <v>#N/A</v>
      </c>
      <c r="AG176" s="256">
        <f>T176</f>
        <v>0.38929251781364621</v>
      </c>
      <c r="AI176" s="310">
        <f>1-SUM(AI177:AI179,AI175)</f>
        <v>0.71122356120923613</v>
      </c>
      <c r="AJ176" s="310">
        <f t="shared" ref="AJ176:AK176" si="528">1-SUM(AJ177:AJ179,AJ175)</f>
        <v>0.71122356120923613</v>
      </c>
      <c r="AK176" s="310">
        <f t="shared" si="528"/>
        <v>0.71122356120923613</v>
      </c>
      <c r="AL176" s="311"/>
      <c r="AM176" s="310">
        <f t="shared" ref="AM176:AM179" si="529">AI176</f>
        <v>0.71122356120923613</v>
      </c>
      <c r="AN176" s="310">
        <f t="shared" si="524"/>
        <v>0.71122356120923613</v>
      </c>
      <c r="AO176" s="310">
        <f t="shared" si="524"/>
        <v>0.71122356120923613</v>
      </c>
      <c r="AP176" s="311"/>
      <c r="AQ176" s="310">
        <f t="shared" ref="AQ176:AQ178" si="530">AM176</f>
        <v>0.71122356120923613</v>
      </c>
      <c r="AR176" s="310">
        <f t="shared" si="525"/>
        <v>0.71122356120923613</v>
      </c>
      <c r="AS176" s="310">
        <f t="shared" si="525"/>
        <v>0.71122356120923613</v>
      </c>
    </row>
    <row r="177" spans="1:47">
      <c r="A177" s="185" t="s">
        <v>16</v>
      </c>
      <c r="B177" s="185" t="str">
        <f t="shared" si="504"/>
        <v>TPPUBRT</v>
      </c>
      <c r="C177" s="185" t="str">
        <f t="shared" si="504"/>
        <v>BRT</v>
      </c>
      <c r="E177" s="241">
        <f t="shared" si="505"/>
        <v>2.1872039191152856E-3</v>
      </c>
      <c r="F177" s="241">
        <f t="shared" si="505"/>
        <v>2.9876128818743432E-3</v>
      </c>
      <c r="G177" s="241">
        <f t="shared" si="505"/>
        <v>5.9151197609461047E-3</v>
      </c>
      <c r="H177" s="241">
        <f t="shared" ref="H177:J177" si="531">H166/H$169</f>
        <v>9.0225033786771776E-3</v>
      </c>
      <c r="I177" s="241">
        <f t="shared" si="531"/>
        <v>9.2336206629478491E-3</v>
      </c>
      <c r="J177" s="241">
        <f t="shared" si="531"/>
        <v>2.6030378858386327E-2</v>
      </c>
      <c r="K177" s="241">
        <f t="shared" si="507"/>
        <v>4.7762155896892915E-2</v>
      </c>
      <c r="L177" s="241">
        <f t="shared" si="507"/>
        <v>9.1781443701353257E-2</v>
      </c>
      <c r="M177" s="241">
        <f t="shared" si="507"/>
        <v>0.14271882118044438</v>
      </c>
      <c r="N177" s="40"/>
      <c r="O177" s="241">
        <f t="shared" si="508"/>
        <v>2.9876128818743432E-3</v>
      </c>
      <c r="P177" s="241">
        <f t="shared" ref="P177:S177" si="532">P166/P$169</f>
        <v>5.9151197609461047E-3</v>
      </c>
      <c r="Q177" s="241">
        <f t="shared" si="532"/>
        <v>9.0225033786771776E-3</v>
      </c>
      <c r="R177" s="241">
        <f t="shared" si="532"/>
        <v>9.2336206629478491E-3</v>
      </c>
      <c r="S177" s="241">
        <f t="shared" si="532"/>
        <v>2.6030378858386327E-2</v>
      </c>
      <c r="T177" s="309">
        <f t="shared" si="510"/>
        <v>4.7762155896892915E-2</v>
      </c>
      <c r="U177" s="309">
        <f t="shared" si="510"/>
        <v>9.1781443701353257E-2</v>
      </c>
      <c r="V177" s="309">
        <f t="shared" si="510"/>
        <v>0.14271882118044438</v>
      </c>
      <c r="W177" s="283"/>
      <c r="X177" s="241">
        <f t="shared" si="515"/>
        <v>2.9876128818743432E-3</v>
      </c>
      <c r="Y177" s="241">
        <f t="shared" si="516"/>
        <v>5.9151197609461047E-3</v>
      </c>
      <c r="Z177" s="241">
        <f t="shared" si="517"/>
        <v>9.0225033786771776E-3</v>
      </c>
      <c r="AA177" s="241">
        <f t="shared" si="518"/>
        <v>9.2336206629478491E-3</v>
      </c>
      <c r="AB177" s="241">
        <f t="shared" si="519"/>
        <v>2.6030378858386327E-2</v>
      </c>
      <c r="AC177" s="309" t="e">
        <f t="shared" si="512"/>
        <v>#N/A</v>
      </c>
      <c r="AD177" s="309" t="e">
        <f t="shared" si="512"/>
        <v>#N/A</v>
      </c>
      <c r="AE177" s="309" t="e">
        <f t="shared" si="512"/>
        <v>#N/A</v>
      </c>
      <c r="AG177" s="256">
        <f>T177</f>
        <v>4.7762155896892915E-2</v>
      </c>
      <c r="AI177" s="310">
        <f>AG177/$AG$180</f>
        <v>8.725975726119678E-2</v>
      </c>
      <c r="AJ177" s="310">
        <f t="shared" ref="AJ177:AK177" si="533">AI177</f>
        <v>8.725975726119678E-2</v>
      </c>
      <c r="AK177" s="310">
        <f t="shared" si="533"/>
        <v>8.725975726119678E-2</v>
      </c>
      <c r="AL177" s="311"/>
      <c r="AM177" s="310">
        <f t="shared" si="529"/>
        <v>8.725975726119678E-2</v>
      </c>
      <c r="AN177" s="310">
        <f t="shared" si="524"/>
        <v>8.725975726119678E-2</v>
      </c>
      <c r="AO177" s="310">
        <f t="shared" si="524"/>
        <v>8.725975726119678E-2</v>
      </c>
      <c r="AP177" s="311"/>
      <c r="AQ177" s="310">
        <f t="shared" si="530"/>
        <v>8.725975726119678E-2</v>
      </c>
      <c r="AR177" s="310">
        <f t="shared" si="525"/>
        <v>8.725975726119678E-2</v>
      </c>
      <c r="AS177" s="310">
        <f t="shared" si="525"/>
        <v>8.725975726119678E-2</v>
      </c>
    </row>
    <row r="178" spans="1:47">
      <c r="A178" s="185" t="s">
        <v>16</v>
      </c>
      <c r="B178" s="185" t="str">
        <f t="shared" si="504"/>
        <v>TPPUMER</v>
      </c>
      <c r="C178" s="185" t="str">
        <f t="shared" si="504"/>
        <v>Metro Rail</v>
      </c>
      <c r="D178" s="255">
        <f>INDEX($BK$4:$BK$7,MATCH($D$3,$BB$4:$BB$7,0))</f>
        <v>0</v>
      </c>
      <c r="E178" s="241">
        <f t="shared" si="505"/>
        <v>6.036503022728297E-2</v>
      </c>
      <c r="F178" s="241">
        <f t="shared" si="505"/>
        <v>4.5196193644414524E-2</v>
      </c>
      <c r="G178" s="241">
        <f t="shared" si="505"/>
        <v>3.351385741310136E-2</v>
      </c>
      <c r="H178" s="241">
        <f t="shared" ref="H178:J178" si="534">H167/H$169</f>
        <v>3.2577871216265264E-2</v>
      </c>
      <c r="I178" s="241">
        <f t="shared" si="534"/>
        <v>3.34257589580313E-2</v>
      </c>
      <c r="J178" s="241">
        <f t="shared" si="534"/>
        <v>3.4449592547639817E-2</v>
      </c>
      <c r="K178" s="241">
        <f t="shared" si="507"/>
        <v>3.4305470918443888E-2</v>
      </c>
      <c r="L178" s="241">
        <f t="shared" si="507"/>
        <v>3.4575495657536912E-2</v>
      </c>
      <c r="M178" s="241">
        <f t="shared" si="507"/>
        <v>3.5232973611192264E-2</v>
      </c>
      <c r="N178" s="40"/>
      <c r="O178" s="241">
        <f t="shared" si="508"/>
        <v>4.5196193644414524E-2</v>
      </c>
      <c r="P178" s="241">
        <f t="shared" ref="P178:S178" si="535">P167/P$169</f>
        <v>3.351385741310136E-2</v>
      </c>
      <c r="Q178" s="241">
        <f t="shared" si="535"/>
        <v>3.2577871216265264E-2</v>
      </c>
      <c r="R178" s="241">
        <f t="shared" si="535"/>
        <v>3.34257589580313E-2</v>
      </c>
      <c r="S178" s="241">
        <f t="shared" si="535"/>
        <v>3.4449592547639817E-2</v>
      </c>
      <c r="T178" s="309">
        <f t="shared" si="510"/>
        <v>3.4305470918443888E-2</v>
      </c>
      <c r="U178" s="309">
        <f t="shared" si="510"/>
        <v>3.4575495657536912E-2</v>
      </c>
      <c r="V178" s="309">
        <f t="shared" si="510"/>
        <v>3.5232973611192264E-2</v>
      </c>
      <c r="W178" s="283"/>
      <c r="X178" s="241">
        <f t="shared" si="515"/>
        <v>4.5196193644414524E-2</v>
      </c>
      <c r="Y178" s="241">
        <f t="shared" si="516"/>
        <v>3.351385741310136E-2</v>
      </c>
      <c r="Z178" s="241">
        <f t="shared" si="517"/>
        <v>3.2577871216265264E-2</v>
      </c>
      <c r="AA178" s="241">
        <f t="shared" si="518"/>
        <v>3.34257589580313E-2</v>
      </c>
      <c r="AB178" s="241">
        <f t="shared" si="519"/>
        <v>3.4449592547639817E-2</v>
      </c>
      <c r="AC178" s="309" t="e">
        <f t="shared" si="512"/>
        <v>#N/A</v>
      </c>
      <c r="AD178" s="309" t="e">
        <f t="shared" si="512"/>
        <v>#N/A</v>
      </c>
      <c r="AE178" s="309" t="e">
        <f t="shared" si="512"/>
        <v>#N/A</v>
      </c>
      <c r="AG178" s="256">
        <f>T178</f>
        <v>3.4305470918443888E-2</v>
      </c>
      <c r="AI178" s="310">
        <f>AG178/$AG$180</f>
        <v>6.2674873210009238E-2</v>
      </c>
      <c r="AJ178" s="310">
        <f>AI178*(1+$D$178)</f>
        <v>6.2674873210009238E-2</v>
      </c>
      <c r="AK178" s="310">
        <f>AJ178*(1+$D$178)</f>
        <v>6.2674873210009238E-2</v>
      </c>
      <c r="AL178" s="311"/>
      <c r="AM178" s="310">
        <f>AI178</f>
        <v>6.2674873210009238E-2</v>
      </c>
      <c r="AN178" s="310">
        <f t="shared" si="524"/>
        <v>6.2674873210009238E-2</v>
      </c>
      <c r="AO178" s="310">
        <f>AK178</f>
        <v>6.2674873210009238E-2</v>
      </c>
      <c r="AP178" s="311"/>
      <c r="AQ178" s="310">
        <f t="shared" si="530"/>
        <v>6.2674873210009238E-2</v>
      </c>
      <c r="AR178" s="310">
        <f t="shared" si="525"/>
        <v>6.2674873210009238E-2</v>
      </c>
      <c r="AS178" s="310">
        <f>AO178</f>
        <v>6.2674873210009238E-2</v>
      </c>
      <c r="AU178" s="276"/>
    </row>
    <row r="179" spans="1:47">
      <c r="A179" s="185" t="s">
        <v>16</v>
      </c>
      <c r="B179" s="185" t="str">
        <f t="shared" si="504"/>
        <v>TPPUGAT</v>
      </c>
      <c r="C179" s="185" t="str">
        <f t="shared" si="504"/>
        <v>Gautrain</v>
      </c>
      <c r="E179" s="241">
        <f t="shared" si="505"/>
        <v>2.2179251800552402E-3</v>
      </c>
      <c r="F179" s="241">
        <f t="shared" si="505"/>
        <v>2.2863148488237229E-3</v>
      </c>
      <c r="G179" s="241">
        <f t="shared" si="505"/>
        <v>2.4855918816572269E-3</v>
      </c>
      <c r="H179" s="241">
        <f t="shared" ref="H179:J179" si="536">H168/H$169</f>
        <v>2.6135171343961532E-3</v>
      </c>
      <c r="I179" s="241">
        <f t="shared" si="536"/>
        <v>2.5586154786570942E-3</v>
      </c>
      <c r="J179" s="241">
        <f t="shared" si="536"/>
        <v>2.4505684502866671E-3</v>
      </c>
      <c r="K179" s="241">
        <f t="shared" si="507"/>
        <v>2.413154303223212E-3</v>
      </c>
      <c r="L179" s="241">
        <f t="shared" si="507"/>
        <v>2.2706543734307789E-3</v>
      </c>
      <c r="M179" s="241">
        <f t="shared" si="507"/>
        <v>1.9921395156066724E-3</v>
      </c>
      <c r="N179" s="40"/>
      <c r="O179" s="241">
        <f t="shared" si="508"/>
        <v>2.2863148488237229E-3</v>
      </c>
      <c r="P179" s="241">
        <f t="shared" ref="P179:S179" si="537">P168/P$169</f>
        <v>2.4855918816572269E-3</v>
      </c>
      <c r="Q179" s="241">
        <f t="shared" si="537"/>
        <v>2.6135171343961532E-3</v>
      </c>
      <c r="R179" s="241">
        <f t="shared" si="537"/>
        <v>2.5586154786570942E-3</v>
      </c>
      <c r="S179" s="241">
        <f t="shared" si="537"/>
        <v>2.4505684502866671E-3</v>
      </c>
      <c r="T179" s="309">
        <f t="shared" si="510"/>
        <v>2.413154303223212E-3</v>
      </c>
      <c r="U179" s="309">
        <f t="shared" si="510"/>
        <v>2.2706543734307789E-3</v>
      </c>
      <c r="V179" s="309">
        <f t="shared" si="510"/>
        <v>1.9921395156066724E-3</v>
      </c>
      <c r="W179" s="283"/>
      <c r="X179" s="241">
        <f t="shared" si="515"/>
        <v>2.2863148488237229E-3</v>
      </c>
      <c r="Y179" s="241">
        <f t="shared" si="516"/>
        <v>2.4855918816572269E-3</v>
      </c>
      <c r="Z179" s="241">
        <f t="shared" si="517"/>
        <v>2.6135171343961532E-3</v>
      </c>
      <c r="AA179" s="241">
        <f t="shared" si="518"/>
        <v>2.5586154786570942E-3</v>
      </c>
      <c r="AB179" s="241">
        <f t="shared" si="519"/>
        <v>2.4505684502866671E-3</v>
      </c>
      <c r="AC179" s="309" t="e">
        <f t="shared" si="512"/>
        <v>#N/A</v>
      </c>
      <c r="AD179" s="309" t="e">
        <f t="shared" si="512"/>
        <v>#N/A</v>
      </c>
      <c r="AE179" s="309" t="e">
        <f t="shared" si="512"/>
        <v>#N/A</v>
      </c>
      <c r="AG179" s="256">
        <f>T179</f>
        <v>2.413154303223212E-3</v>
      </c>
      <c r="AI179" s="310">
        <f>AG179/$AG$180</f>
        <v>4.408746941566938E-3</v>
      </c>
      <c r="AJ179" s="310">
        <f t="shared" ref="AJ179:AK179" si="538">AI179</f>
        <v>4.408746941566938E-3</v>
      </c>
      <c r="AK179" s="310">
        <f t="shared" si="538"/>
        <v>4.408746941566938E-3</v>
      </c>
      <c r="AL179" s="311"/>
      <c r="AM179" s="310">
        <f t="shared" si="529"/>
        <v>4.408746941566938E-3</v>
      </c>
      <c r="AN179" s="310">
        <f t="shared" si="524"/>
        <v>4.408746941566938E-3</v>
      </c>
      <c r="AO179" s="310">
        <f t="shared" si="524"/>
        <v>4.408746941566938E-3</v>
      </c>
      <c r="AP179" s="311"/>
      <c r="AQ179" s="310">
        <f>AM179</f>
        <v>4.408746941566938E-3</v>
      </c>
      <c r="AR179" s="310">
        <f t="shared" si="525"/>
        <v>4.408746941566938E-3</v>
      </c>
      <c r="AS179" s="310">
        <f t="shared" si="525"/>
        <v>4.408746941566938E-3</v>
      </c>
      <c r="AU179" s="276"/>
    </row>
    <row r="180" spans="1:47">
      <c r="A180" s="185" t="s">
        <v>16</v>
      </c>
      <c r="H180" s="283"/>
      <c r="I180" s="283"/>
      <c r="J180" s="283"/>
      <c r="L180" s="185"/>
      <c r="N180" s="40"/>
      <c r="P180" s="283"/>
      <c r="Q180" s="283"/>
      <c r="R180" s="283"/>
      <c r="S180" s="283"/>
      <c r="T180" s="283"/>
      <c r="X180" s="283"/>
      <c r="Y180" s="283"/>
      <c r="Z180" s="283"/>
      <c r="AA180" s="283"/>
      <c r="AB180" s="283"/>
      <c r="AC180" s="283"/>
      <c r="AD180" s="283"/>
      <c r="AG180" s="256">
        <f>SUM(AG175:AG179)</f>
        <v>0.54735604814857874</v>
      </c>
      <c r="AI180" s="33"/>
      <c r="AJ180" s="33"/>
      <c r="AK180" s="33"/>
    </row>
    <row r="181" spans="1:47">
      <c r="A181" s="185" t="s">
        <v>16</v>
      </c>
      <c r="C181" s="185" t="s">
        <v>145</v>
      </c>
      <c r="E181" s="33">
        <f>SUM(E172:E174)</f>
        <v>0.52357450300633512</v>
      </c>
      <c r="F181" s="33">
        <f t="shared" ref="F181:G181" si="539">SUM(F172:F174)</f>
        <v>0.48842585635053254</v>
      </c>
      <c r="G181" s="33">
        <f t="shared" si="539"/>
        <v>0.50589120990665182</v>
      </c>
      <c r="H181" s="33">
        <f t="shared" ref="H181:J181" si="540">SUM(H172:H174)</f>
        <v>0.51622091838163275</v>
      </c>
      <c r="I181" s="33">
        <f t="shared" si="540"/>
        <v>0.50377647461156427</v>
      </c>
      <c r="J181" s="33">
        <f t="shared" si="540"/>
        <v>0.4722495954791554</v>
      </c>
      <c r="K181" s="33">
        <f>SUM(K172:K174)</f>
        <v>0.45264395185142109</v>
      </c>
      <c r="L181" s="33">
        <f>SUM(L172:L174)</f>
        <v>0.40485376196091261</v>
      </c>
      <c r="M181" s="33">
        <f>SUM(M172:M174)</f>
        <v>0.34466623334464047</v>
      </c>
      <c r="N181" s="40"/>
      <c r="O181" s="33">
        <f>SUM(O172:O174)</f>
        <v>0.48842585635053254</v>
      </c>
      <c r="P181" s="33">
        <f t="shared" ref="P181:S181" si="541">SUM(P172:P174)</f>
        <v>0.50589120990665182</v>
      </c>
      <c r="Q181" s="33">
        <f t="shared" si="541"/>
        <v>0.51622091838163275</v>
      </c>
      <c r="R181" s="33">
        <f t="shared" si="541"/>
        <v>0.50377647461156427</v>
      </c>
      <c r="S181" s="33">
        <f t="shared" si="541"/>
        <v>0.4722495954791554</v>
      </c>
      <c r="T181" s="33">
        <f>SUM(T172:T174)</f>
        <v>0.45264395185142109</v>
      </c>
      <c r="U181" s="33">
        <f>SUM(U172:U174)</f>
        <v>0.40485376196091261</v>
      </c>
      <c r="V181" s="33">
        <f>SUM(V172:V174)</f>
        <v>0.34466623334464047</v>
      </c>
      <c r="X181" s="241">
        <f t="shared" si="515"/>
        <v>0.48842585635053254</v>
      </c>
      <c r="Y181" s="241">
        <f t="shared" si="516"/>
        <v>0.50589120990665182</v>
      </c>
      <c r="Z181" s="241">
        <f t="shared" si="517"/>
        <v>0.51622091838163275</v>
      </c>
      <c r="AA181" s="241">
        <f t="shared" si="518"/>
        <v>0.50377647461156427</v>
      </c>
      <c r="AB181" s="241">
        <f t="shared" si="519"/>
        <v>0.4722495954791554</v>
      </c>
      <c r="AC181" s="309" t="e">
        <f>SUM(AC172:AC174)</f>
        <v>#N/A</v>
      </c>
      <c r="AD181" s="309" t="e">
        <f>SUM(AD172:AD174)</f>
        <v>#N/A</v>
      </c>
      <c r="AE181" s="309" t="e">
        <f>SUM(AE172:AE174)</f>
        <v>#N/A</v>
      </c>
    </row>
    <row r="182" spans="1:47">
      <c r="A182" s="185" t="s">
        <v>16</v>
      </c>
      <c r="B182" s="275"/>
      <c r="C182" s="185" t="s">
        <v>146</v>
      </c>
      <c r="E182" s="33">
        <f t="shared" ref="E182:G182" si="542">1-E181</f>
        <v>0.47642549699366488</v>
      </c>
      <c r="F182" s="33">
        <f t="shared" si="542"/>
        <v>0.51157414364946741</v>
      </c>
      <c r="G182" s="33">
        <f t="shared" si="542"/>
        <v>0.49410879009334818</v>
      </c>
      <c r="H182" s="33">
        <f t="shared" ref="H182:J182" si="543">1-H181</f>
        <v>0.48377908161836725</v>
      </c>
      <c r="I182" s="33">
        <f t="shared" si="543"/>
        <v>0.49622352538843573</v>
      </c>
      <c r="J182" s="33">
        <f t="shared" si="543"/>
        <v>0.52775040452084454</v>
      </c>
      <c r="K182" s="33">
        <f>1-K181</f>
        <v>0.54735604814857886</v>
      </c>
      <c r="L182" s="33">
        <f>1-L181</f>
        <v>0.59514623803908739</v>
      </c>
      <c r="M182" s="33">
        <f>1-M181</f>
        <v>0.65533376665535958</v>
      </c>
      <c r="N182" s="40"/>
      <c r="O182" s="33">
        <f>1-O181</f>
        <v>0.51157414364946741</v>
      </c>
      <c r="P182" s="33">
        <f t="shared" ref="P182:S182" si="544">1-P181</f>
        <v>0.49410879009334818</v>
      </c>
      <c r="Q182" s="33">
        <f t="shared" si="544"/>
        <v>0.48377908161836725</v>
      </c>
      <c r="R182" s="33">
        <f t="shared" si="544"/>
        <v>0.49622352538843573</v>
      </c>
      <c r="S182" s="33">
        <f t="shared" si="544"/>
        <v>0.52775040452084454</v>
      </c>
      <c r="T182" s="33">
        <f>1-T181</f>
        <v>0.54735604814857886</v>
      </c>
      <c r="U182" s="33">
        <f>1-U181</f>
        <v>0.59514623803908739</v>
      </c>
      <c r="V182" s="33">
        <f>1-V181</f>
        <v>0.65533376665535958</v>
      </c>
      <c r="X182" s="241">
        <f t="shared" si="515"/>
        <v>0.51157414364946741</v>
      </c>
      <c r="Y182" s="241">
        <f t="shared" si="516"/>
        <v>0.49410879009334818</v>
      </c>
      <c r="Z182" s="241">
        <f t="shared" si="517"/>
        <v>0.48377908161836725</v>
      </c>
      <c r="AA182" s="241">
        <f t="shared" si="518"/>
        <v>0.49622352538843573</v>
      </c>
      <c r="AB182" s="241">
        <f t="shared" si="519"/>
        <v>0.52775040452084454</v>
      </c>
      <c r="AC182" s="309" t="e">
        <f>1-AC181</f>
        <v>#N/A</v>
      </c>
      <c r="AD182" s="309" t="e">
        <f>1-AD181</f>
        <v>#N/A</v>
      </c>
      <c r="AE182" s="309" t="e">
        <f>1-AE181</f>
        <v>#N/A</v>
      </c>
    </row>
    <row r="183" spans="1:47">
      <c r="A183" s="185" t="s">
        <v>16</v>
      </c>
      <c r="B183" s="275"/>
      <c r="L183" s="185"/>
      <c r="N183" s="40"/>
      <c r="X183" s="24">
        <f t="shared" ref="X183:AB183" si="545">SUM(X161:X162)/SUM(O161:O162)</f>
        <v>1</v>
      </c>
      <c r="Y183" s="24">
        <f t="shared" si="545"/>
        <v>1</v>
      </c>
      <c r="Z183" s="24">
        <f t="shared" si="545"/>
        <v>1</v>
      </c>
      <c r="AA183" s="24">
        <f t="shared" si="545"/>
        <v>1</v>
      </c>
      <c r="AB183" s="24">
        <f t="shared" si="545"/>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6">H4</f>
        <v>2019</v>
      </c>
      <c r="I185" s="7">
        <f t="shared" si="546"/>
        <v>2020</v>
      </c>
      <c r="J185" s="7">
        <f t="shared" si="546"/>
        <v>2021</v>
      </c>
      <c r="K185" s="7">
        <v>2030</v>
      </c>
      <c r="L185" s="7">
        <v>2040</v>
      </c>
      <c r="M185" s="7">
        <v>2050</v>
      </c>
      <c r="N185" s="40"/>
      <c r="O185" s="8">
        <f>O171</f>
        <v>2015</v>
      </c>
      <c r="P185" s="8">
        <f t="shared" ref="P185:V185" si="547">P171</f>
        <v>2017</v>
      </c>
      <c r="Q185" s="8">
        <f t="shared" si="547"/>
        <v>2019</v>
      </c>
      <c r="R185" s="8">
        <f t="shared" si="547"/>
        <v>2020</v>
      </c>
      <c r="S185" s="8">
        <f t="shared" si="547"/>
        <v>2021</v>
      </c>
      <c r="T185" s="8">
        <f t="shared" si="547"/>
        <v>2030</v>
      </c>
      <c r="U185" s="8">
        <f t="shared" si="547"/>
        <v>2040</v>
      </c>
      <c r="V185" s="8">
        <f t="shared" si="547"/>
        <v>2050</v>
      </c>
      <c r="W185" s="185">
        <f>W4</f>
        <v>0</v>
      </c>
      <c r="X185" s="185">
        <f>X4</f>
        <v>0</v>
      </c>
      <c r="Y185" s="283">
        <f t="shared" ref="Y185:AR185" si="548">Y4</f>
        <v>0</v>
      </c>
      <c r="Z185" s="283">
        <f t="shared" si="548"/>
        <v>0</v>
      </c>
      <c r="AA185" s="283">
        <f t="shared" si="548"/>
        <v>0</v>
      </c>
      <c r="AB185" s="283">
        <f t="shared" si="548"/>
        <v>0</v>
      </c>
      <c r="AC185" s="283">
        <f t="shared" si="548"/>
        <v>0</v>
      </c>
      <c r="AD185" s="283">
        <f t="shared" si="548"/>
        <v>0</v>
      </c>
      <c r="AE185" s="283">
        <f t="shared" si="548"/>
        <v>0</v>
      </c>
      <c r="AF185" s="283">
        <f t="shared" si="548"/>
        <v>0</v>
      </c>
      <c r="AG185" s="283">
        <f t="shared" si="548"/>
        <v>0</v>
      </c>
      <c r="AH185" s="283">
        <f t="shared" si="548"/>
        <v>0</v>
      </c>
      <c r="AI185" s="283">
        <f t="shared" si="548"/>
        <v>0</v>
      </c>
      <c r="AJ185" s="283">
        <f t="shared" si="548"/>
        <v>0</v>
      </c>
      <c r="AK185" s="283">
        <f t="shared" si="548"/>
        <v>0</v>
      </c>
      <c r="AL185" s="283">
        <f t="shared" si="548"/>
        <v>0</v>
      </c>
      <c r="AM185" s="283">
        <f t="shared" si="548"/>
        <v>0</v>
      </c>
      <c r="AN185" s="283">
        <f t="shared" si="548"/>
        <v>0</v>
      </c>
      <c r="AO185" s="283">
        <f t="shared" si="548"/>
        <v>0</v>
      </c>
      <c r="AP185" s="283">
        <f t="shared" si="548"/>
        <v>0</v>
      </c>
      <c r="AQ185" s="283">
        <f t="shared" si="548"/>
        <v>0</v>
      </c>
      <c r="AR185" s="283">
        <f t="shared" si="548"/>
        <v>0</v>
      </c>
    </row>
    <row r="186" spans="1:47">
      <c r="A186" s="185" t="s">
        <v>16</v>
      </c>
      <c r="B186" s="185" t="str">
        <f>B149</f>
        <v>TPPRCAR</v>
      </c>
      <c r="C186" s="185" t="str">
        <f>C149</f>
        <v>Car Priv.Veh. Vehicle km</v>
      </c>
      <c r="E186" s="300">
        <f t="shared" ref="E186:G193" si="549">E149</f>
        <v>76.916431902036379</v>
      </c>
      <c r="F186" s="10">
        <f>F149</f>
        <v>80.134047957187846</v>
      </c>
      <c r="G186" s="186">
        <f>G149</f>
        <v>82.360835216548793</v>
      </c>
      <c r="H186" s="186">
        <f>H149</f>
        <v>88.022623165127229</v>
      </c>
      <c r="I186" s="186">
        <f t="shared" ref="I186:J186" si="550">I149</f>
        <v>85.943201334553379</v>
      </c>
      <c r="J186" s="186">
        <f t="shared" si="550"/>
        <v>79.346747919342448</v>
      </c>
      <c r="K186" s="10">
        <f t="shared" ref="K186:M193" si="551">K149</f>
        <v>82.762040754838736</v>
      </c>
      <c r="L186" s="10">
        <f t="shared" si="551"/>
        <v>77.880746681977286</v>
      </c>
      <c r="M186" s="10">
        <f t="shared" si="551"/>
        <v>67.62683367788938</v>
      </c>
      <c r="N186" s="40"/>
      <c r="O186" s="233">
        <f>IF(O$113&lt;=$I$148,($I186-$F186)/10,IF(AND(O$113&gt;$I$148,O$113&lt;=$K$148),($K186-$I186)/10,IF(AND(O$113&gt;$K$148,O$113&lt;=$L$148),($L186-$K186)/2,($M186-$L186)/2)))+E186</f>
        <v>77.497347239772935</v>
      </c>
      <c r="P186" s="233">
        <f>IF(P$148&lt;=$I$148,($I186-$F186)/10,IF(AND(P$148&gt;$I$148,P$148&lt;=$K$148),($K186-$I186)/10,IF(AND(P$148&gt;$K$148,P$148&lt;=$L$148),($L186-$K186)/2,($M186-$L186)/2)))+O186</f>
        <v>78.078262577509491</v>
      </c>
      <c r="Q186" s="233">
        <f t="shared" ref="Q186:V186" si="552">IF(Q$148&lt;=$I$148,($I186-$F186)/10,IF(AND(Q$148&gt;$I$148,Q$148&lt;=$K$148),($K186-$I186)/10,IF(AND(Q$148&gt;$K$148,Q$148&lt;=$L$148),($L186-$K186)/2,($M186-$L186)/2)))+P186</f>
        <v>78.659177915246048</v>
      </c>
      <c r="R186" s="233">
        <f t="shared" si="552"/>
        <v>79.240093252982604</v>
      </c>
      <c r="S186" s="233">
        <f t="shared" si="552"/>
        <v>78.921977195011138</v>
      </c>
      <c r="T186" s="306">
        <f t="shared" si="552"/>
        <v>78.603861137039672</v>
      </c>
      <c r="U186" s="306">
        <f t="shared" si="552"/>
        <v>76.16321410060894</v>
      </c>
      <c r="V186" s="306">
        <f t="shared" si="552"/>
        <v>71.036257598564987</v>
      </c>
      <c r="W186" s="233">
        <f>E186</f>
        <v>76.916431902036379</v>
      </c>
      <c r="X186" s="233">
        <f t="shared" ref="X186:X187" si="553">IF(X$148&lt;=$I$148,($I186-$F186)/10,IF(AND(X$148&gt;$I$148,X$148&lt;=$K$148),($K186-$I186)/10,IF(AND(X$148&gt;$K$148,X$148&lt;=$L$148),($L186-$K186)/2,($M186-$L186)/2)))+W186</f>
        <v>77.497347239772935</v>
      </c>
      <c r="Y186" s="233">
        <f t="shared" ref="Y186:AR186" si="554">IF(Y$148&lt;=$I$148,($I186-$F186)/10,IF(AND(Y$148&gt;$I$148,Y$148&lt;=$K$148),($K186-$I186)/10,IF(AND(Y$148&gt;$K$148,Y$148&lt;=$L$148),($L186-$K186)/2,($M186-$L186)/2)))+X186</f>
        <v>78.078262577509491</v>
      </c>
      <c r="Z186" s="233">
        <f t="shared" si="554"/>
        <v>78.659177915246048</v>
      </c>
      <c r="AA186" s="233">
        <f t="shared" si="554"/>
        <v>79.240093252982604</v>
      </c>
      <c r="AB186" s="233">
        <f t="shared" si="554"/>
        <v>78.921977195011138</v>
      </c>
      <c r="AC186" s="233">
        <f t="shared" si="554"/>
        <v>78.603861137039672</v>
      </c>
      <c r="AD186" s="233">
        <f t="shared" si="554"/>
        <v>76.16321410060894</v>
      </c>
      <c r="AE186" s="233">
        <f t="shared" si="554"/>
        <v>71.036257598564987</v>
      </c>
      <c r="AF186" s="233">
        <f t="shared" si="554"/>
        <v>71.617172936301543</v>
      </c>
      <c r="AG186" s="233">
        <f t="shared" si="554"/>
        <v>72.198088274038099</v>
      </c>
      <c r="AH186" s="233">
        <f t="shared" si="554"/>
        <v>72.779003611774655</v>
      </c>
      <c r="AI186" s="233">
        <f t="shared" si="554"/>
        <v>73.359918949511211</v>
      </c>
      <c r="AJ186" s="233">
        <f t="shared" si="554"/>
        <v>73.940834287247768</v>
      </c>
      <c r="AK186" s="233">
        <f t="shared" si="554"/>
        <v>74.521749624984324</v>
      </c>
      <c r="AL186" s="233">
        <f t="shared" si="554"/>
        <v>75.10266496272088</v>
      </c>
      <c r="AM186" s="233">
        <f t="shared" si="554"/>
        <v>75.683580300457436</v>
      </c>
      <c r="AN186" s="233">
        <f t="shared" si="554"/>
        <v>76.264495638193992</v>
      </c>
      <c r="AO186" s="233">
        <f t="shared" si="554"/>
        <v>76.845410975930548</v>
      </c>
      <c r="AP186" s="233">
        <f t="shared" si="554"/>
        <v>77.426326313667104</v>
      </c>
      <c r="AQ186" s="233">
        <f t="shared" si="554"/>
        <v>78.00724165140366</v>
      </c>
      <c r="AR186" s="233">
        <f t="shared" si="554"/>
        <v>78.588156989140217</v>
      </c>
      <c r="AS186" s="233"/>
      <c r="AT186" s="233"/>
      <c r="AU186" s="233"/>
    </row>
    <row r="187" spans="1:47">
      <c r="A187" s="185" t="s">
        <v>16</v>
      </c>
      <c r="B187" s="185" t="str">
        <f t="shared" ref="B187:C193" si="555">B150</f>
        <v>TPPRSUV</v>
      </c>
      <c r="C187" s="185" t="str">
        <f t="shared" si="555"/>
        <v>SUV Priv.Veh. Vehicle km</v>
      </c>
      <c r="E187" s="300">
        <f t="shared" si="549"/>
        <v>9.8639485205430191</v>
      </c>
      <c r="F187" s="10">
        <f t="shared" si="549"/>
        <v>10.276583354765569</v>
      </c>
      <c r="G187" s="10">
        <f t="shared" si="549"/>
        <v>10.472537061592572</v>
      </c>
      <c r="H187" s="10">
        <f t="shared" ref="H187:J187" si="556">H150</f>
        <v>11.19245793139031</v>
      </c>
      <c r="I187" s="10">
        <f t="shared" si="556"/>
        <v>10.928050435641726</v>
      </c>
      <c r="J187" s="10">
        <f t="shared" si="556"/>
        <v>10.089282801920781</v>
      </c>
      <c r="K187" s="10">
        <f t="shared" si="551"/>
        <v>10.523552084182015</v>
      </c>
      <c r="L187" s="10">
        <f t="shared" si="551"/>
        <v>9.9028743925077301</v>
      </c>
      <c r="M187" s="10">
        <f t="shared" si="551"/>
        <v>8.5990449245413849</v>
      </c>
      <c r="N187" s="40"/>
      <c r="O187" s="233">
        <f t="shared" ref="O187:O193" si="557">IF(O$113&lt;=$I$148,($I187-$F187)/10,IF(AND(O$113&gt;$I$148,O$113&lt;=$K$148),($K187-$I187)/10,IF(AND(O$113&gt;$K$148,O$113&lt;=$L$148),($L187-$K187)/2,($M187-$L187)/2)))+E187</f>
        <v>9.9290952286306347</v>
      </c>
      <c r="P187" s="233">
        <f t="shared" ref="P187:V193" si="558">IF(P$148&lt;=$I$148,($I187-$F187)/10,IF(AND(P$148&gt;$I$148,P$148&lt;=$K$148),($K187-$I187)/10,IF(AND(P$148&gt;$K$148,P$148&lt;=$L$148),($L187-$K187)/2,($M187-$L187)/2)))+O187</f>
        <v>9.9942419367182502</v>
      </c>
      <c r="Q187" s="233">
        <f t="shared" si="558"/>
        <v>10.059388644805866</v>
      </c>
      <c r="R187" s="233">
        <f t="shared" si="558"/>
        <v>10.124535352893481</v>
      </c>
      <c r="S187" s="233">
        <f t="shared" si="558"/>
        <v>10.084085517747511</v>
      </c>
      <c r="T187" s="306">
        <f t="shared" si="558"/>
        <v>10.04363568260154</v>
      </c>
      <c r="U187" s="306">
        <f t="shared" si="558"/>
        <v>9.7332968367643975</v>
      </c>
      <c r="V187" s="306">
        <f t="shared" si="558"/>
        <v>9.0813821027812249</v>
      </c>
      <c r="W187" s="233">
        <f t="shared" ref="W187:W193" si="559">E187</f>
        <v>9.8639485205430191</v>
      </c>
      <c r="X187" s="233">
        <f t="shared" si="553"/>
        <v>9.9290952286306347</v>
      </c>
      <c r="Y187" s="233">
        <f t="shared" ref="Y187:AR187" si="560">IF(Y$148&lt;=$I$148,($I187-$F187)/10,IF(AND(Y$148&gt;$I$148,Y$148&lt;=$K$148),($K187-$I187)/10,IF(AND(Y$148&gt;$K$148,Y$148&lt;=$L$148),($L187-$K187)/2,($M187-$L187)/2)))+X187</f>
        <v>9.9942419367182502</v>
      </c>
      <c r="Z187" s="233">
        <f t="shared" si="560"/>
        <v>10.059388644805866</v>
      </c>
      <c r="AA187" s="233">
        <f t="shared" si="560"/>
        <v>10.124535352893481</v>
      </c>
      <c r="AB187" s="233">
        <f t="shared" si="560"/>
        <v>10.084085517747511</v>
      </c>
      <c r="AC187" s="233">
        <f t="shared" si="560"/>
        <v>10.04363568260154</v>
      </c>
      <c r="AD187" s="233">
        <f t="shared" si="560"/>
        <v>9.7332968367643975</v>
      </c>
      <c r="AE187" s="233">
        <f t="shared" si="560"/>
        <v>9.0813821027812249</v>
      </c>
      <c r="AF187" s="233">
        <f t="shared" si="560"/>
        <v>9.1465288108688405</v>
      </c>
      <c r="AG187" s="233">
        <f t="shared" si="560"/>
        <v>9.2116755189564561</v>
      </c>
      <c r="AH187" s="233">
        <f t="shared" si="560"/>
        <v>9.2768222270440717</v>
      </c>
      <c r="AI187" s="233">
        <f t="shared" si="560"/>
        <v>9.3419689351316872</v>
      </c>
      <c r="AJ187" s="233">
        <f t="shared" si="560"/>
        <v>9.4071156432193028</v>
      </c>
      <c r="AK187" s="233">
        <f t="shared" si="560"/>
        <v>9.4722623513069184</v>
      </c>
      <c r="AL187" s="233">
        <f t="shared" si="560"/>
        <v>9.537409059394534</v>
      </c>
      <c r="AM187" s="233">
        <f t="shared" si="560"/>
        <v>9.6025557674821496</v>
      </c>
      <c r="AN187" s="233">
        <f t="shared" si="560"/>
        <v>9.6677024755697651</v>
      </c>
      <c r="AO187" s="233">
        <f t="shared" si="560"/>
        <v>9.7328491836573807</v>
      </c>
      <c r="AP187" s="233">
        <f t="shared" si="560"/>
        <v>9.7979958917449963</v>
      </c>
      <c r="AQ187" s="233">
        <f t="shared" si="560"/>
        <v>9.8631425998326119</v>
      </c>
      <c r="AR187" s="233">
        <f t="shared" si="560"/>
        <v>9.9282893079202275</v>
      </c>
      <c r="AS187" s="233"/>
      <c r="AT187" s="233"/>
      <c r="AU187" s="233"/>
    </row>
    <row r="188" spans="1:47">
      <c r="A188" s="185" t="s">
        <v>16</v>
      </c>
      <c r="B188" s="185" t="str">
        <f t="shared" si="555"/>
        <v>TPPRMOT</v>
      </c>
      <c r="C188" s="185" t="str">
        <f t="shared" si="555"/>
        <v>Motorbikes Priv.Veh. Vehicle km</v>
      </c>
      <c r="E188" s="300">
        <f t="shared" si="549"/>
        <v>3.3624693609771357</v>
      </c>
      <c r="F188" s="10">
        <f t="shared" si="549"/>
        <v>2.8174128475251812</v>
      </c>
      <c r="G188" s="10">
        <f t="shared" si="549"/>
        <v>2.8711352250971554</v>
      </c>
      <c r="H188" s="10">
        <f t="shared" ref="H188:J188" si="561">H151</f>
        <v>3.068507662778893</v>
      </c>
      <c r="I188" s="10">
        <f t="shared" si="561"/>
        <v>2.9960180959854155</v>
      </c>
      <c r="J188" s="10">
        <f t="shared" si="561"/>
        <v>2.7660628058122647</v>
      </c>
      <c r="K188" s="10">
        <f t="shared" si="551"/>
        <v>2.885121428010951</v>
      </c>
      <c r="L188" s="10">
        <f t="shared" si="551"/>
        <v>2.7149573528191242</v>
      </c>
      <c r="M188" s="10">
        <f t="shared" si="551"/>
        <v>2.3575014000751784</v>
      </c>
      <c r="N188" s="40"/>
      <c r="O188" s="233">
        <f t="shared" si="557"/>
        <v>3.380329885823159</v>
      </c>
      <c r="P188" s="233">
        <f t="shared" si="558"/>
        <v>3.3981904106691823</v>
      </c>
      <c r="Q188" s="233">
        <f t="shared" si="558"/>
        <v>3.4160509355152056</v>
      </c>
      <c r="R188" s="233">
        <f t="shared" si="558"/>
        <v>3.4339114603612289</v>
      </c>
      <c r="S188" s="233">
        <f t="shared" si="558"/>
        <v>3.4228217935637826</v>
      </c>
      <c r="T188" s="306">
        <f t="shared" si="558"/>
        <v>3.4117321267663363</v>
      </c>
      <c r="U188" s="306">
        <f t="shared" si="558"/>
        <v>3.3266500891704229</v>
      </c>
      <c r="V188" s="306">
        <f t="shared" si="558"/>
        <v>3.14792211279845</v>
      </c>
      <c r="W188" s="233">
        <f t="shared" si="559"/>
        <v>3.3624693609771357</v>
      </c>
      <c r="X188" s="233">
        <f t="shared" ref="X188" si="562">IF(X$148&lt;=$I$148,($I188-$F188)/10,IF(AND(X$148&gt;$I$148,X$148&lt;=$K$148),($K188-$I188)/10,IF(AND(X$148&gt;$K$148,X$148&lt;=$L$148),($L188-$K188)/2,($M188-$L188)/2)))+W188</f>
        <v>3.380329885823159</v>
      </c>
      <c r="Y188" s="233">
        <f t="shared" ref="Y188:AR188" si="563">IF(Y$148&lt;=$I$148,($I188-$F188)/10,IF(AND(Y$148&gt;$I$148,Y$148&lt;=$K$148),($K188-$I188)/10,IF(AND(Y$148&gt;$K$148,Y$148&lt;=$L$148),($L188-$K188)/2,($M188-$L188)/2)))+X188</f>
        <v>3.3981904106691823</v>
      </c>
      <c r="Z188" s="233">
        <f t="shared" si="563"/>
        <v>3.4160509355152056</v>
      </c>
      <c r="AA188" s="233">
        <f t="shared" si="563"/>
        <v>3.4339114603612289</v>
      </c>
      <c r="AB188" s="233">
        <f t="shared" si="563"/>
        <v>3.4228217935637826</v>
      </c>
      <c r="AC188" s="233">
        <f t="shared" si="563"/>
        <v>3.4117321267663363</v>
      </c>
      <c r="AD188" s="233">
        <f t="shared" si="563"/>
        <v>3.3266500891704229</v>
      </c>
      <c r="AE188" s="233">
        <f t="shared" si="563"/>
        <v>3.14792211279845</v>
      </c>
      <c r="AF188" s="233">
        <f t="shared" si="563"/>
        <v>3.1657826376444733</v>
      </c>
      <c r="AG188" s="233">
        <f t="shared" si="563"/>
        <v>3.1836431624904966</v>
      </c>
      <c r="AH188" s="233">
        <f t="shared" si="563"/>
        <v>3.2015036873365199</v>
      </c>
      <c r="AI188" s="233">
        <f t="shared" si="563"/>
        <v>3.2193642121825432</v>
      </c>
      <c r="AJ188" s="233">
        <f t="shared" si="563"/>
        <v>3.2372247370285665</v>
      </c>
      <c r="AK188" s="233">
        <f t="shared" si="563"/>
        <v>3.2550852618745898</v>
      </c>
      <c r="AL188" s="233">
        <f t="shared" si="563"/>
        <v>3.2729457867206131</v>
      </c>
      <c r="AM188" s="233">
        <f t="shared" si="563"/>
        <v>3.2908063115666364</v>
      </c>
      <c r="AN188" s="233">
        <f t="shared" si="563"/>
        <v>3.3086668364126597</v>
      </c>
      <c r="AO188" s="233">
        <f t="shared" si="563"/>
        <v>3.326527361258683</v>
      </c>
      <c r="AP188" s="233">
        <f t="shared" si="563"/>
        <v>3.3443878861047063</v>
      </c>
      <c r="AQ188" s="233">
        <f t="shared" si="563"/>
        <v>3.3622484109507296</v>
      </c>
      <c r="AR188" s="233">
        <f t="shared" si="563"/>
        <v>3.3801089357967529</v>
      </c>
      <c r="AS188" s="233"/>
      <c r="AT188" s="233"/>
      <c r="AU188" s="233"/>
    </row>
    <row r="189" spans="1:47">
      <c r="A189" s="185" t="s">
        <v>16</v>
      </c>
      <c r="B189" s="185" t="str">
        <f t="shared" si="555"/>
        <v>TPPUBUS</v>
      </c>
      <c r="C189" s="185" t="str">
        <f t="shared" si="555"/>
        <v>Bus vehicle km</v>
      </c>
      <c r="E189" s="300">
        <f t="shared" si="549"/>
        <v>0.61799148971758899</v>
      </c>
      <c r="F189" s="10">
        <f t="shared" si="549"/>
        <v>1.1034858490892276</v>
      </c>
      <c r="G189" s="10">
        <f t="shared" si="549"/>
        <v>0.76155334242939798</v>
      </c>
      <c r="H189" s="10">
        <f t="shared" ref="H189:J189" si="564">H152</f>
        <v>0.77534271761963158</v>
      </c>
      <c r="I189" s="10">
        <f t="shared" si="564"/>
        <v>0.79591597799947822</v>
      </c>
      <c r="J189" s="10">
        <f t="shared" si="564"/>
        <v>0.80789315576239318</v>
      </c>
      <c r="K189" s="10">
        <f t="shared" si="551"/>
        <v>0.87548791753837851</v>
      </c>
      <c r="L189" s="10">
        <f t="shared" si="551"/>
        <v>0.92835192956924872</v>
      </c>
      <c r="M189" s="10">
        <f t="shared" si="551"/>
        <v>0.96489913435830077</v>
      </c>
      <c r="N189" s="40"/>
      <c r="O189" s="233">
        <f t="shared" si="557"/>
        <v>0.5872345026086141</v>
      </c>
      <c r="P189" s="233">
        <f t="shared" si="558"/>
        <v>0.5564775154996392</v>
      </c>
      <c r="Q189" s="233">
        <f t="shared" si="558"/>
        <v>0.5257205283906643</v>
      </c>
      <c r="R189" s="233">
        <f t="shared" si="558"/>
        <v>0.49496354128168935</v>
      </c>
      <c r="S189" s="233">
        <f t="shared" si="558"/>
        <v>0.50292073523557934</v>
      </c>
      <c r="T189" s="306">
        <f t="shared" si="558"/>
        <v>0.51087792918946939</v>
      </c>
      <c r="U189" s="306">
        <f t="shared" si="558"/>
        <v>0.53730993520490444</v>
      </c>
      <c r="V189" s="306">
        <f t="shared" si="558"/>
        <v>0.55558353759943047</v>
      </c>
      <c r="W189" s="233">
        <f t="shared" si="559"/>
        <v>0.61799148971758899</v>
      </c>
      <c r="X189" s="233">
        <f t="shared" ref="X189" si="565">IF(X$148&lt;=$I$148,($I189-$F189)/10,IF(AND(X$148&gt;$I$148,X$148&lt;=$K$148),($K189-$I189)/10,IF(AND(X$148&gt;$K$148,X$148&lt;=$L$148),($L189-$K189)/2,($M189-$L189)/2)))+W189</f>
        <v>0.5872345026086141</v>
      </c>
      <c r="Y189" s="233">
        <f t="shared" ref="Y189:AR189" si="566">IF(Y$148&lt;=$I$148,($I189-$F189)/10,IF(AND(Y$148&gt;$I$148,Y$148&lt;=$K$148),($K189-$I189)/10,IF(AND(Y$148&gt;$K$148,Y$148&lt;=$L$148),($L189-$K189)/2,($M189-$L189)/2)))+X189</f>
        <v>0.5564775154996392</v>
      </c>
      <c r="Z189" s="233">
        <f t="shared" si="566"/>
        <v>0.5257205283906643</v>
      </c>
      <c r="AA189" s="233">
        <f t="shared" si="566"/>
        <v>0.49496354128168935</v>
      </c>
      <c r="AB189" s="233">
        <f t="shared" si="566"/>
        <v>0.50292073523557934</v>
      </c>
      <c r="AC189" s="233">
        <f t="shared" si="566"/>
        <v>0.51087792918946939</v>
      </c>
      <c r="AD189" s="233">
        <f t="shared" si="566"/>
        <v>0.53730993520490444</v>
      </c>
      <c r="AE189" s="233">
        <f t="shared" si="566"/>
        <v>0.55558353759943047</v>
      </c>
      <c r="AF189" s="233">
        <f t="shared" si="566"/>
        <v>0.52482655049045557</v>
      </c>
      <c r="AG189" s="233">
        <f t="shared" si="566"/>
        <v>0.49406956338148061</v>
      </c>
      <c r="AH189" s="233">
        <f t="shared" si="566"/>
        <v>0.46331257627250566</v>
      </c>
      <c r="AI189" s="233">
        <f t="shared" si="566"/>
        <v>0.43255558916353071</v>
      </c>
      <c r="AJ189" s="233">
        <f t="shared" si="566"/>
        <v>0.40179860205455575</v>
      </c>
      <c r="AK189" s="233">
        <f t="shared" si="566"/>
        <v>0.3710416149455808</v>
      </c>
      <c r="AL189" s="233">
        <f t="shared" si="566"/>
        <v>0.34028462783660585</v>
      </c>
      <c r="AM189" s="233">
        <f t="shared" si="566"/>
        <v>0.30952764072763089</v>
      </c>
      <c r="AN189" s="233">
        <f t="shared" si="566"/>
        <v>0.27877065361865594</v>
      </c>
      <c r="AO189" s="233">
        <f t="shared" si="566"/>
        <v>0.24801366650968099</v>
      </c>
      <c r="AP189" s="233">
        <f t="shared" si="566"/>
        <v>0.21725667940070603</v>
      </c>
      <c r="AQ189" s="233">
        <f t="shared" si="566"/>
        <v>0.18649969229173108</v>
      </c>
      <c r="AR189" s="233">
        <f t="shared" si="566"/>
        <v>0.15574270518275612</v>
      </c>
      <c r="AS189" s="233"/>
      <c r="AT189" s="233"/>
      <c r="AU189" s="233"/>
    </row>
    <row r="190" spans="1:47">
      <c r="A190" s="185" t="s">
        <v>16</v>
      </c>
      <c r="B190" s="185" t="str">
        <f t="shared" si="555"/>
        <v>TPPUMBT</v>
      </c>
      <c r="C190" s="185" t="str">
        <f t="shared" si="555"/>
        <v>Minibus vehicle km</v>
      </c>
      <c r="E190" s="300">
        <f t="shared" si="549"/>
        <v>5.9838372630530099</v>
      </c>
      <c r="F190" s="10">
        <f t="shared" si="549"/>
        <v>6.8307898122946202</v>
      </c>
      <c r="G190" s="10">
        <f t="shared" si="549"/>
        <v>7.1946943426908634</v>
      </c>
      <c r="H190" s="10">
        <f t="shared" ref="H190:J190" si="567">H153</f>
        <v>7.3249680006777469</v>
      </c>
      <c r="I190" s="10">
        <f t="shared" si="567"/>
        <v>7.5193316936968086</v>
      </c>
      <c r="J190" s="10">
        <f t="shared" si="567"/>
        <v>7.6324848089038841</v>
      </c>
      <c r="K190" s="10">
        <f t="shared" si="551"/>
        <v>8.2710791437325089</v>
      </c>
      <c r="L190" s="10">
        <f t="shared" si="551"/>
        <v>8.7705062844199055</v>
      </c>
      <c r="M190" s="10">
        <f t="shared" si="551"/>
        <v>9.1157821211697563</v>
      </c>
      <c r="N190" s="40"/>
      <c r="O190" s="233">
        <f t="shared" si="557"/>
        <v>6.0526914511932288</v>
      </c>
      <c r="P190" s="233">
        <f t="shared" si="558"/>
        <v>6.1215456393334478</v>
      </c>
      <c r="Q190" s="233">
        <f t="shared" si="558"/>
        <v>6.1903998274736667</v>
      </c>
      <c r="R190" s="233">
        <f t="shared" si="558"/>
        <v>6.2592540156138856</v>
      </c>
      <c r="S190" s="233">
        <f t="shared" si="558"/>
        <v>6.3344287606174561</v>
      </c>
      <c r="T190" s="306">
        <f t="shared" si="558"/>
        <v>6.4096035056210265</v>
      </c>
      <c r="U190" s="306">
        <f t="shared" si="558"/>
        <v>6.6593170759647249</v>
      </c>
      <c r="V190" s="306">
        <f t="shared" si="558"/>
        <v>6.8319549943396503</v>
      </c>
      <c r="W190" s="233">
        <f t="shared" si="559"/>
        <v>5.9838372630530099</v>
      </c>
      <c r="X190" s="233">
        <f t="shared" ref="X190" si="568">IF(X$148&lt;=$I$148,($I190-$F190)/10,IF(AND(X$148&gt;$I$148,X$148&lt;=$K$148),($K190-$I190)/10,IF(AND(X$148&gt;$K$148,X$148&lt;=$L$148),($L190-$K190)/2,($M190-$L190)/2)))+W190</f>
        <v>6.0526914511932288</v>
      </c>
      <c r="Y190" s="233">
        <f t="shared" ref="Y190:AR190" si="569">IF(Y$148&lt;=$I$148,($I190-$F190)/10,IF(AND(Y$148&gt;$I$148,Y$148&lt;=$K$148),($K190-$I190)/10,IF(AND(Y$148&gt;$K$148,Y$148&lt;=$L$148),($L190-$K190)/2,($M190-$L190)/2)))+X190</f>
        <v>6.1215456393334478</v>
      </c>
      <c r="Z190" s="233">
        <f t="shared" si="569"/>
        <v>6.1903998274736667</v>
      </c>
      <c r="AA190" s="233">
        <f t="shared" si="569"/>
        <v>6.2592540156138856</v>
      </c>
      <c r="AB190" s="233">
        <f t="shared" si="569"/>
        <v>6.3344287606174561</v>
      </c>
      <c r="AC190" s="233">
        <f t="shared" si="569"/>
        <v>6.4096035056210265</v>
      </c>
      <c r="AD190" s="233">
        <f t="shared" si="569"/>
        <v>6.6593170759647249</v>
      </c>
      <c r="AE190" s="233">
        <f t="shared" si="569"/>
        <v>6.8319549943396503</v>
      </c>
      <c r="AF190" s="233">
        <f t="shared" si="569"/>
        <v>6.9008091824798692</v>
      </c>
      <c r="AG190" s="233">
        <f t="shared" si="569"/>
        <v>6.9696633706200881</v>
      </c>
      <c r="AH190" s="233">
        <f t="shared" si="569"/>
        <v>7.038517558760307</v>
      </c>
      <c r="AI190" s="233">
        <f t="shared" si="569"/>
        <v>7.107371746900526</v>
      </c>
      <c r="AJ190" s="233">
        <f t="shared" si="569"/>
        <v>7.1762259350407449</v>
      </c>
      <c r="AK190" s="233">
        <f t="shared" si="569"/>
        <v>7.2450801231809638</v>
      </c>
      <c r="AL190" s="233">
        <f t="shared" si="569"/>
        <v>7.3139343113211828</v>
      </c>
      <c r="AM190" s="233">
        <f t="shared" si="569"/>
        <v>7.3827884994614017</v>
      </c>
      <c r="AN190" s="233">
        <f t="shared" si="569"/>
        <v>7.4516426876016206</v>
      </c>
      <c r="AO190" s="233">
        <f t="shared" si="569"/>
        <v>7.5204968757418396</v>
      </c>
      <c r="AP190" s="233">
        <f t="shared" si="569"/>
        <v>7.5893510638820585</v>
      </c>
      <c r="AQ190" s="233">
        <f t="shared" si="569"/>
        <v>7.6582052520222774</v>
      </c>
      <c r="AR190" s="233">
        <f t="shared" si="569"/>
        <v>7.7270594401624964</v>
      </c>
      <c r="AS190" s="233"/>
      <c r="AT190" s="233"/>
      <c r="AU190" s="233"/>
    </row>
    <row r="191" spans="1:47">
      <c r="A191" s="185" t="s">
        <v>16</v>
      </c>
      <c r="B191" s="185" t="str">
        <f t="shared" si="555"/>
        <v>TPPUBRT</v>
      </c>
      <c r="C191" s="185" t="str">
        <f t="shared" si="555"/>
        <v>BRT vehicle km</v>
      </c>
      <c r="E191" s="300">
        <f t="shared" si="549"/>
        <v>2.1087742850167138E-2</v>
      </c>
      <c r="F191" s="10">
        <f t="shared" si="549"/>
        <v>3.1934511483034965E-2</v>
      </c>
      <c r="G191" s="10">
        <f t="shared" si="549"/>
        <v>6.2665257465759974E-2</v>
      </c>
      <c r="H191" s="10">
        <f t="shared" ref="H191:J191" si="570">H154</f>
        <v>0.1001118388832451</v>
      </c>
      <c r="I191" s="10">
        <f t="shared" si="570"/>
        <v>0.10250507090227989</v>
      </c>
      <c r="J191" s="10">
        <f t="shared" si="570"/>
        <v>0.28460184009732309</v>
      </c>
      <c r="K191" s="10">
        <f t="shared" si="551"/>
        <v>0.56827436931386233</v>
      </c>
      <c r="L191" s="10">
        <f t="shared" si="551"/>
        <v>1.1489112707804909</v>
      </c>
      <c r="M191" s="10">
        <f t="shared" si="551"/>
        <v>1.8222218230429654</v>
      </c>
      <c r="N191" s="40"/>
      <c r="O191" s="233">
        <f t="shared" si="557"/>
        <v>2.8144798792091631E-2</v>
      </c>
      <c r="P191" s="233">
        <f t="shared" si="558"/>
        <v>3.5201854734016123E-2</v>
      </c>
      <c r="Q191" s="233">
        <f t="shared" si="558"/>
        <v>4.2258910675940613E-2</v>
      </c>
      <c r="R191" s="233">
        <f t="shared" si="558"/>
        <v>4.9315966617865102E-2</v>
      </c>
      <c r="S191" s="233">
        <f t="shared" si="558"/>
        <v>9.5892896459023352E-2</v>
      </c>
      <c r="T191" s="306">
        <f t="shared" si="558"/>
        <v>0.1424698263001816</v>
      </c>
      <c r="U191" s="306">
        <f t="shared" si="558"/>
        <v>0.43278827703349587</v>
      </c>
      <c r="V191" s="306">
        <f t="shared" si="558"/>
        <v>0.76944355316473312</v>
      </c>
      <c r="W191" s="233">
        <f t="shared" si="559"/>
        <v>2.1087742850167138E-2</v>
      </c>
      <c r="X191" s="233">
        <f t="shared" ref="X191" si="571">IF(X$148&lt;=$I$148,($I191-$F191)/10,IF(AND(X$148&gt;$I$148,X$148&lt;=$K$148),($K191-$I191)/10,IF(AND(X$148&gt;$K$148,X$148&lt;=$L$148),($L191-$K191)/2,($M191-$L191)/2)))+W191</f>
        <v>2.8144798792091631E-2</v>
      </c>
      <c r="Y191" s="233">
        <f t="shared" ref="Y191:AR191" si="572">IF(Y$148&lt;=$I$148,($I191-$F191)/10,IF(AND(Y$148&gt;$I$148,Y$148&lt;=$K$148),($K191-$I191)/10,IF(AND(Y$148&gt;$K$148,Y$148&lt;=$L$148),($L191-$K191)/2,($M191-$L191)/2)))+X191</f>
        <v>3.5201854734016123E-2</v>
      </c>
      <c r="Z191" s="233">
        <f t="shared" si="572"/>
        <v>4.2258910675940613E-2</v>
      </c>
      <c r="AA191" s="233">
        <f t="shared" si="572"/>
        <v>4.9315966617865102E-2</v>
      </c>
      <c r="AB191" s="233">
        <f t="shared" si="572"/>
        <v>9.5892896459023352E-2</v>
      </c>
      <c r="AC191" s="233">
        <f t="shared" si="572"/>
        <v>0.1424698263001816</v>
      </c>
      <c r="AD191" s="233">
        <f t="shared" si="572"/>
        <v>0.43278827703349587</v>
      </c>
      <c r="AE191" s="233">
        <f t="shared" si="572"/>
        <v>0.76944355316473312</v>
      </c>
      <c r="AF191" s="233">
        <f t="shared" si="572"/>
        <v>0.77650060910665764</v>
      </c>
      <c r="AG191" s="233">
        <f t="shared" si="572"/>
        <v>0.78355766504858215</v>
      </c>
      <c r="AH191" s="233">
        <f t="shared" si="572"/>
        <v>0.79061472099050667</v>
      </c>
      <c r="AI191" s="233">
        <f t="shared" si="572"/>
        <v>0.79767177693243119</v>
      </c>
      <c r="AJ191" s="233">
        <f t="shared" si="572"/>
        <v>0.8047288328743557</v>
      </c>
      <c r="AK191" s="233">
        <f t="shared" si="572"/>
        <v>0.81178588881628022</v>
      </c>
      <c r="AL191" s="233">
        <f t="shared" si="572"/>
        <v>0.81884294475820474</v>
      </c>
      <c r="AM191" s="233">
        <f t="shared" si="572"/>
        <v>0.82590000070012926</v>
      </c>
      <c r="AN191" s="233">
        <f t="shared" si="572"/>
        <v>0.83295705664205377</v>
      </c>
      <c r="AO191" s="233">
        <f t="shared" si="572"/>
        <v>0.84001411258397829</v>
      </c>
      <c r="AP191" s="233">
        <f t="shared" si="572"/>
        <v>0.84707116852590281</v>
      </c>
      <c r="AQ191" s="233">
        <f t="shared" si="572"/>
        <v>0.85412822446782732</v>
      </c>
      <c r="AR191" s="233">
        <f t="shared" si="572"/>
        <v>0.86118528040975184</v>
      </c>
      <c r="AS191" s="233"/>
      <c r="AT191" s="233"/>
      <c r="AU191" s="233"/>
    </row>
    <row r="192" spans="1:47">
      <c r="A192" s="185" t="s">
        <v>16</v>
      </c>
      <c r="B192" s="185" t="str">
        <f t="shared" si="555"/>
        <v>TPPUMER</v>
      </c>
      <c r="C192" s="185" t="str">
        <f t="shared" si="555"/>
        <v>Metro Rail pkm</v>
      </c>
      <c r="E192" s="300">
        <f t="shared" si="549"/>
        <v>14.550109199356424</v>
      </c>
      <c r="F192" s="10">
        <f t="shared" si="549"/>
        <v>12.077521603313702</v>
      </c>
      <c r="G192" s="10">
        <f t="shared" si="549"/>
        <v>8.876212943856153</v>
      </c>
      <c r="H192" s="10">
        <f t="shared" ref="H192:J192" si="573">H155</f>
        <v>9.0369337019855642</v>
      </c>
      <c r="I192" s="10">
        <f t="shared" si="573"/>
        <v>9.2767233922236425</v>
      </c>
      <c r="J192" s="10">
        <f t="shared" si="573"/>
        <v>9.4163222546630223</v>
      </c>
      <c r="K192" s="10">
        <f t="shared" si="551"/>
        <v>10.204166606443929</v>
      </c>
      <c r="L192" s="10">
        <f t="shared" si="551"/>
        <v>10.820318098019952</v>
      </c>
      <c r="M192" s="10">
        <f t="shared" si="551"/>
        <v>11.246290586270726</v>
      </c>
      <c r="N192" s="40"/>
      <c r="O192" s="233">
        <f t="shared" si="557"/>
        <v>14.270029378247418</v>
      </c>
      <c r="P192" s="233">
        <f t="shared" si="558"/>
        <v>13.989949557138413</v>
      </c>
      <c r="Q192" s="233">
        <f t="shared" si="558"/>
        <v>13.709869736029408</v>
      </c>
      <c r="R192" s="233">
        <f t="shared" si="558"/>
        <v>13.429789914920402</v>
      </c>
      <c r="S192" s="233">
        <f t="shared" si="558"/>
        <v>13.52253423634243</v>
      </c>
      <c r="T192" s="306">
        <f t="shared" si="558"/>
        <v>13.615278557764459</v>
      </c>
      <c r="U192" s="306">
        <f t="shared" si="558"/>
        <v>13.92335430355247</v>
      </c>
      <c r="V192" s="306">
        <f t="shared" si="558"/>
        <v>14.136340547677857</v>
      </c>
      <c r="W192" s="233">
        <f t="shared" si="559"/>
        <v>14.550109199356424</v>
      </c>
      <c r="X192" s="233">
        <f t="shared" ref="X192" si="574">IF(X$148&lt;=$I$148,($I192-$F192)/10,IF(AND(X$148&gt;$I$148,X$148&lt;=$K$148),($K192-$I192)/10,IF(AND(X$148&gt;$K$148,X$148&lt;=$L$148),($L192-$K192)/2,($M192-$L192)/2)))+W192</f>
        <v>14.270029378247418</v>
      </c>
      <c r="Y192" s="233">
        <f t="shared" ref="Y192:AR192" si="575">IF(Y$148&lt;=$I$148,($I192-$F192)/10,IF(AND(Y$148&gt;$I$148,Y$148&lt;=$K$148),($K192-$I192)/10,IF(AND(Y$148&gt;$K$148,Y$148&lt;=$L$148),($L192-$K192)/2,($M192-$L192)/2)))+X192</f>
        <v>13.989949557138413</v>
      </c>
      <c r="Z192" s="233">
        <f t="shared" si="575"/>
        <v>13.709869736029408</v>
      </c>
      <c r="AA192" s="233">
        <f t="shared" si="575"/>
        <v>13.429789914920402</v>
      </c>
      <c r="AB192" s="233">
        <f t="shared" si="575"/>
        <v>13.52253423634243</v>
      </c>
      <c r="AC192" s="233">
        <f t="shared" si="575"/>
        <v>13.615278557764459</v>
      </c>
      <c r="AD192" s="233">
        <f t="shared" si="575"/>
        <v>13.92335430355247</v>
      </c>
      <c r="AE192" s="233">
        <f t="shared" si="575"/>
        <v>14.136340547677857</v>
      </c>
      <c r="AF192" s="233">
        <f t="shared" si="575"/>
        <v>13.856260726568852</v>
      </c>
      <c r="AG192" s="233">
        <f t="shared" si="575"/>
        <v>13.576180905459847</v>
      </c>
      <c r="AH192" s="233">
        <f t="shared" si="575"/>
        <v>13.296101084350841</v>
      </c>
      <c r="AI192" s="233">
        <f t="shared" si="575"/>
        <v>13.016021263241836</v>
      </c>
      <c r="AJ192" s="233">
        <f t="shared" si="575"/>
        <v>12.73594144213283</v>
      </c>
      <c r="AK192" s="233">
        <f t="shared" si="575"/>
        <v>12.455861621023825</v>
      </c>
      <c r="AL192" s="233">
        <f t="shared" si="575"/>
        <v>12.175781799914819</v>
      </c>
      <c r="AM192" s="233">
        <f t="shared" si="575"/>
        <v>11.895701978805814</v>
      </c>
      <c r="AN192" s="233">
        <f t="shared" si="575"/>
        <v>11.615622157696809</v>
      </c>
      <c r="AO192" s="233">
        <f t="shared" si="575"/>
        <v>11.335542336587803</v>
      </c>
      <c r="AP192" s="233">
        <f t="shared" si="575"/>
        <v>11.055462515478798</v>
      </c>
      <c r="AQ192" s="233">
        <f t="shared" si="575"/>
        <v>10.775382694369792</v>
      </c>
      <c r="AR192" s="233">
        <f t="shared" si="575"/>
        <v>10.495302873260787</v>
      </c>
      <c r="AS192" s="233"/>
      <c r="AT192" s="233"/>
      <c r="AU192" s="233"/>
    </row>
    <row r="193" spans="1:61">
      <c r="A193" s="185" t="s">
        <v>16</v>
      </c>
      <c r="B193" s="185" t="str">
        <f t="shared" si="555"/>
        <v>TPPUGAT</v>
      </c>
      <c r="C193" s="185" t="str">
        <f t="shared" si="555"/>
        <v>Gautrain pkm</v>
      </c>
      <c r="E193" s="300">
        <f t="shared" si="549"/>
        <v>0.53459848266953358</v>
      </c>
      <c r="F193" s="10">
        <f t="shared" si="549"/>
        <v>0.61095890498862637</v>
      </c>
      <c r="G193" s="10">
        <f t="shared" si="549"/>
        <v>0.65831403891110551</v>
      </c>
      <c r="H193" s="10">
        <f t="shared" ref="H193:J193" si="576">H156</f>
        <v>0.72497619367926658</v>
      </c>
      <c r="I193" s="10">
        <f t="shared" si="576"/>
        <v>0.71009810405100016</v>
      </c>
      <c r="J193" s="10">
        <f t="shared" si="576"/>
        <v>0.66982917731461922</v>
      </c>
      <c r="K193" s="10">
        <f t="shared" si="551"/>
        <v>0.71779304868565064</v>
      </c>
      <c r="L193" s="10">
        <f t="shared" si="551"/>
        <v>0.71059581775874014</v>
      </c>
      <c r="M193" s="10">
        <f t="shared" si="551"/>
        <v>0.63588671589695822</v>
      </c>
      <c r="N193" s="40"/>
      <c r="O193" s="233">
        <f t="shared" si="557"/>
        <v>0.54451240257577094</v>
      </c>
      <c r="P193" s="233">
        <f t="shared" si="558"/>
        <v>0.55442632248200829</v>
      </c>
      <c r="Q193" s="233">
        <f t="shared" si="558"/>
        <v>0.56434024238824565</v>
      </c>
      <c r="R193" s="233">
        <f t="shared" si="558"/>
        <v>0.57425416229448301</v>
      </c>
      <c r="S193" s="233">
        <f t="shared" si="558"/>
        <v>0.57502365675794809</v>
      </c>
      <c r="T193" s="306">
        <f t="shared" si="558"/>
        <v>0.57579315122141317</v>
      </c>
      <c r="U193" s="306">
        <f t="shared" si="558"/>
        <v>0.57219453575795787</v>
      </c>
      <c r="V193" s="306">
        <f t="shared" si="558"/>
        <v>0.53483998482706685</v>
      </c>
      <c r="W193" s="233">
        <f t="shared" si="559"/>
        <v>0.53459848266953358</v>
      </c>
      <c r="X193" s="233">
        <f t="shared" ref="X193" si="577">IF(X$148&lt;=$I$148,($I193-$F193)/10,IF(AND(X$148&gt;$I$148,X$148&lt;=$K$148),($K193-$I193)/10,IF(AND(X$148&gt;$K$148,X$148&lt;=$L$148),($L193-$K193)/2,($M193-$L193)/2)))+W193</f>
        <v>0.54451240257577094</v>
      </c>
      <c r="Y193" s="233">
        <f t="shared" ref="Y193:AR193" si="578">IF(Y$148&lt;=$I$148,($I193-$F193)/10,IF(AND(Y$148&gt;$I$148,Y$148&lt;=$K$148),($K193-$I193)/10,IF(AND(Y$148&gt;$K$148,Y$148&lt;=$L$148),($L193-$K193)/2,($M193-$L193)/2)))+X193</f>
        <v>0.55442632248200829</v>
      </c>
      <c r="Z193" s="233">
        <f t="shared" si="578"/>
        <v>0.56434024238824565</v>
      </c>
      <c r="AA193" s="233">
        <f t="shared" si="578"/>
        <v>0.57425416229448301</v>
      </c>
      <c r="AB193" s="233">
        <f t="shared" si="578"/>
        <v>0.57502365675794809</v>
      </c>
      <c r="AC193" s="233">
        <f t="shared" si="578"/>
        <v>0.57579315122141317</v>
      </c>
      <c r="AD193" s="233">
        <f t="shared" si="578"/>
        <v>0.57219453575795787</v>
      </c>
      <c r="AE193" s="233">
        <f t="shared" si="578"/>
        <v>0.53483998482706685</v>
      </c>
      <c r="AF193" s="233">
        <f t="shared" si="578"/>
        <v>0.54475390473330421</v>
      </c>
      <c r="AG193" s="233">
        <f t="shared" si="578"/>
        <v>0.55466782463954156</v>
      </c>
      <c r="AH193" s="233">
        <f t="shared" si="578"/>
        <v>0.56458174454577892</v>
      </c>
      <c r="AI193" s="233">
        <f t="shared" si="578"/>
        <v>0.57449566445201627</v>
      </c>
      <c r="AJ193" s="233">
        <f t="shared" si="578"/>
        <v>0.58440958435825363</v>
      </c>
      <c r="AK193" s="233">
        <f t="shared" si="578"/>
        <v>0.59432350426449099</v>
      </c>
      <c r="AL193" s="233">
        <f t="shared" si="578"/>
        <v>0.60423742417072834</v>
      </c>
      <c r="AM193" s="233">
        <f t="shared" si="578"/>
        <v>0.6141513440769657</v>
      </c>
      <c r="AN193" s="233">
        <f t="shared" si="578"/>
        <v>0.62406526398320306</v>
      </c>
      <c r="AO193" s="233">
        <f t="shared" si="578"/>
        <v>0.63397918388944041</v>
      </c>
      <c r="AP193" s="233">
        <f t="shared" si="578"/>
        <v>0.64389310379567777</v>
      </c>
      <c r="AQ193" s="233">
        <f t="shared" si="578"/>
        <v>0.65380702370191512</v>
      </c>
      <c r="AR193" s="233">
        <f t="shared" si="578"/>
        <v>0.66372094360815248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617</v>
      </c>
      <c r="J195" s="16" t="s">
        <v>652</v>
      </c>
      <c r="K195" s="16" t="s">
        <v>653</v>
      </c>
      <c r="L195" s="17" t="s">
        <v>25</v>
      </c>
      <c r="M195" s="18">
        <v>2012</v>
      </c>
      <c r="N195" s="18">
        <f t="shared" ref="N195:AO195" si="579">1+M195</f>
        <v>2013</v>
      </c>
      <c r="O195" s="18">
        <f t="shared" si="579"/>
        <v>2014</v>
      </c>
      <c r="P195" s="18">
        <f>1+O195</f>
        <v>2015</v>
      </c>
      <c r="Q195" s="18">
        <f t="shared" si="579"/>
        <v>2016</v>
      </c>
      <c r="R195" s="18">
        <f t="shared" si="579"/>
        <v>2017</v>
      </c>
      <c r="S195" s="18">
        <f t="shared" si="579"/>
        <v>2018</v>
      </c>
      <c r="T195" s="18">
        <f t="shared" si="579"/>
        <v>2019</v>
      </c>
      <c r="U195" s="18">
        <f t="shared" si="579"/>
        <v>2020</v>
      </c>
      <c r="V195" s="18">
        <f t="shared" si="579"/>
        <v>2021</v>
      </c>
      <c r="W195" s="18">
        <f t="shared" si="579"/>
        <v>2022</v>
      </c>
      <c r="X195" s="18">
        <f t="shared" si="579"/>
        <v>2023</v>
      </c>
      <c r="Y195" s="18">
        <f t="shared" si="579"/>
        <v>2024</v>
      </c>
      <c r="Z195" s="18">
        <f t="shared" si="579"/>
        <v>2025</v>
      </c>
      <c r="AA195" s="18">
        <f t="shared" si="579"/>
        <v>2026</v>
      </c>
      <c r="AB195" s="18">
        <f t="shared" si="579"/>
        <v>2027</v>
      </c>
      <c r="AC195" s="18">
        <f t="shared" si="579"/>
        <v>2028</v>
      </c>
      <c r="AD195" s="18">
        <f t="shared" si="579"/>
        <v>2029</v>
      </c>
      <c r="AE195" s="18">
        <f t="shared" si="579"/>
        <v>2030</v>
      </c>
      <c r="AF195" s="18">
        <f t="shared" si="579"/>
        <v>2031</v>
      </c>
      <c r="AG195" s="18">
        <f t="shared" si="579"/>
        <v>2032</v>
      </c>
      <c r="AH195" s="18">
        <f t="shared" si="579"/>
        <v>2033</v>
      </c>
      <c r="AI195" s="18">
        <f t="shared" si="579"/>
        <v>2034</v>
      </c>
      <c r="AJ195" s="18">
        <f t="shared" si="579"/>
        <v>2035</v>
      </c>
      <c r="AK195" s="18">
        <f t="shared" si="579"/>
        <v>2036</v>
      </c>
      <c r="AL195" s="18">
        <f t="shared" si="579"/>
        <v>2037</v>
      </c>
      <c r="AM195" s="18">
        <f t="shared" si="579"/>
        <v>2038</v>
      </c>
      <c r="AN195" s="18">
        <f t="shared" si="579"/>
        <v>2039</v>
      </c>
      <c r="AO195" s="18">
        <f t="shared" si="579"/>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7">
        <v>2050</v>
      </c>
      <c r="M196" s="114">
        <f t="shared" ref="M196:V197" si="580">MATCH(J$214,$E$185:$M$185,$C196)</f>
        <v>1</v>
      </c>
      <c r="N196" s="114">
        <f t="shared" si="580"/>
        <v>1</v>
      </c>
      <c r="O196" s="114">
        <f t="shared" si="580"/>
        <v>1</v>
      </c>
      <c r="P196" s="114">
        <f t="shared" si="580"/>
        <v>2</v>
      </c>
      <c r="Q196" s="114">
        <f t="shared" si="580"/>
        <v>2</v>
      </c>
      <c r="R196" s="114">
        <f t="shared" si="580"/>
        <v>3</v>
      </c>
      <c r="S196" s="114">
        <f t="shared" si="580"/>
        <v>3</v>
      </c>
      <c r="T196" s="114">
        <f t="shared" si="580"/>
        <v>4</v>
      </c>
      <c r="U196" s="114">
        <f t="shared" si="580"/>
        <v>5</v>
      </c>
      <c r="V196" s="114">
        <f t="shared" si="580"/>
        <v>6</v>
      </c>
      <c r="W196" s="114">
        <f t="shared" ref="W196:AF197" si="581">MATCH(T$214,$E$185:$M$185,$C196)</f>
        <v>6</v>
      </c>
      <c r="X196" s="114">
        <f t="shared" si="581"/>
        <v>6</v>
      </c>
      <c r="Y196" s="114">
        <f t="shared" si="581"/>
        <v>6</v>
      </c>
      <c r="Z196" s="114">
        <f t="shared" si="581"/>
        <v>6</v>
      </c>
      <c r="AA196" s="114">
        <f t="shared" si="581"/>
        <v>6</v>
      </c>
      <c r="AB196" s="114">
        <f t="shared" si="581"/>
        <v>6</v>
      </c>
      <c r="AC196" s="114">
        <f t="shared" si="581"/>
        <v>6</v>
      </c>
      <c r="AD196" s="114">
        <f t="shared" si="581"/>
        <v>6</v>
      </c>
      <c r="AE196" s="114">
        <f t="shared" si="581"/>
        <v>7</v>
      </c>
      <c r="AF196" s="114">
        <f t="shared" si="581"/>
        <v>7</v>
      </c>
      <c r="AG196" s="114">
        <f t="shared" ref="AG196:AP197" si="582">MATCH(AD$214,$E$185:$M$185,$C196)</f>
        <v>7</v>
      </c>
      <c r="AH196" s="114">
        <f t="shared" si="582"/>
        <v>7</v>
      </c>
      <c r="AI196" s="114">
        <f t="shared" si="582"/>
        <v>7</v>
      </c>
      <c r="AJ196" s="114">
        <f t="shared" si="582"/>
        <v>7</v>
      </c>
      <c r="AK196" s="114">
        <f t="shared" si="582"/>
        <v>7</v>
      </c>
      <c r="AL196" s="114">
        <f t="shared" si="582"/>
        <v>7</v>
      </c>
      <c r="AM196" s="114">
        <f t="shared" si="582"/>
        <v>7</v>
      </c>
      <c r="AN196" s="114">
        <f t="shared" si="582"/>
        <v>7</v>
      </c>
      <c r="AO196" s="114">
        <f t="shared" si="582"/>
        <v>8</v>
      </c>
      <c r="AP196" s="114">
        <f t="shared" si="582"/>
        <v>8</v>
      </c>
      <c r="AQ196" s="114">
        <f t="shared" ref="AQ196:AQ197" si="583">MATCH(AN$214,$E$185:$M$185,$C196)</f>
        <v>9</v>
      </c>
      <c r="AR196" s="191">
        <f>MATCH(AO$214,$C$210:$K$210,$C196)</f>
        <v>9</v>
      </c>
      <c r="AS196" s="191">
        <f>MATCH(AP$214,$C$210:$K$210,$C196)</f>
        <v>9</v>
      </c>
      <c r="BH196" s="114">
        <f>MATCH(BE$214,$C$210:$K$210,$C196)</f>
        <v>1</v>
      </c>
    </row>
    <row r="197" spans="1:61">
      <c r="A197" s="40" t="s">
        <v>16</v>
      </c>
      <c r="B197" s="185" t="s">
        <v>393</v>
      </c>
      <c r="C197" s="185">
        <v>0</v>
      </c>
      <c r="D197" s="185">
        <f>INDEX($D196:$L196,0,COUNT($D196:$L196)-D198)</f>
        <v>2050</v>
      </c>
      <c r="E197" s="283">
        <f t="shared" ref="E197:L197" si="584">INDEX($D196:$L196,0,COUNT($D196:$L196)-E198)</f>
        <v>2040</v>
      </c>
      <c r="F197" s="283">
        <f t="shared" si="584"/>
        <v>2030</v>
      </c>
      <c r="G197" s="283">
        <f t="shared" si="584"/>
        <v>2021</v>
      </c>
      <c r="H197" s="283">
        <f t="shared" si="584"/>
        <v>2020</v>
      </c>
      <c r="I197" s="283">
        <f t="shared" si="584"/>
        <v>2019</v>
      </c>
      <c r="J197" s="283">
        <f t="shared" si="584"/>
        <v>2017</v>
      </c>
      <c r="K197" s="283">
        <f t="shared" si="584"/>
        <v>2015</v>
      </c>
      <c r="L197" s="283">
        <f t="shared" si="584"/>
        <v>2012</v>
      </c>
      <c r="M197" s="40">
        <f t="shared" si="580"/>
        <v>1</v>
      </c>
      <c r="N197" s="40" t="e">
        <f t="shared" si="580"/>
        <v>#N/A</v>
      </c>
      <c r="O197" s="40" t="e">
        <f t="shared" si="580"/>
        <v>#N/A</v>
      </c>
      <c r="P197" s="40">
        <f t="shared" si="580"/>
        <v>2</v>
      </c>
      <c r="Q197" s="40" t="e">
        <f t="shared" si="580"/>
        <v>#N/A</v>
      </c>
      <c r="R197" s="40">
        <f t="shared" si="580"/>
        <v>3</v>
      </c>
      <c r="S197" s="40" t="e">
        <f t="shared" si="580"/>
        <v>#N/A</v>
      </c>
      <c r="T197" s="40">
        <f t="shared" si="580"/>
        <v>4</v>
      </c>
      <c r="U197" s="40">
        <f t="shared" si="580"/>
        <v>5</v>
      </c>
      <c r="V197" s="40">
        <f t="shared" si="580"/>
        <v>6</v>
      </c>
      <c r="W197" s="40" t="e">
        <f t="shared" si="581"/>
        <v>#N/A</v>
      </c>
      <c r="X197" s="40" t="e">
        <f t="shared" si="581"/>
        <v>#N/A</v>
      </c>
      <c r="Y197" s="40" t="e">
        <f t="shared" si="581"/>
        <v>#N/A</v>
      </c>
      <c r="Z197" s="40" t="e">
        <f t="shared" si="581"/>
        <v>#N/A</v>
      </c>
      <c r="AA197" s="40" t="e">
        <f t="shared" si="581"/>
        <v>#N/A</v>
      </c>
      <c r="AB197" s="40" t="e">
        <f t="shared" si="581"/>
        <v>#N/A</v>
      </c>
      <c r="AC197" s="40" t="e">
        <f t="shared" si="581"/>
        <v>#N/A</v>
      </c>
      <c r="AD197" s="40" t="e">
        <f t="shared" si="581"/>
        <v>#N/A</v>
      </c>
      <c r="AE197" s="40">
        <f t="shared" si="581"/>
        <v>7</v>
      </c>
      <c r="AF197" s="40" t="e">
        <f t="shared" si="581"/>
        <v>#N/A</v>
      </c>
      <c r="AG197" s="40" t="e">
        <f t="shared" si="582"/>
        <v>#N/A</v>
      </c>
      <c r="AH197" s="40" t="e">
        <f t="shared" si="582"/>
        <v>#N/A</v>
      </c>
      <c r="AI197" s="40" t="e">
        <f t="shared" si="582"/>
        <v>#N/A</v>
      </c>
      <c r="AJ197" s="40" t="e">
        <f t="shared" si="582"/>
        <v>#N/A</v>
      </c>
      <c r="AK197" s="40" t="e">
        <f t="shared" si="582"/>
        <v>#N/A</v>
      </c>
      <c r="AL197" s="40" t="e">
        <f t="shared" si="582"/>
        <v>#N/A</v>
      </c>
      <c r="AM197" s="40" t="e">
        <f t="shared" si="582"/>
        <v>#N/A</v>
      </c>
      <c r="AN197" s="40" t="e">
        <f t="shared" si="582"/>
        <v>#N/A</v>
      </c>
      <c r="AO197" s="40">
        <f t="shared" si="582"/>
        <v>8</v>
      </c>
      <c r="AP197" s="40" t="e">
        <f t="shared" si="582"/>
        <v>#N/A</v>
      </c>
      <c r="AQ197" s="40">
        <f t="shared" si="583"/>
        <v>9</v>
      </c>
      <c r="AR197" s="185" t="e">
        <f>MATCH(AO$214,$C$210:$K$210,$C197)</f>
        <v>#N/A</v>
      </c>
      <c r="AS197" s="185" t="e">
        <f>MATCH(AP$214,$C$210:$K$210,$C197)</f>
        <v>#N/A</v>
      </c>
      <c r="BH197" s="40">
        <f>MATCH(BE$214,$C$210:$K$210,$C197)</f>
        <v>1</v>
      </c>
    </row>
    <row r="198" spans="1:61">
      <c r="A198" s="40" t="s">
        <v>16</v>
      </c>
      <c r="B198" s="185" t="s">
        <v>391</v>
      </c>
      <c r="C198" s="185">
        <v>-1</v>
      </c>
      <c r="D198" s="185">
        <v>0</v>
      </c>
      <c r="E198" s="283">
        <v>1</v>
      </c>
      <c r="F198" s="283">
        <v>2</v>
      </c>
      <c r="G198" s="283">
        <v>3</v>
      </c>
      <c r="H198" s="283">
        <v>4</v>
      </c>
      <c r="I198" s="283">
        <v>5</v>
      </c>
      <c r="J198" s="283">
        <v>6</v>
      </c>
      <c r="K198" s="283">
        <v>7</v>
      </c>
      <c r="L198" s="283">
        <v>8</v>
      </c>
      <c r="M198" s="185">
        <f>MATCH(J$214,$C$211:$K$211,$C198)</f>
        <v>9</v>
      </c>
      <c r="N198" s="185">
        <f>MATCH(K$214,$D$197:$L$197,$C198)</f>
        <v>8</v>
      </c>
      <c r="O198" s="185">
        <f t="shared" ref="O198:AS198" si="585">MATCH(L$214,$C$211:$K$211,$C198)</f>
        <v>8</v>
      </c>
      <c r="P198" s="185">
        <f t="shared" si="585"/>
        <v>8</v>
      </c>
      <c r="Q198" s="185">
        <f t="shared" si="585"/>
        <v>7</v>
      </c>
      <c r="R198" s="185">
        <f t="shared" si="585"/>
        <v>7</v>
      </c>
      <c r="S198" s="185">
        <f t="shared" si="585"/>
        <v>6</v>
      </c>
      <c r="T198" s="185">
        <f t="shared" si="585"/>
        <v>6</v>
      </c>
      <c r="U198" s="185">
        <f t="shared" si="585"/>
        <v>5</v>
      </c>
      <c r="V198" s="185">
        <f t="shared" si="585"/>
        <v>4</v>
      </c>
      <c r="W198" s="185">
        <f t="shared" si="585"/>
        <v>3</v>
      </c>
      <c r="X198" s="185">
        <f t="shared" si="585"/>
        <v>3</v>
      </c>
      <c r="Y198" s="185">
        <f t="shared" si="585"/>
        <v>3</v>
      </c>
      <c r="Z198" s="185">
        <f t="shared" si="585"/>
        <v>3</v>
      </c>
      <c r="AA198" s="185">
        <f t="shared" si="585"/>
        <v>3</v>
      </c>
      <c r="AB198" s="185">
        <f t="shared" si="585"/>
        <v>3</v>
      </c>
      <c r="AC198" s="185">
        <f t="shared" si="585"/>
        <v>3</v>
      </c>
      <c r="AD198" s="185">
        <f t="shared" si="585"/>
        <v>3</v>
      </c>
      <c r="AE198" s="185">
        <f t="shared" si="585"/>
        <v>3</v>
      </c>
      <c r="AF198" s="185">
        <f t="shared" si="585"/>
        <v>2</v>
      </c>
      <c r="AG198" s="185">
        <f t="shared" si="585"/>
        <v>2</v>
      </c>
      <c r="AH198" s="185">
        <f t="shared" si="585"/>
        <v>2</v>
      </c>
      <c r="AI198" s="185">
        <f t="shared" si="585"/>
        <v>2</v>
      </c>
      <c r="AJ198" s="185">
        <f t="shared" si="585"/>
        <v>2</v>
      </c>
      <c r="AK198" s="185">
        <f t="shared" si="585"/>
        <v>2</v>
      </c>
      <c r="AL198" s="185">
        <f t="shared" si="585"/>
        <v>2</v>
      </c>
      <c r="AM198" s="185">
        <f t="shared" si="585"/>
        <v>2</v>
      </c>
      <c r="AN198" s="185">
        <f t="shared" si="585"/>
        <v>2</v>
      </c>
      <c r="AO198" s="185">
        <f t="shared" si="585"/>
        <v>2</v>
      </c>
      <c r="AP198" s="185">
        <f t="shared" si="585"/>
        <v>1</v>
      </c>
      <c r="AQ198" s="185">
        <f t="shared" si="585"/>
        <v>1</v>
      </c>
      <c r="AR198" s="185" t="e">
        <f t="shared" si="585"/>
        <v>#N/A</v>
      </c>
      <c r="AS198" s="185" t="e">
        <f t="shared" si="585"/>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6">IF(ISNA(O196),-1,IF(ISNA(O198),99,IF(ISNA(O197),O196,0)))</f>
        <v>1</v>
      </c>
      <c r="P199" s="189">
        <f t="shared" si="586"/>
        <v>0</v>
      </c>
      <c r="Q199" s="189">
        <f t="shared" si="586"/>
        <v>2</v>
      </c>
      <c r="R199" s="189">
        <f t="shared" ref="R199" si="587">IF(ISNA(R196),-1,IF(ISNA(R198),99,IF(ISNA(R197),R196,0)))</f>
        <v>0</v>
      </c>
      <c r="S199" s="189">
        <f t="shared" si="586"/>
        <v>3</v>
      </c>
      <c r="T199" s="189">
        <f t="shared" si="586"/>
        <v>0</v>
      </c>
      <c r="U199" s="189">
        <f t="shared" si="586"/>
        <v>0</v>
      </c>
      <c r="V199" s="189">
        <f t="shared" si="586"/>
        <v>0</v>
      </c>
      <c r="W199" s="189">
        <f t="shared" si="586"/>
        <v>6</v>
      </c>
      <c r="X199" s="189">
        <f t="shared" si="586"/>
        <v>6</v>
      </c>
      <c r="Y199" s="189">
        <f t="shared" si="586"/>
        <v>6</v>
      </c>
      <c r="Z199" s="189">
        <f t="shared" si="586"/>
        <v>6</v>
      </c>
      <c r="AA199" s="189">
        <f t="shared" si="586"/>
        <v>6</v>
      </c>
      <c r="AB199" s="189">
        <f t="shared" si="586"/>
        <v>6</v>
      </c>
      <c r="AC199" s="189">
        <f t="shared" si="586"/>
        <v>6</v>
      </c>
      <c r="AD199" s="189">
        <f t="shared" si="586"/>
        <v>6</v>
      </c>
      <c r="AE199" s="189">
        <f t="shared" si="586"/>
        <v>0</v>
      </c>
      <c r="AF199" s="189">
        <f t="shared" si="586"/>
        <v>7</v>
      </c>
      <c r="AG199" s="189">
        <f t="shared" si="586"/>
        <v>7</v>
      </c>
      <c r="AH199" s="189">
        <f t="shared" si="586"/>
        <v>7</v>
      </c>
      <c r="AI199" s="189">
        <f t="shared" si="586"/>
        <v>7</v>
      </c>
      <c r="AJ199" s="189">
        <f t="shared" si="586"/>
        <v>7</v>
      </c>
      <c r="AK199" s="189">
        <f t="shared" si="586"/>
        <v>7</v>
      </c>
      <c r="AL199" s="189">
        <f t="shared" si="586"/>
        <v>7</v>
      </c>
      <c r="AM199" s="189">
        <f t="shared" si="586"/>
        <v>7</v>
      </c>
      <c r="AN199" s="189">
        <f t="shared" si="586"/>
        <v>7</v>
      </c>
      <c r="AO199" s="189">
        <f t="shared" si="586"/>
        <v>0</v>
      </c>
      <c r="AP199" s="189">
        <f t="shared" si="586"/>
        <v>8</v>
      </c>
      <c r="AQ199" s="189">
        <f t="shared" si="586"/>
        <v>0</v>
      </c>
      <c r="AR199" s="189">
        <f t="shared" si="586"/>
        <v>99</v>
      </c>
      <c r="AS199" s="189">
        <f t="shared" si="586"/>
        <v>99</v>
      </c>
      <c r="AT199" s="189"/>
      <c r="AW199" s="189"/>
      <c r="AX199" s="189"/>
      <c r="BH199" s="189">
        <f>IF(ISNA(BH196),-1,IF(ISNA(BH198),99,IF(ISNA(BH197),BH196,0)))</f>
        <v>0</v>
      </c>
      <c r="BI199" s="189"/>
    </row>
    <row r="200" spans="1:61">
      <c r="A200" s="185" t="s">
        <v>16</v>
      </c>
      <c r="B200" s="22" t="str">
        <f t="shared" ref="B200:B207" si="588">IF(A200="*","","COM_PROJ")</f>
        <v/>
      </c>
      <c r="C200" s="23" t="str">
        <f t="shared" ref="C200:C207" si="589">IF($A200="*","","-")</f>
        <v/>
      </c>
      <c r="D200" s="57" t="str">
        <f t="shared" ref="D200:D207" si="590">B172</f>
        <v>TPPRCAR</v>
      </c>
      <c r="E200" s="23" t="str">
        <f t="shared" ref="E200:K207" si="591">IF($A200="*","","-")</f>
        <v/>
      </c>
      <c r="F200" s="23"/>
      <c r="H200" s="23" t="str">
        <f t="shared" si="591"/>
        <v/>
      </c>
      <c r="J200" s="23" t="str">
        <f t="shared" si="591"/>
        <v/>
      </c>
      <c r="K200" s="23" t="str">
        <f t="shared" si="591"/>
        <v/>
      </c>
      <c r="L200" s="22" t="str">
        <f t="shared" ref="L200:L207" si="592">IF(A200="*","",0)</f>
        <v/>
      </c>
      <c r="M200" s="186">
        <f t="shared" ref="M200:AR200" si="593">IF(M$199=-1,N200,IF(M$199=99,L200,IF(M$199=0,INDEX($E186:$M186,0,M$197),(INDEX($E186:$M186,0,M$199+1)-INDEX($E186:$M186,0,M$199))/(INDEX($E$185:$M$185,0,M$199+1)-INDEX($E$185:$M$185,0,M$199))+L200)))</f>
        <v>76.916431902036379</v>
      </c>
      <c r="N200" s="186">
        <f t="shared" si="593"/>
        <v>77.988970587086868</v>
      </c>
      <c r="O200" s="186">
        <f t="shared" si="593"/>
        <v>79.061509272137357</v>
      </c>
      <c r="P200" s="186">
        <f t="shared" si="593"/>
        <v>80.134047957187846</v>
      </c>
      <c r="Q200" s="186">
        <f t="shared" si="593"/>
        <v>81.24744158686832</v>
      </c>
      <c r="R200" s="186">
        <f t="shared" si="593"/>
        <v>82.360835216548793</v>
      </c>
      <c r="S200" s="186">
        <f t="shared" si="593"/>
        <v>85.191729190838004</v>
      </c>
      <c r="T200" s="186">
        <f t="shared" si="593"/>
        <v>88.022623165127229</v>
      </c>
      <c r="U200" s="186">
        <f t="shared" si="593"/>
        <v>85.943201334553379</v>
      </c>
      <c r="V200" s="186">
        <f t="shared" si="593"/>
        <v>79.346747919342448</v>
      </c>
      <c r="W200" s="186">
        <f t="shared" si="593"/>
        <v>79.726224901064256</v>
      </c>
      <c r="X200" s="186">
        <f t="shared" si="593"/>
        <v>80.105701882786065</v>
      </c>
      <c r="Y200" s="186">
        <f t="shared" si="593"/>
        <v>80.485178864507873</v>
      </c>
      <c r="Z200" s="186">
        <f t="shared" si="593"/>
        <v>80.864655846229681</v>
      </c>
      <c r="AA200" s="186">
        <f t="shared" si="593"/>
        <v>81.244132827951489</v>
      </c>
      <c r="AB200" s="186">
        <f t="shared" si="593"/>
        <v>81.623609809673297</v>
      </c>
      <c r="AC200" s="186">
        <f t="shared" si="593"/>
        <v>82.003086791395106</v>
      </c>
      <c r="AD200" s="186">
        <f t="shared" si="593"/>
        <v>82.382563773116914</v>
      </c>
      <c r="AE200" s="186">
        <f t="shared" si="593"/>
        <v>82.762040754838736</v>
      </c>
      <c r="AF200" s="186">
        <f t="shared" si="593"/>
        <v>82.273911347552598</v>
      </c>
      <c r="AG200" s="186">
        <f t="shared" si="593"/>
        <v>81.785781940266446</v>
      </c>
      <c r="AH200" s="186">
        <f t="shared" si="593"/>
        <v>81.297652532980294</v>
      </c>
      <c r="AI200" s="186">
        <f t="shared" si="593"/>
        <v>80.809523125694142</v>
      </c>
      <c r="AJ200" s="186">
        <f t="shared" si="593"/>
        <v>80.32139371840799</v>
      </c>
      <c r="AK200" s="186">
        <f t="shared" si="593"/>
        <v>79.833264311121837</v>
      </c>
      <c r="AL200" s="186">
        <f t="shared" si="593"/>
        <v>79.345134903835685</v>
      </c>
      <c r="AM200" s="186">
        <f t="shared" si="593"/>
        <v>78.857005496549533</v>
      </c>
      <c r="AN200" s="186">
        <f t="shared" si="593"/>
        <v>78.368876089263381</v>
      </c>
      <c r="AO200" s="186">
        <f t="shared" si="593"/>
        <v>77.880746681977286</v>
      </c>
      <c r="AP200" s="186">
        <f t="shared" si="593"/>
        <v>76.855355381568501</v>
      </c>
      <c r="AQ200" s="186">
        <f t="shared" si="593"/>
        <v>67.62683367788938</v>
      </c>
      <c r="AR200" s="186">
        <f t="shared" si="593"/>
        <v>67.62683367788938</v>
      </c>
      <c r="AS200" s="186">
        <f>IF(AS$199=-1,#REF!,IF(AS$199=99,AR200,IF(AS$199=0,INDEX($E186:$M186,0,AS$197),(INDEX($E186:$M186,0,AS$199+1)-INDEX($E186:$M186,0,AS$199))/(INDEX($E$185:$M$185,0,AS$199+1)-INDEX($E$185:$M$185,0,AS$199))+AR200)))</f>
        <v>67.62683367788938</v>
      </c>
      <c r="AT200" s="186"/>
      <c r="AW200" s="186"/>
      <c r="AX200" s="186"/>
      <c r="BH200" s="186">
        <f t="shared" ref="BH200:BH207" si="594">E186</f>
        <v>76.916431902036379</v>
      </c>
      <c r="BI200" s="109">
        <f t="shared" ref="BI200:BI207" si="595">(M200-BH200)/M200</f>
        <v>0</v>
      </c>
    </row>
    <row r="201" spans="1:61">
      <c r="A201" s="185" t="s">
        <v>16</v>
      </c>
      <c r="B201" s="22" t="str">
        <f t="shared" si="588"/>
        <v/>
      </c>
      <c r="C201" s="23" t="str">
        <f t="shared" si="589"/>
        <v/>
      </c>
      <c r="D201" s="57" t="str">
        <f t="shared" si="590"/>
        <v>TPPRSUV</v>
      </c>
      <c r="E201" s="23" t="str">
        <f t="shared" si="591"/>
        <v/>
      </c>
      <c r="F201" s="23"/>
      <c r="H201" s="23" t="str">
        <f t="shared" si="591"/>
        <v/>
      </c>
      <c r="J201" s="23" t="str">
        <f t="shared" si="591"/>
        <v/>
      </c>
      <c r="K201" s="23" t="str">
        <f t="shared" si="591"/>
        <v/>
      </c>
      <c r="L201" s="22" t="str">
        <f t="shared" si="592"/>
        <v/>
      </c>
      <c r="M201" s="186">
        <f t="shared" ref="M201:AR201" si="596">IF(M$199=-1,N201,IF(M$199=99,L201,IF(M$199=0,INDEX($E187:$M187,0,M$197),(INDEX($E187:$M187,0,M$199+1)-INDEX($E187:$M187,0,M$199))/(INDEX($E$185:$M$185,0,M$199+1)-INDEX($E$185:$M$185,0,M$199))+L201)))</f>
        <v>9.8639485205430191</v>
      </c>
      <c r="N201" s="186">
        <f t="shared" si="596"/>
        <v>10.001493465283868</v>
      </c>
      <c r="O201" s="186">
        <f t="shared" si="596"/>
        <v>10.139038410024718</v>
      </c>
      <c r="P201" s="186">
        <f t="shared" si="596"/>
        <v>10.276583354765569</v>
      </c>
      <c r="Q201" s="186">
        <f t="shared" si="596"/>
        <v>10.374560208179069</v>
      </c>
      <c r="R201" s="186">
        <f t="shared" si="596"/>
        <v>10.472537061592572</v>
      </c>
      <c r="S201" s="186">
        <f t="shared" si="596"/>
        <v>10.832497496491442</v>
      </c>
      <c r="T201" s="186">
        <f t="shared" si="596"/>
        <v>11.19245793139031</v>
      </c>
      <c r="U201" s="186">
        <f t="shared" si="596"/>
        <v>10.928050435641726</v>
      </c>
      <c r="V201" s="186">
        <f t="shared" si="596"/>
        <v>10.089282801920781</v>
      </c>
      <c r="W201" s="186">
        <f t="shared" si="596"/>
        <v>10.137534944394252</v>
      </c>
      <c r="X201" s="186">
        <f t="shared" si="596"/>
        <v>10.185787086867723</v>
      </c>
      <c r="Y201" s="186">
        <f t="shared" si="596"/>
        <v>10.234039229341194</v>
      </c>
      <c r="Z201" s="186">
        <f t="shared" si="596"/>
        <v>10.282291371814665</v>
      </c>
      <c r="AA201" s="186">
        <f t="shared" si="596"/>
        <v>10.330543514288136</v>
      </c>
      <c r="AB201" s="186">
        <f t="shared" si="596"/>
        <v>10.378795656761607</v>
      </c>
      <c r="AC201" s="186">
        <f t="shared" si="596"/>
        <v>10.427047799235078</v>
      </c>
      <c r="AD201" s="186">
        <f t="shared" si="596"/>
        <v>10.475299941708549</v>
      </c>
      <c r="AE201" s="186">
        <f t="shared" si="596"/>
        <v>10.523552084182015</v>
      </c>
      <c r="AF201" s="186">
        <f t="shared" si="596"/>
        <v>10.461484315014586</v>
      </c>
      <c r="AG201" s="186">
        <f t="shared" si="596"/>
        <v>10.399416545847156</v>
      </c>
      <c r="AH201" s="186">
        <f t="shared" si="596"/>
        <v>10.337348776679727</v>
      </c>
      <c r="AI201" s="186">
        <f t="shared" si="596"/>
        <v>10.275281007512298</v>
      </c>
      <c r="AJ201" s="186">
        <f t="shared" si="596"/>
        <v>10.213213238344869</v>
      </c>
      <c r="AK201" s="186">
        <f t="shared" si="596"/>
        <v>10.15114546917744</v>
      </c>
      <c r="AL201" s="186">
        <f t="shared" si="596"/>
        <v>10.08907770001001</v>
      </c>
      <c r="AM201" s="186">
        <f t="shared" si="596"/>
        <v>10.027009930842581</v>
      </c>
      <c r="AN201" s="186">
        <f t="shared" si="596"/>
        <v>9.9649421616751521</v>
      </c>
      <c r="AO201" s="186">
        <f t="shared" si="596"/>
        <v>9.9028743925077301</v>
      </c>
      <c r="AP201" s="186">
        <f t="shared" si="596"/>
        <v>9.7724914457110952</v>
      </c>
      <c r="AQ201" s="186">
        <f t="shared" si="596"/>
        <v>8.5990449245413849</v>
      </c>
      <c r="AR201" s="186">
        <f t="shared" si="596"/>
        <v>8.5990449245413849</v>
      </c>
      <c r="AS201" s="186">
        <f>IF(AS$199=-1,#REF!,IF(AS$199=99,AR201,IF(AS$199=0,INDEX($E187:$M187,0,AS$197),(INDEX($E187:$M187,0,AS$199+1)-INDEX($E187:$M187,0,AS$199))/(INDEX($E$185:$M$185,0,AS$199+1)-INDEX($E$185:$M$185,0,AS$199))+AR201)))</f>
        <v>8.5990449245413849</v>
      </c>
      <c r="AT201" s="186"/>
      <c r="AW201" s="186"/>
      <c r="AX201" s="186"/>
      <c r="BH201" s="186">
        <f t="shared" si="594"/>
        <v>9.8639485205430191</v>
      </c>
      <c r="BI201" s="109">
        <f t="shared" si="595"/>
        <v>0</v>
      </c>
    </row>
    <row r="202" spans="1:61">
      <c r="A202" s="185" t="s">
        <v>16</v>
      </c>
      <c r="B202" s="22" t="str">
        <f t="shared" si="588"/>
        <v/>
      </c>
      <c r="C202" s="23" t="str">
        <f t="shared" si="589"/>
        <v/>
      </c>
      <c r="D202" s="57" t="str">
        <f t="shared" si="590"/>
        <v>TPPRMOT</v>
      </c>
      <c r="E202" s="23" t="str">
        <f t="shared" si="591"/>
        <v/>
      </c>
      <c r="F202" s="23"/>
      <c r="H202" s="23" t="str">
        <f t="shared" si="591"/>
        <v/>
      </c>
      <c r="J202" s="23" t="str">
        <f t="shared" si="591"/>
        <v/>
      </c>
      <c r="K202" s="23" t="str">
        <f t="shared" si="591"/>
        <v/>
      </c>
      <c r="L202" s="22" t="str">
        <f t="shared" si="592"/>
        <v/>
      </c>
      <c r="M202" s="186">
        <f t="shared" ref="M202:AR202" si="597">IF(M$199=-1,N202,IF(M$199=99,L202,IF(M$199=0,INDEX($E188:$M188,0,M$197),(INDEX($E188:$M188,0,M$199+1)-INDEX($E188:$M188,0,M$199))/(INDEX($E$185:$M$185,0,M$199+1)-INDEX($E$185:$M$185,0,M$199))+L202)))</f>
        <v>3.3624693609771357</v>
      </c>
      <c r="N202" s="186">
        <f t="shared" si="597"/>
        <v>3.180783856493151</v>
      </c>
      <c r="O202" s="186">
        <f t="shared" si="597"/>
        <v>2.9990983520091663</v>
      </c>
      <c r="P202" s="186">
        <f t="shared" si="597"/>
        <v>2.8174128475251812</v>
      </c>
      <c r="Q202" s="186">
        <f t="shared" si="597"/>
        <v>2.8442740363111683</v>
      </c>
      <c r="R202" s="186">
        <f t="shared" si="597"/>
        <v>2.8711352250971554</v>
      </c>
      <c r="S202" s="186">
        <f t="shared" si="597"/>
        <v>2.9698214439380242</v>
      </c>
      <c r="T202" s="186">
        <f t="shared" si="597"/>
        <v>3.068507662778893</v>
      </c>
      <c r="U202" s="186">
        <f t="shared" si="597"/>
        <v>2.9960180959854155</v>
      </c>
      <c r="V202" s="186">
        <f t="shared" si="597"/>
        <v>2.7660628058122647</v>
      </c>
      <c r="W202" s="186">
        <f t="shared" si="597"/>
        <v>2.7792915416121189</v>
      </c>
      <c r="X202" s="186">
        <f t="shared" si="597"/>
        <v>2.7925202774119731</v>
      </c>
      <c r="Y202" s="186">
        <f t="shared" si="597"/>
        <v>2.8057490132118272</v>
      </c>
      <c r="Z202" s="186">
        <f t="shared" si="597"/>
        <v>2.8189777490116814</v>
      </c>
      <c r="AA202" s="186">
        <f t="shared" si="597"/>
        <v>2.8322064848115356</v>
      </c>
      <c r="AB202" s="186">
        <f t="shared" si="597"/>
        <v>2.8454352206113898</v>
      </c>
      <c r="AC202" s="186">
        <f t="shared" si="597"/>
        <v>2.8586639564112439</v>
      </c>
      <c r="AD202" s="186">
        <f t="shared" si="597"/>
        <v>2.8718926922110981</v>
      </c>
      <c r="AE202" s="186">
        <f t="shared" si="597"/>
        <v>2.885121428010951</v>
      </c>
      <c r="AF202" s="186">
        <f t="shared" si="597"/>
        <v>2.8681050204917682</v>
      </c>
      <c r="AG202" s="186">
        <f t="shared" si="597"/>
        <v>2.8510886129725854</v>
      </c>
      <c r="AH202" s="186">
        <f t="shared" si="597"/>
        <v>2.8340722054534027</v>
      </c>
      <c r="AI202" s="186">
        <f t="shared" si="597"/>
        <v>2.8170557979342199</v>
      </c>
      <c r="AJ202" s="186">
        <f t="shared" si="597"/>
        <v>2.8000393904150371</v>
      </c>
      <c r="AK202" s="186">
        <f t="shared" si="597"/>
        <v>2.7830229828958544</v>
      </c>
      <c r="AL202" s="186">
        <f t="shared" si="597"/>
        <v>2.7660065753766716</v>
      </c>
      <c r="AM202" s="186">
        <f t="shared" si="597"/>
        <v>2.7489901678574888</v>
      </c>
      <c r="AN202" s="186">
        <f t="shared" si="597"/>
        <v>2.7319737603383061</v>
      </c>
      <c r="AO202" s="186">
        <f t="shared" si="597"/>
        <v>2.7149573528191242</v>
      </c>
      <c r="AP202" s="186">
        <f t="shared" si="597"/>
        <v>2.6792117575447296</v>
      </c>
      <c r="AQ202" s="186">
        <f t="shared" si="597"/>
        <v>2.3575014000751784</v>
      </c>
      <c r="AR202" s="186">
        <f t="shared" si="597"/>
        <v>2.3575014000751784</v>
      </c>
      <c r="AS202" s="186">
        <f>IF(AS$199=-1,#REF!,IF(AS$199=99,AR202,IF(AS$199=0,INDEX($E188:$M188,0,AS$197),(INDEX($E188:$M188,0,AS$199+1)-INDEX($E188:$M188,0,AS$199))/(INDEX($E$185:$M$185,0,AS$199+1)-INDEX($E$185:$M$185,0,AS$199))+AR202)))</f>
        <v>2.3575014000751784</v>
      </c>
      <c r="AT202" s="186"/>
      <c r="AW202" s="186"/>
      <c r="AX202" s="186"/>
      <c r="BH202" s="186">
        <f t="shared" si="594"/>
        <v>3.3624693609771357</v>
      </c>
      <c r="BI202" s="109">
        <f t="shared" si="595"/>
        <v>0</v>
      </c>
    </row>
    <row r="203" spans="1:61">
      <c r="A203" s="185" t="s">
        <v>16</v>
      </c>
      <c r="B203" s="22" t="str">
        <f t="shared" si="588"/>
        <v/>
      </c>
      <c r="C203" s="23" t="str">
        <f t="shared" si="589"/>
        <v/>
      </c>
      <c r="D203" s="57" t="str">
        <f t="shared" si="590"/>
        <v>TPPUBUS</v>
      </c>
      <c r="E203" s="23" t="str">
        <f t="shared" si="591"/>
        <v/>
      </c>
      <c r="F203" s="23"/>
      <c r="H203" s="23" t="str">
        <f t="shared" si="591"/>
        <v/>
      </c>
      <c r="J203" s="23" t="str">
        <f t="shared" si="591"/>
        <v/>
      </c>
      <c r="K203" s="23" t="str">
        <f t="shared" si="591"/>
        <v/>
      </c>
      <c r="L203" s="22" t="str">
        <f t="shared" si="592"/>
        <v/>
      </c>
      <c r="M203" s="186">
        <f>INDEX('[2]TS BYDem'!J$10:J$59,MATCH($D203,'[2]TS BYDem'!D$10:D$59,0))</f>
        <v>1.4990333520535337</v>
      </c>
      <c r="N203" s="186">
        <f t="shared" ref="N203:AR203" si="598">IF(N$199=-1,O203,IF(N$199=99,M203,IF(N$199=0,INDEX($E189:$M189,0,N$197),(INDEX($E189:$M189,0,N$199+1)-INDEX($E189:$M189,0,N$199))/(INDEX($E$185:$M$185,0,N$199+1)-INDEX($E$185:$M$185,0,N$199))+M203)))</f>
        <v>1.6608648051774133</v>
      </c>
      <c r="O203" s="186">
        <f t="shared" si="598"/>
        <v>1.8226962583012929</v>
      </c>
      <c r="P203" s="186">
        <f t="shared" si="598"/>
        <v>1.1034858490892276</v>
      </c>
      <c r="Q203" s="186">
        <f t="shared" si="598"/>
        <v>0.93251959575931287</v>
      </c>
      <c r="R203" s="186">
        <f t="shared" si="598"/>
        <v>0.76155334242939798</v>
      </c>
      <c r="S203" s="186">
        <f t="shared" si="598"/>
        <v>0.76844803002451478</v>
      </c>
      <c r="T203" s="186">
        <f t="shared" si="598"/>
        <v>0.77534271761963158</v>
      </c>
      <c r="U203" s="186">
        <f t="shared" si="598"/>
        <v>0.79591597799947822</v>
      </c>
      <c r="V203" s="186">
        <f t="shared" si="598"/>
        <v>0.80789315576239318</v>
      </c>
      <c r="W203" s="186">
        <f t="shared" si="598"/>
        <v>0.81540368484861381</v>
      </c>
      <c r="X203" s="186">
        <f t="shared" si="598"/>
        <v>0.82291421393483444</v>
      </c>
      <c r="Y203" s="186">
        <f t="shared" si="598"/>
        <v>0.83042474302105507</v>
      </c>
      <c r="Z203" s="186">
        <f t="shared" si="598"/>
        <v>0.8379352721072757</v>
      </c>
      <c r="AA203" s="186">
        <f t="shared" si="598"/>
        <v>0.84544580119349633</v>
      </c>
      <c r="AB203" s="186">
        <f t="shared" si="598"/>
        <v>0.85295633027971696</v>
      </c>
      <c r="AC203" s="186">
        <f t="shared" si="598"/>
        <v>0.86046685936593759</v>
      </c>
      <c r="AD203" s="186">
        <f t="shared" si="598"/>
        <v>0.86797738845215822</v>
      </c>
      <c r="AE203" s="186">
        <f t="shared" si="598"/>
        <v>0.87548791753837851</v>
      </c>
      <c r="AF203" s="186">
        <f t="shared" si="598"/>
        <v>0.8807743187414655</v>
      </c>
      <c r="AG203" s="186">
        <f t="shared" si="598"/>
        <v>0.88606071994455249</v>
      </c>
      <c r="AH203" s="186">
        <f t="shared" si="598"/>
        <v>0.89134712114763948</v>
      </c>
      <c r="AI203" s="186">
        <f t="shared" si="598"/>
        <v>0.89663352235072646</v>
      </c>
      <c r="AJ203" s="186">
        <f t="shared" si="598"/>
        <v>0.90191992355381345</v>
      </c>
      <c r="AK203" s="186">
        <f t="shared" si="598"/>
        <v>0.90720632475690044</v>
      </c>
      <c r="AL203" s="186">
        <f t="shared" si="598"/>
        <v>0.91249272595998743</v>
      </c>
      <c r="AM203" s="186">
        <f t="shared" si="598"/>
        <v>0.91777912716307442</v>
      </c>
      <c r="AN203" s="186">
        <f t="shared" si="598"/>
        <v>0.9230655283661614</v>
      </c>
      <c r="AO203" s="186">
        <f t="shared" si="598"/>
        <v>0.92835192956924872</v>
      </c>
      <c r="AP203" s="186">
        <f t="shared" si="598"/>
        <v>0.93200665004815397</v>
      </c>
      <c r="AQ203" s="186">
        <f t="shared" si="598"/>
        <v>0.96489913435830077</v>
      </c>
      <c r="AR203" s="186">
        <f t="shared" si="598"/>
        <v>0.96489913435830077</v>
      </c>
      <c r="AS203" s="186">
        <f>IF(AS$199=-1,#REF!,IF(AS$199=99,AR203,IF(AS$199=0,INDEX($E189:$M189,0,AS$197),(INDEX($E189:$M189,0,AS$199+1)-INDEX($E189:$M189,0,AS$199))/(INDEX($E$185:$M$185,0,AS$199+1)-INDEX($E$185:$M$185,0,AS$199))+AR203)))</f>
        <v>0.96489913435830077</v>
      </c>
      <c r="AT203" s="186"/>
      <c r="AW203" s="186"/>
      <c r="AX203" s="186"/>
      <c r="BH203" s="186">
        <f t="shared" si="594"/>
        <v>0.61799148971758899</v>
      </c>
      <c r="BI203" s="109">
        <f t="shared" si="595"/>
        <v>0.5877400000000006</v>
      </c>
    </row>
    <row r="204" spans="1:61">
      <c r="A204" s="185" t="s">
        <v>16</v>
      </c>
      <c r="B204" s="22" t="str">
        <f t="shared" si="588"/>
        <v/>
      </c>
      <c r="C204" s="23" t="str">
        <f t="shared" si="589"/>
        <v/>
      </c>
      <c r="D204" s="57" t="str">
        <f t="shared" si="590"/>
        <v>TPPUMBT</v>
      </c>
      <c r="E204" s="23" t="str">
        <f t="shared" si="591"/>
        <v/>
      </c>
      <c r="F204" s="23"/>
      <c r="H204" s="23" t="str">
        <f t="shared" si="591"/>
        <v/>
      </c>
      <c r="J204" s="23" t="str">
        <f t="shared" si="591"/>
        <v/>
      </c>
      <c r="K204" s="23" t="str">
        <f t="shared" si="591"/>
        <v/>
      </c>
      <c r="L204" s="22" t="str">
        <f t="shared" si="592"/>
        <v/>
      </c>
      <c r="M204" s="186">
        <f>INDEX('[2]TS BYDem'!J$10:J$59,MATCH($D204,'[2]TS BYDem'!D$10:D$59,0))</f>
        <v>6.4978638621089795</v>
      </c>
      <c r="N204" s="186">
        <f t="shared" ref="N204:AR204" si="599">IF(N$199=-1,O204,IF(N$199=99,M204,IF(N$199=0,INDEX($E190:$M190,0,N$197),(INDEX($E190:$M190,0,N$199+1)-INDEX($E190:$M190,0,N$199))/(INDEX($E$185:$M$185,0,N$199+1)-INDEX($E$185:$M$185,0,N$199))+M204)))</f>
        <v>6.7801813785228493</v>
      </c>
      <c r="O204" s="186">
        <f t="shared" si="599"/>
        <v>7.0624988949367191</v>
      </c>
      <c r="P204" s="186">
        <f t="shared" si="599"/>
        <v>6.8307898122946202</v>
      </c>
      <c r="Q204" s="24">
        <f t="shared" si="599"/>
        <v>7.0127420774927423</v>
      </c>
      <c r="R204" s="186">
        <f t="shared" si="599"/>
        <v>7.1946943426908634</v>
      </c>
      <c r="S204" s="186">
        <f t="shared" si="599"/>
        <v>7.2598311716843051</v>
      </c>
      <c r="T204" s="186">
        <f t="shared" si="599"/>
        <v>7.3249680006777469</v>
      </c>
      <c r="U204" s="186">
        <f t="shared" si="599"/>
        <v>7.5193316936968086</v>
      </c>
      <c r="V204" s="186">
        <f t="shared" si="599"/>
        <v>7.6324848089038841</v>
      </c>
      <c r="W204" s="186">
        <f t="shared" si="599"/>
        <v>7.7034397349959534</v>
      </c>
      <c r="X204" s="186">
        <f t="shared" si="599"/>
        <v>7.7743946610880226</v>
      </c>
      <c r="Y204" s="186">
        <f t="shared" si="599"/>
        <v>7.8453495871800918</v>
      </c>
      <c r="Z204" s="186">
        <f t="shared" si="599"/>
        <v>7.916304513272161</v>
      </c>
      <c r="AA204" s="186">
        <f t="shared" si="599"/>
        <v>7.9872594393642302</v>
      </c>
      <c r="AB204" s="186">
        <f t="shared" si="599"/>
        <v>8.0582143654562994</v>
      </c>
      <c r="AC204" s="186">
        <f t="shared" si="599"/>
        <v>8.1291692915483686</v>
      </c>
      <c r="AD204" s="186">
        <f t="shared" si="599"/>
        <v>8.2001242176404379</v>
      </c>
      <c r="AE204" s="186">
        <f t="shared" si="599"/>
        <v>8.2710791437325089</v>
      </c>
      <c r="AF204" s="186">
        <f t="shared" si="599"/>
        <v>8.3210218578012487</v>
      </c>
      <c r="AG204" s="186">
        <f t="shared" si="599"/>
        <v>8.3709645718699885</v>
      </c>
      <c r="AH204" s="186">
        <f t="shared" si="599"/>
        <v>8.4209072859387284</v>
      </c>
      <c r="AI204" s="186">
        <f t="shared" si="599"/>
        <v>8.4708500000074682</v>
      </c>
      <c r="AJ204" s="186">
        <f t="shared" si="599"/>
        <v>8.5207927140762081</v>
      </c>
      <c r="AK204" s="186">
        <f t="shared" si="599"/>
        <v>8.5707354281449479</v>
      </c>
      <c r="AL204" s="186">
        <f t="shared" si="599"/>
        <v>8.6206781422136878</v>
      </c>
      <c r="AM204" s="186">
        <f t="shared" si="599"/>
        <v>8.6706208562824276</v>
      </c>
      <c r="AN204" s="186">
        <f t="shared" si="599"/>
        <v>8.7205635703511675</v>
      </c>
      <c r="AO204" s="186">
        <f t="shared" si="599"/>
        <v>8.7705062844199055</v>
      </c>
      <c r="AP204" s="186">
        <f t="shared" si="599"/>
        <v>8.8050338680948901</v>
      </c>
      <c r="AQ204" s="186">
        <f t="shared" si="599"/>
        <v>9.1157821211697563</v>
      </c>
      <c r="AR204" s="186">
        <f t="shared" si="599"/>
        <v>9.1157821211697563</v>
      </c>
      <c r="AS204" s="186">
        <f>IF(AS$199=-1,#REF!,IF(AS$199=99,AR204,IF(AS$199=0,INDEX($E190:$M190,0,AS$197),(INDEX($E190:$M190,0,AS$199+1)-INDEX($E190:$M190,0,AS$199))/(INDEX($E$185:$M$185,0,AS$199+1)-INDEX($E$185:$M$185,0,AS$199))+AR204)))</f>
        <v>9.1157821211697563</v>
      </c>
      <c r="AT204" s="186"/>
      <c r="AW204" s="186"/>
      <c r="AX204" s="186"/>
      <c r="BH204" s="186">
        <f t="shared" si="594"/>
        <v>5.9838372630530099</v>
      </c>
      <c r="BI204" s="109">
        <f t="shared" si="595"/>
        <v>7.91070126989602E-2</v>
      </c>
    </row>
    <row r="205" spans="1:61">
      <c r="A205" s="185" t="s">
        <v>16</v>
      </c>
      <c r="B205" s="22" t="str">
        <f t="shared" si="588"/>
        <v/>
      </c>
      <c r="C205" s="23" t="str">
        <f t="shared" si="589"/>
        <v/>
      </c>
      <c r="D205" s="57" t="str">
        <f t="shared" si="590"/>
        <v>TPPUBRT</v>
      </c>
      <c r="E205" s="23" t="str">
        <f t="shared" si="591"/>
        <v/>
      </c>
      <c r="F205" s="23"/>
      <c r="H205" s="23" t="str">
        <f t="shared" si="591"/>
        <v/>
      </c>
      <c r="J205" s="23" t="str">
        <f t="shared" si="591"/>
        <v/>
      </c>
      <c r="K205" s="23" t="str">
        <f t="shared" si="591"/>
        <v/>
      </c>
      <c r="L205" s="22" t="str">
        <f t="shared" si="592"/>
        <v/>
      </c>
      <c r="M205" s="186">
        <f>INDEX('[2]TS BYDem'!J$10:J$59,MATCH($D205,'[2]TS BYDem'!D$10:D$59,0))</f>
        <v>0</v>
      </c>
      <c r="N205" s="186">
        <f t="shared" ref="N205:AR205" si="600">IF(N$199=-1,O205,IF(N$199=99,M205,IF(N$199=0,INDEX($E191:$M191,0,N$197),(INDEX($E191:$M191,0,N$199+1)-INDEX($E191:$M191,0,N$199))/(INDEX($E$185:$M$185,0,N$199+1)-INDEX($E$185:$M$185,0,N$199))+M205)))</f>
        <v>3.6155895442892758E-3</v>
      </c>
      <c r="O205" s="186">
        <f t="shared" si="600"/>
        <v>7.2311790885785515E-3</v>
      </c>
      <c r="P205" s="186">
        <f t="shared" si="600"/>
        <v>3.1934511483034965E-2</v>
      </c>
      <c r="Q205" s="186">
        <f t="shared" si="600"/>
        <v>4.7299884474397466E-2</v>
      </c>
      <c r="R205" s="186">
        <f t="shared" si="600"/>
        <v>6.2665257465759974E-2</v>
      </c>
      <c r="S205" s="186">
        <f t="shared" si="600"/>
        <v>8.1388548174502529E-2</v>
      </c>
      <c r="T205" s="186">
        <f t="shared" si="600"/>
        <v>0.1001118388832451</v>
      </c>
      <c r="U205" s="186">
        <f t="shared" si="600"/>
        <v>0.10250507090227989</v>
      </c>
      <c r="V205" s="186">
        <f t="shared" si="600"/>
        <v>0.28460184009732309</v>
      </c>
      <c r="W205" s="186">
        <f t="shared" si="600"/>
        <v>0.31612101001027187</v>
      </c>
      <c r="X205" s="186">
        <f t="shared" si="600"/>
        <v>0.34764017992322066</v>
      </c>
      <c r="Y205" s="186">
        <f t="shared" si="600"/>
        <v>0.37915934983616945</v>
      </c>
      <c r="Z205" s="186">
        <f t="shared" si="600"/>
        <v>0.41067851974911823</v>
      </c>
      <c r="AA205" s="186">
        <f t="shared" si="600"/>
        <v>0.44219768966206702</v>
      </c>
      <c r="AB205" s="186">
        <f t="shared" si="600"/>
        <v>0.4737168595750158</v>
      </c>
      <c r="AC205" s="186">
        <f t="shared" si="600"/>
        <v>0.50523602948796464</v>
      </c>
      <c r="AD205" s="186">
        <f t="shared" si="600"/>
        <v>0.53675519940091343</v>
      </c>
      <c r="AE205" s="186">
        <f t="shared" si="600"/>
        <v>0.56827436931386233</v>
      </c>
      <c r="AF205" s="186">
        <f t="shared" si="600"/>
        <v>0.62633805946052523</v>
      </c>
      <c r="AG205" s="186">
        <f t="shared" si="600"/>
        <v>0.68440174960718814</v>
      </c>
      <c r="AH205" s="186">
        <f t="shared" si="600"/>
        <v>0.74246543975385104</v>
      </c>
      <c r="AI205" s="186">
        <f t="shared" si="600"/>
        <v>0.80052912990051395</v>
      </c>
      <c r="AJ205" s="186">
        <f t="shared" si="600"/>
        <v>0.85859282004717685</v>
      </c>
      <c r="AK205" s="186">
        <f t="shared" si="600"/>
        <v>0.91665651019383976</v>
      </c>
      <c r="AL205" s="186">
        <f t="shared" si="600"/>
        <v>0.97472020034050266</v>
      </c>
      <c r="AM205" s="186">
        <f t="shared" si="600"/>
        <v>1.0327838904871656</v>
      </c>
      <c r="AN205" s="186">
        <f t="shared" si="600"/>
        <v>1.0908475806338285</v>
      </c>
      <c r="AO205" s="186">
        <f t="shared" si="600"/>
        <v>1.1489112707804909</v>
      </c>
      <c r="AP205" s="186">
        <f t="shared" si="600"/>
        <v>1.2162423260067383</v>
      </c>
      <c r="AQ205" s="186">
        <f t="shared" si="600"/>
        <v>1.8222218230429654</v>
      </c>
      <c r="AR205" s="186">
        <f t="shared" si="600"/>
        <v>1.8222218230429654</v>
      </c>
      <c r="AS205" s="186">
        <f>IF(AS$199=-1,#REF!,IF(AS$199=99,AR205,IF(AS$199=0,INDEX($E191:$M191,0,AS$197),(INDEX($E191:$M191,0,AS$199+1)-INDEX($E191:$M191,0,AS$199))/(INDEX($E$185:$M$185,0,AS$199+1)-INDEX($E$185:$M$185,0,AS$199))+AR205)))</f>
        <v>1.8222218230429654</v>
      </c>
      <c r="AT205" s="186"/>
      <c r="AW205" s="186"/>
      <c r="AX205" s="186"/>
      <c r="BH205" s="186">
        <f t="shared" si="594"/>
        <v>2.1087742850167138E-2</v>
      </c>
      <c r="BI205" s="109" t="e">
        <f t="shared" si="595"/>
        <v>#DIV/0!</v>
      </c>
    </row>
    <row r="206" spans="1:61">
      <c r="A206" s="185" t="s">
        <v>16</v>
      </c>
      <c r="B206" s="22" t="str">
        <f t="shared" si="588"/>
        <v/>
      </c>
      <c r="C206" s="23" t="str">
        <f t="shared" si="589"/>
        <v/>
      </c>
      <c r="D206" s="57" t="str">
        <f t="shared" si="590"/>
        <v>TPPUMER</v>
      </c>
      <c r="E206" s="23" t="str">
        <f t="shared" si="591"/>
        <v/>
      </c>
      <c r="F206" s="23"/>
      <c r="H206" s="23" t="str">
        <f t="shared" si="591"/>
        <v/>
      </c>
      <c r="J206" s="23" t="str">
        <f t="shared" si="591"/>
        <v/>
      </c>
      <c r="K206" s="23" t="str">
        <f t="shared" si="591"/>
        <v/>
      </c>
      <c r="L206" s="22" t="str">
        <f t="shared" si="592"/>
        <v/>
      </c>
      <c r="M206" s="186">
        <f>INDEX('[2]TS BYDem'!J$10:J$59,MATCH($D206,'[2]TS BYDem'!D$10:D$59,0))</f>
        <v>15.8</v>
      </c>
      <c r="N206" s="186">
        <f t="shared" ref="N206:AR206" si="601">IF(N$199=-1,O206,IF(N$199=99,M206,IF(N$199=0,INDEX($E192:$M192,0,N$197),(INDEX($E192:$M192,0,N$199+1)-INDEX($E192:$M192,0,N$199))/(INDEX($E$185:$M$185,0,N$199+1)-INDEX($E$185:$M$185,0,N$199))+M206)))</f>
        <v>14.975804134652426</v>
      </c>
      <c r="O206" s="186">
        <f t="shared" si="601"/>
        <v>14.151608269304852</v>
      </c>
      <c r="P206" s="186">
        <f t="shared" si="601"/>
        <v>12.077521603313702</v>
      </c>
      <c r="Q206" s="186">
        <f t="shared" si="601"/>
        <v>10.476867273584928</v>
      </c>
      <c r="R206" s="186">
        <f t="shared" si="601"/>
        <v>8.876212943856153</v>
      </c>
      <c r="S206" s="186">
        <f t="shared" si="601"/>
        <v>8.9565733229208586</v>
      </c>
      <c r="T206" s="186">
        <f t="shared" si="601"/>
        <v>9.0369337019855642</v>
      </c>
      <c r="U206" s="186">
        <f t="shared" si="601"/>
        <v>9.2767233922236425</v>
      </c>
      <c r="V206" s="186">
        <f t="shared" si="601"/>
        <v>9.4163222546630223</v>
      </c>
      <c r="W206" s="186">
        <f t="shared" si="601"/>
        <v>9.5038605159720113</v>
      </c>
      <c r="X206" s="186">
        <f t="shared" si="601"/>
        <v>9.5913987772810003</v>
      </c>
      <c r="Y206" s="186">
        <f t="shared" si="601"/>
        <v>9.6789370385899893</v>
      </c>
      <c r="Z206" s="186">
        <f t="shared" si="601"/>
        <v>9.7664752998989783</v>
      </c>
      <c r="AA206" s="186">
        <f t="shared" si="601"/>
        <v>9.8540135612079673</v>
      </c>
      <c r="AB206" s="186">
        <f t="shared" si="601"/>
        <v>9.9415518225169563</v>
      </c>
      <c r="AC206" s="186">
        <f t="shared" si="601"/>
        <v>10.029090083825945</v>
      </c>
      <c r="AD206" s="186">
        <f t="shared" si="601"/>
        <v>10.116628345134934</v>
      </c>
      <c r="AE206" s="186">
        <f t="shared" si="601"/>
        <v>10.204166606443929</v>
      </c>
      <c r="AF206" s="186">
        <f t="shared" si="601"/>
        <v>10.26578175560153</v>
      </c>
      <c r="AG206" s="186">
        <f t="shared" si="601"/>
        <v>10.327396904759132</v>
      </c>
      <c r="AH206" s="186">
        <f t="shared" si="601"/>
        <v>10.389012053916733</v>
      </c>
      <c r="AI206" s="186">
        <f t="shared" si="601"/>
        <v>10.450627203074335</v>
      </c>
      <c r="AJ206" s="186">
        <f t="shared" si="601"/>
        <v>10.512242352231937</v>
      </c>
      <c r="AK206" s="186">
        <f t="shared" si="601"/>
        <v>10.573857501389538</v>
      </c>
      <c r="AL206" s="186">
        <f t="shared" si="601"/>
        <v>10.63547265054714</v>
      </c>
      <c r="AM206" s="186">
        <f t="shared" si="601"/>
        <v>10.697087799704741</v>
      </c>
      <c r="AN206" s="186">
        <f t="shared" si="601"/>
        <v>10.758702948862343</v>
      </c>
      <c r="AO206" s="186">
        <f t="shared" si="601"/>
        <v>10.820318098019952</v>
      </c>
      <c r="AP206" s="186">
        <f t="shared" si="601"/>
        <v>10.862915346845028</v>
      </c>
      <c r="AQ206" s="186">
        <f t="shared" si="601"/>
        <v>11.246290586270726</v>
      </c>
      <c r="AR206" s="186">
        <f t="shared" si="601"/>
        <v>11.246290586270726</v>
      </c>
      <c r="AS206" s="186">
        <f>IF(AS$199=-1,#REF!,IF(AS$199=99,AR206,IF(AS$199=0,INDEX($E192:$M192,0,AS$197),(INDEX($E192:$M192,0,AS$199+1)-INDEX($E192:$M192,0,AS$199))/(INDEX($E$185:$M$185,0,AS$199+1)-INDEX($E$185:$M$185,0,AS$199))+AR206)))</f>
        <v>11.246290586270726</v>
      </c>
      <c r="AT206" s="186"/>
      <c r="AW206" s="186"/>
      <c r="AX206" s="186"/>
      <c r="BH206" s="186">
        <f t="shared" si="594"/>
        <v>14.550109199356424</v>
      </c>
      <c r="BI206" s="109">
        <f t="shared" si="595"/>
        <v>7.910701269896056E-2</v>
      </c>
    </row>
    <row r="207" spans="1:61">
      <c r="A207" s="185" t="s">
        <v>16</v>
      </c>
      <c r="B207" s="22" t="str">
        <f t="shared" si="588"/>
        <v/>
      </c>
      <c r="C207" s="23" t="str">
        <f t="shared" si="589"/>
        <v/>
      </c>
      <c r="D207" s="57" t="str">
        <f t="shared" si="590"/>
        <v>TPPUGAT</v>
      </c>
      <c r="E207" s="23" t="str">
        <f t="shared" si="591"/>
        <v/>
      </c>
      <c r="F207" s="23"/>
      <c r="H207" s="23" t="str">
        <f t="shared" si="591"/>
        <v/>
      </c>
      <c r="J207" s="23" t="str">
        <f t="shared" si="591"/>
        <v/>
      </c>
      <c r="K207" s="23" t="str">
        <f t="shared" si="591"/>
        <v/>
      </c>
      <c r="L207" s="22" t="str">
        <f t="shared" si="592"/>
        <v/>
      </c>
      <c r="M207" s="186">
        <f>INDEX('[2]TS BYDem'!J$10:J$59,MATCH($D207,'[2]TS BYDem'!D$10:D$59,0))</f>
        <v>0</v>
      </c>
      <c r="N207" s="186">
        <f t="shared" ref="N207:AR207" si="602">IF(N$199=-1,O207,IF(N$199=99,M207,IF(N$199=0,INDEX($E193:$M193,0,N$197),(INDEX($E193:$M193,0,N$199+1)-INDEX($E193:$M193,0,N$199))/(INDEX($E$185:$M$185,0,N$199+1)-INDEX($E$185:$M$185,0,N$199))+M207)))</f>
        <v>2.5453474106364265E-2</v>
      </c>
      <c r="O207" s="186">
        <f t="shared" si="602"/>
        <v>5.090694821272853E-2</v>
      </c>
      <c r="P207" s="186">
        <f t="shared" si="602"/>
        <v>0.61095890498862637</v>
      </c>
      <c r="Q207" s="186">
        <f t="shared" si="602"/>
        <v>0.63463647194986594</v>
      </c>
      <c r="R207" s="186">
        <f t="shared" si="602"/>
        <v>0.65831403891110551</v>
      </c>
      <c r="S207" s="186">
        <f t="shared" si="602"/>
        <v>0.69164511629518599</v>
      </c>
      <c r="T207" s="186">
        <f t="shared" si="602"/>
        <v>0.72497619367926658</v>
      </c>
      <c r="U207" s="186">
        <f t="shared" si="602"/>
        <v>0.71009810405100016</v>
      </c>
      <c r="V207" s="186">
        <f t="shared" si="602"/>
        <v>0.66982917731461922</v>
      </c>
      <c r="W207" s="186">
        <f t="shared" si="602"/>
        <v>0.67515849635584491</v>
      </c>
      <c r="X207" s="186">
        <f t="shared" si="602"/>
        <v>0.68048781539707059</v>
      </c>
      <c r="Y207" s="186">
        <f t="shared" si="602"/>
        <v>0.68581713443829628</v>
      </c>
      <c r="Z207" s="186">
        <f t="shared" si="602"/>
        <v>0.69114645347952197</v>
      </c>
      <c r="AA207" s="186">
        <f t="shared" si="602"/>
        <v>0.69647577252074766</v>
      </c>
      <c r="AB207" s="186">
        <f t="shared" si="602"/>
        <v>0.70180509156197335</v>
      </c>
      <c r="AC207" s="186">
        <f t="shared" si="602"/>
        <v>0.70713441060319904</v>
      </c>
      <c r="AD207" s="186">
        <f t="shared" si="602"/>
        <v>0.71246372964442473</v>
      </c>
      <c r="AE207" s="186">
        <f t="shared" si="602"/>
        <v>0.71779304868565064</v>
      </c>
      <c r="AF207" s="186">
        <f t="shared" si="602"/>
        <v>0.71707332559295955</v>
      </c>
      <c r="AG207" s="186">
        <f t="shared" si="602"/>
        <v>0.71635360250026847</v>
      </c>
      <c r="AH207" s="186">
        <f t="shared" si="602"/>
        <v>0.71563387940757739</v>
      </c>
      <c r="AI207" s="186">
        <f t="shared" si="602"/>
        <v>0.71491415631488631</v>
      </c>
      <c r="AJ207" s="186">
        <f t="shared" si="602"/>
        <v>0.71419443322219522</v>
      </c>
      <c r="AK207" s="186">
        <f t="shared" si="602"/>
        <v>0.71347471012950414</v>
      </c>
      <c r="AL207" s="186">
        <f t="shared" si="602"/>
        <v>0.71275498703681306</v>
      </c>
      <c r="AM207" s="186">
        <f t="shared" si="602"/>
        <v>0.71203526394412198</v>
      </c>
      <c r="AN207" s="186">
        <f t="shared" si="602"/>
        <v>0.71131554085143089</v>
      </c>
      <c r="AO207" s="186">
        <f t="shared" si="602"/>
        <v>0.71059581775874014</v>
      </c>
      <c r="AP207" s="186">
        <f t="shared" si="602"/>
        <v>0.70312490757256196</v>
      </c>
      <c r="AQ207" s="186">
        <f t="shared" si="602"/>
        <v>0.63588671589695822</v>
      </c>
      <c r="AR207" s="186">
        <f t="shared" si="602"/>
        <v>0.63588671589695822</v>
      </c>
      <c r="AS207" s="186">
        <f>IF(AS$199=-1,#REF!,IF(AS$199=99,AR207,IF(AS$199=0,INDEX($E193:$M193,0,AS$197),(INDEX($E193:$M193,0,AS$199+1)-INDEX($E193:$M193,0,AS$199))/(INDEX($E$185:$M$185,0,AS$199+1)-INDEX($E$185:$M$185,0,AS$199))+AR207)))</f>
        <v>0.63588671589695822</v>
      </c>
      <c r="AT207" s="186"/>
      <c r="AW207" s="186"/>
      <c r="AX207" s="186"/>
      <c r="BH207" s="186">
        <f t="shared" si="594"/>
        <v>0.53459848266953358</v>
      </c>
      <c r="BI207" s="109" t="e">
        <f t="shared" si="595"/>
        <v>#DIV/0!</v>
      </c>
    </row>
    <row r="208" spans="1:61">
      <c r="A208" s="185" t="s">
        <v>16</v>
      </c>
      <c r="G208" s="186"/>
      <c r="H208" s="186"/>
      <c r="I208" s="186"/>
      <c r="L208" s="186"/>
      <c r="M208" s="40"/>
      <c r="N208" s="233"/>
    </row>
    <row r="209" spans="1:58" s="324" customFormat="1" ht="23.25">
      <c r="A209" s="185" t="s">
        <v>16</v>
      </c>
      <c r="B209" s="16" t="s">
        <v>19</v>
      </c>
      <c r="C209" s="16" t="s">
        <v>20</v>
      </c>
      <c r="D209" s="16" t="s">
        <v>21</v>
      </c>
      <c r="E209" s="16" t="s">
        <v>22</v>
      </c>
      <c r="F209" s="16" t="s">
        <v>23</v>
      </c>
      <c r="G209" s="16" t="s">
        <v>24</v>
      </c>
      <c r="H209" s="16" t="s">
        <v>617</v>
      </c>
      <c r="I209" s="16" t="s">
        <v>652</v>
      </c>
      <c r="J209" s="16" t="s">
        <v>653</v>
      </c>
      <c r="K209" s="17" t="s">
        <v>25</v>
      </c>
      <c r="L209" s="186"/>
      <c r="M209" s="187"/>
      <c r="N209" s="233"/>
    </row>
    <row r="210" spans="1:58" s="324" customFormat="1">
      <c r="A210" s="114" t="s">
        <v>16</v>
      </c>
      <c r="B210" s="191">
        <v>1</v>
      </c>
      <c r="C210" s="191">
        <v>2012</v>
      </c>
      <c r="D210" s="191">
        <f>F4</f>
        <v>2015</v>
      </c>
      <c r="E210" s="191">
        <v>2017</v>
      </c>
      <c r="F210" s="191">
        <v>2019</v>
      </c>
      <c r="G210" s="191">
        <v>2020</v>
      </c>
      <c r="H210" s="191">
        <v>2021</v>
      </c>
      <c r="I210" s="191">
        <v>2030</v>
      </c>
      <c r="J210" s="191">
        <v>2040</v>
      </c>
      <c r="K210" s="237">
        <v>2050</v>
      </c>
      <c r="L210" s="186"/>
      <c r="M210" s="187"/>
      <c r="N210" s="233"/>
    </row>
    <row r="211" spans="1:58" s="324" customFormat="1">
      <c r="A211" s="40" t="s">
        <v>16</v>
      </c>
      <c r="B211" s="185">
        <v>0</v>
      </c>
      <c r="C211" s="185">
        <f t="shared" ref="C211:K211" si="603">INDEX($C210:$K210,0,COUNT($C210:$K210)-C212)</f>
        <v>2050</v>
      </c>
      <c r="D211" s="283">
        <f t="shared" si="603"/>
        <v>2040</v>
      </c>
      <c r="E211" s="283">
        <f t="shared" si="603"/>
        <v>2030</v>
      </c>
      <c r="F211" s="283">
        <f t="shared" si="603"/>
        <v>2021</v>
      </c>
      <c r="G211" s="283">
        <f t="shared" si="603"/>
        <v>2020</v>
      </c>
      <c r="H211" s="283">
        <f t="shared" si="603"/>
        <v>2019</v>
      </c>
      <c r="I211" s="283">
        <f t="shared" si="603"/>
        <v>2017</v>
      </c>
      <c r="J211" s="283">
        <f t="shared" si="603"/>
        <v>2015</v>
      </c>
      <c r="K211" s="283">
        <f t="shared" si="603"/>
        <v>2012</v>
      </c>
      <c r="L211" s="186"/>
      <c r="M211" s="187"/>
      <c r="N211" s="233"/>
    </row>
    <row r="212" spans="1:58" s="324" customFormat="1">
      <c r="A212" s="40" t="s">
        <v>16</v>
      </c>
      <c r="B212" s="185">
        <v>-1</v>
      </c>
      <c r="C212" s="185">
        <v>0</v>
      </c>
      <c r="D212" s="283">
        <v>1</v>
      </c>
      <c r="E212" s="283">
        <v>2</v>
      </c>
      <c r="F212" s="283">
        <v>3</v>
      </c>
      <c r="G212" s="283">
        <v>4</v>
      </c>
      <c r="H212" s="283">
        <v>5</v>
      </c>
      <c r="I212" s="283">
        <v>6</v>
      </c>
      <c r="J212" s="283">
        <v>7</v>
      </c>
      <c r="K212" s="283">
        <v>8</v>
      </c>
      <c r="L212" s="186"/>
      <c r="M212" s="187"/>
      <c r="N212" s="233"/>
    </row>
    <row r="213" spans="1:58" s="324"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604">1+J214</f>
        <v>2013</v>
      </c>
      <c r="L214" s="18">
        <f t="shared" si="604"/>
        <v>2014</v>
      </c>
      <c r="M214" s="18">
        <f t="shared" si="604"/>
        <v>2015</v>
      </c>
      <c r="N214" s="18">
        <f t="shared" si="604"/>
        <v>2016</v>
      </c>
      <c r="O214" s="18">
        <f t="shared" si="604"/>
        <v>2017</v>
      </c>
      <c r="P214" s="18">
        <f t="shared" si="604"/>
        <v>2018</v>
      </c>
      <c r="Q214" s="18">
        <f t="shared" si="604"/>
        <v>2019</v>
      </c>
      <c r="R214" s="18">
        <f t="shared" si="604"/>
        <v>2020</v>
      </c>
      <c r="S214" s="18">
        <f t="shared" si="604"/>
        <v>2021</v>
      </c>
      <c r="T214" s="18">
        <f t="shared" si="604"/>
        <v>2022</v>
      </c>
      <c r="U214" s="18">
        <f t="shared" si="604"/>
        <v>2023</v>
      </c>
      <c r="V214" s="18">
        <f t="shared" si="604"/>
        <v>2024</v>
      </c>
      <c r="W214" s="18">
        <f t="shared" si="604"/>
        <v>2025</v>
      </c>
      <c r="X214" s="18">
        <f t="shared" si="604"/>
        <v>2026</v>
      </c>
      <c r="Y214" s="18">
        <f t="shared" si="604"/>
        <v>2027</v>
      </c>
      <c r="Z214" s="18">
        <f t="shared" si="604"/>
        <v>2028</v>
      </c>
      <c r="AA214" s="18">
        <f t="shared" si="604"/>
        <v>2029</v>
      </c>
      <c r="AB214" s="18">
        <f t="shared" si="604"/>
        <v>2030</v>
      </c>
      <c r="AC214" s="18">
        <f t="shared" si="604"/>
        <v>2031</v>
      </c>
      <c r="AD214" s="18">
        <f t="shared" si="604"/>
        <v>2032</v>
      </c>
      <c r="AE214" s="18">
        <f t="shared" si="604"/>
        <v>2033</v>
      </c>
      <c r="AF214" s="18">
        <f t="shared" si="604"/>
        <v>2034</v>
      </c>
      <c r="AG214" s="18">
        <f t="shared" si="604"/>
        <v>2035</v>
      </c>
      <c r="AH214" s="18">
        <f t="shared" si="604"/>
        <v>2036</v>
      </c>
      <c r="AI214" s="18">
        <f t="shared" si="604"/>
        <v>2037</v>
      </c>
      <c r="AJ214" s="18">
        <f t="shared" si="604"/>
        <v>2038</v>
      </c>
      <c r="AK214" s="18">
        <f t="shared" si="604"/>
        <v>2039</v>
      </c>
      <c r="AL214" s="18">
        <f t="shared" si="604"/>
        <v>2040</v>
      </c>
      <c r="AM214" s="18">
        <v>2045</v>
      </c>
      <c r="AN214" s="18">
        <v>2050</v>
      </c>
      <c r="AO214" s="18">
        <v>2060</v>
      </c>
      <c r="AP214" s="18">
        <v>2070</v>
      </c>
      <c r="AQ214" s="18"/>
      <c r="AT214" s="18"/>
      <c r="AU214" s="18"/>
      <c r="BE214" s="18">
        <v>2012</v>
      </c>
      <c r="BF214" s="18"/>
    </row>
    <row r="215" spans="1:58" s="191" customFormat="1">
      <c r="A215" s="116" t="s">
        <v>16</v>
      </c>
      <c r="J215" s="114">
        <f t="shared" ref="J215:AP215" si="605">MATCH(J$214,$C$210:$K$210,$B210)</f>
        <v>1</v>
      </c>
      <c r="K215" s="191">
        <f t="shared" si="605"/>
        <v>1</v>
      </c>
      <c r="L215" s="191">
        <f t="shared" si="605"/>
        <v>1</v>
      </c>
      <c r="M215" s="191">
        <f t="shared" si="605"/>
        <v>2</v>
      </c>
      <c r="N215" s="191">
        <f t="shared" si="605"/>
        <v>2</v>
      </c>
      <c r="O215" s="191">
        <f t="shared" si="605"/>
        <v>3</v>
      </c>
      <c r="P215" s="191">
        <f t="shared" si="605"/>
        <v>3</v>
      </c>
      <c r="Q215" s="191">
        <f t="shared" si="605"/>
        <v>4</v>
      </c>
      <c r="R215" s="191">
        <f t="shared" si="605"/>
        <v>5</v>
      </c>
      <c r="S215" s="191">
        <f t="shared" si="605"/>
        <v>6</v>
      </c>
      <c r="T215" s="191">
        <f t="shared" si="605"/>
        <v>6</v>
      </c>
      <c r="U215" s="191">
        <f t="shared" si="605"/>
        <v>6</v>
      </c>
      <c r="V215" s="191">
        <f t="shared" si="605"/>
        <v>6</v>
      </c>
      <c r="W215" s="191">
        <f t="shared" si="605"/>
        <v>6</v>
      </c>
      <c r="X215" s="191">
        <f t="shared" si="605"/>
        <v>6</v>
      </c>
      <c r="Y215" s="191">
        <f t="shared" si="605"/>
        <v>6</v>
      </c>
      <c r="Z215" s="191">
        <f t="shared" si="605"/>
        <v>6</v>
      </c>
      <c r="AA215" s="191">
        <f t="shared" si="605"/>
        <v>6</v>
      </c>
      <c r="AB215" s="191">
        <f t="shared" si="605"/>
        <v>7</v>
      </c>
      <c r="AC215" s="191">
        <f t="shared" si="605"/>
        <v>7</v>
      </c>
      <c r="AD215" s="191">
        <f t="shared" si="605"/>
        <v>7</v>
      </c>
      <c r="AE215" s="191">
        <f t="shared" si="605"/>
        <v>7</v>
      </c>
      <c r="AF215" s="191">
        <f t="shared" si="605"/>
        <v>7</v>
      </c>
      <c r="AG215" s="191">
        <f t="shared" si="605"/>
        <v>7</v>
      </c>
      <c r="AH215" s="191">
        <f t="shared" si="605"/>
        <v>7</v>
      </c>
      <c r="AI215" s="191">
        <f t="shared" si="605"/>
        <v>7</v>
      </c>
      <c r="AJ215" s="191">
        <f t="shared" si="605"/>
        <v>7</v>
      </c>
      <c r="AK215" s="191">
        <f t="shared" si="605"/>
        <v>7</v>
      </c>
      <c r="AL215" s="191">
        <f t="shared" si="605"/>
        <v>8</v>
      </c>
      <c r="AM215" s="191">
        <f t="shared" si="605"/>
        <v>8</v>
      </c>
      <c r="AN215" s="191">
        <f t="shared" si="605"/>
        <v>9</v>
      </c>
      <c r="AO215" s="191">
        <f t="shared" si="605"/>
        <v>9</v>
      </c>
      <c r="AP215" s="191">
        <f t="shared" si="605"/>
        <v>9</v>
      </c>
      <c r="BE215" s="114">
        <f>MATCH(BE$214,$C$210:$K$210,$B210)</f>
        <v>1</v>
      </c>
    </row>
    <row r="216" spans="1:58">
      <c r="A216" s="116" t="s">
        <v>16</v>
      </c>
      <c r="J216" s="40">
        <f t="shared" ref="J216:AP216" si="606">MATCH(J$214,$C$210:$K$210,$B211)</f>
        <v>1</v>
      </c>
      <c r="K216" s="185" t="e">
        <f t="shared" si="606"/>
        <v>#N/A</v>
      </c>
      <c r="L216" s="185" t="e">
        <f t="shared" si="606"/>
        <v>#N/A</v>
      </c>
      <c r="M216" s="185">
        <f t="shared" si="606"/>
        <v>2</v>
      </c>
      <c r="N216" s="185" t="e">
        <f t="shared" si="606"/>
        <v>#N/A</v>
      </c>
      <c r="O216" s="185">
        <f t="shared" si="606"/>
        <v>3</v>
      </c>
      <c r="P216" s="185" t="e">
        <f t="shared" si="606"/>
        <v>#N/A</v>
      </c>
      <c r="Q216" s="185">
        <f t="shared" si="606"/>
        <v>4</v>
      </c>
      <c r="R216" s="185">
        <f t="shared" si="606"/>
        <v>5</v>
      </c>
      <c r="S216" s="185">
        <f t="shared" si="606"/>
        <v>6</v>
      </c>
      <c r="T216" s="185" t="e">
        <f t="shared" si="606"/>
        <v>#N/A</v>
      </c>
      <c r="U216" s="185" t="e">
        <f t="shared" si="606"/>
        <v>#N/A</v>
      </c>
      <c r="V216" s="185" t="e">
        <f t="shared" si="606"/>
        <v>#N/A</v>
      </c>
      <c r="W216" s="185" t="e">
        <f t="shared" si="606"/>
        <v>#N/A</v>
      </c>
      <c r="X216" s="185" t="e">
        <f t="shared" si="606"/>
        <v>#N/A</v>
      </c>
      <c r="Y216" s="185" t="e">
        <f t="shared" si="606"/>
        <v>#N/A</v>
      </c>
      <c r="Z216" s="185" t="e">
        <f t="shared" si="606"/>
        <v>#N/A</v>
      </c>
      <c r="AA216" s="185" t="e">
        <f t="shared" si="606"/>
        <v>#N/A</v>
      </c>
      <c r="AB216" s="185">
        <f t="shared" si="606"/>
        <v>7</v>
      </c>
      <c r="AC216" s="185" t="e">
        <f t="shared" si="606"/>
        <v>#N/A</v>
      </c>
      <c r="AD216" s="185" t="e">
        <f t="shared" si="606"/>
        <v>#N/A</v>
      </c>
      <c r="AE216" s="185" t="e">
        <f t="shared" si="606"/>
        <v>#N/A</v>
      </c>
      <c r="AF216" s="185" t="e">
        <f t="shared" si="606"/>
        <v>#N/A</v>
      </c>
      <c r="AG216" s="185" t="e">
        <f t="shared" si="606"/>
        <v>#N/A</v>
      </c>
      <c r="AH216" s="185" t="e">
        <f t="shared" si="606"/>
        <v>#N/A</v>
      </c>
      <c r="AI216" s="185" t="e">
        <f t="shared" si="606"/>
        <v>#N/A</v>
      </c>
      <c r="AJ216" s="185" t="e">
        <f t="shared" si="606"/>
        <v>#N/A</v>
      </c>
      <c r="AK216" s="185" t="e">
        <f t="shared" si="606"/>
        <v>#N/A</v>
      </c>
      <c r="AL216" s="185">
        <f t="shared" si="606"/>
        <v>8</v>
      </c>
      <c r="AM216" s="185" t="e">
        <f t="shared" si="606"/>
        <v>#N/A</v>
      </c>
      <c r="AN216" s="185">
        <f t="shared" si="606"/>
        <v>9</v>
      </c>
      <c r="AO216" s="185" t="e">
        <f t="shared" si="606"/>
        <v>#N/A</v>
      </c>
      <c r="AP216" s="185" t="e">
        <f t="shared" si="606"/>
        <v>#N/A</v>
      </c>
      <c r="BE216" s="40">
        <f>MATCH(BE$214,$C$210:$K$210,$B211)</f>
        <v>1</v>
      </c>
    </row>
    <row r="217" spans="1:58">
      <c r="A217" s="116" t="s">
        <v>16</v>
      </c>
      <c r="J217" s="185">
        <f t="shared" ref="J217:AP217" si="607">MATCH(J$214,$C$211:$K$211,$B212)</f>
        <v>9</v>
      </c>
      <c r="K217" s="185">
        <f t="shared" si="607"/>
        <v>8</v>
      </c>
      <c r="L217" s="185">
        <f t="shared" si="607"/>
        <v>8</v>
      </c>
      <c r="M217" s="185">
        <f t="shared" si="607"/>
        <v>8</v>
      </c>
      <c r="N217" s="185">
        <f t="shared" si="607"/>
        <v>7</v>
      </c>
      <c r="O217" s="185">
        <f t="shared" si="607"/>
        <v>7</v>
      </c>
      <c r="P217" s="185">
        <f t="shared" si="607"/>
        <v>6</v>
      </c>
      <c r="Q217" s="185">
        <f t="shared" si="607"/>
        <v>6</v>
      </c>
      <c r="R217" s="185">
        <f t="shared" si="607"/>
        <v>5</v>
      </c>
      <c r="S217" s="185">
        <f t="shared" si="607"/>
        <v>4</v>
      </c>
      <c r="T217" s="185">
        <f t="shared" si="607"/>
        <v>3</v>
      </c>
      <c r="U217" s="185">
        <f t="shared" si="607"/>
        <v>3</v>
      </c>
      <c r="V217" s="185">
        <f t="shared" si="607"/>
        <v>3</v>
      </c>
      <c r="W217" s="185">
        <f t="shared" si="607"/>
        <v>3</v>
      </c>
      <c r="X217" s="185">
        <f t="shared" si="607"/>
        <v>3</v>
      </c>
      <c r="Y217" s="185">
        <f t="shared" si="607"/>
        <v>3</v>
      </c>
      <c r="Z217" s="185">
        <f t="shared" si="607"/>
        <v>3</v>
      </c>
      <c r="AA217" s="185">
        <f t="shared" si="607"/>
        <v>3</v>
      </c>
      <c r="AB217" s="185">
        <f t="shared" si="607"/>
        <v>3</v>
      </c>
      <c r="AC217" s="185">
        <f t="shared" si="607"/>
        <v>2</v>
      </c>
      <c r="AD217" s="185">
        <f t="shared" si="607"/>
        <v>2</v>
      </c>
      <c r="AE217" s="185">
        <f t="shared" si="607"/>
        <v>2</v>
      </c>
      <c r="AF217" s="185">
        <f t="shared" si="607"/>
        <v>2</v>
      </c>
      <c r="AG217" s="185">
        <f t="shared" si="607"/>
        <v>2</v>
      </c>
      <c r="AH217" s="185">
        <f t="shared" si="607"/>
        <v>2</v>
      </c>
      <c r="AI217" s="185">
        <f t="shared" si="607"/>
        <v>2</v>
      </c>
      <c r="AJ217" s="185">
        <f t="shared" si="607"/>
        <v>2</v>
      </c>
      <c r="AK217" s="185">
        <f t="shared" si="607"/>
        <v>2</v>
      </c>
      <c r="AL217" s="185">
        <f t="shared" si="607"/>
        <v>2</v>
      </c>
      <c r="AM217" s="185">
        <f t="shared" si="607"/>
        <v>1</v>
      </c>
      <c r="AN217" s="185">
        <f t="shared" si="607"/>
        <v>1</v>
      </c>
      <c r="AO217" s="185" t="e">
        <f t="shared" si="607"/>
        <v>#N/A</v>
      </c>
      <c r="AP217" s="185" t="e">
        <f t="shared" si="607"/>
        <v>#N/A</v>
      </c>
      <c r="BE217" s="185">
        <f>MATCH(BE$214,$C$211:$K$211,$B212)</f>
        <v>9</v>
      </c>
    </row>
    <row r="218" spans="1:58" s="117" customFormat="1">
      <c r="A218" s="116" t="s">
        <v>16</v>
      </c>
      <c r="J218" s="189">
        <f t="shared" ref="J218:AP218" si="608">IF(ISNA(J215),-1,IF(ISNA(J217),99,IF(ISNA(J216),J215,0)))</f>
        <v>0</v>
      </c>
      <c r="K218" s="189">
        <f t="shared" si="608"/>
        <v>1</v>
      </c>
      <c r="L218" s="189">
        <f t="shared" si="608"/>
        <v>1</v>
      </c>
      <c r="M218" s="189">
        <f t="shared" si="608"/>
        <v>0</v>
      </c>
      <c r="N218" s="189">
        <f t="shared" si="608"/>
        <v>2</v>
      </c>
      <c r="O218" s="189">
        <f t="shared" si="608"/>
        <v>0</v>
      </c>
      <c r="P218" s="189">
        <f t="shared" si="608"/>
        <v>3</v>
      </c>
      <c r="Q218" s="189">
        <f t="shared" si="608"/>
        <v>0</v>
      </c>
      <c r="R218" s="189">
        <f t="shared" si="608"/>
        <v>0</v>
      </c>
      <c r="S218" s="189">
        <f t="shared" si="608"/>
        <v>0</v>
      </c>
      <c r="T218" s="189">
        <f t="shared" si="608"/>
        <v>6</v>
      </c>
      <c r="U218" s="189">
        <f t="shared" si="608"/>
        <v>6</v>
      </c>
      <c r="V218" s="189">
        <f t="shared" si="608"/>
        <v>6</v>
      </c>
      <c r="W218" s="189">
        <f t="shared" si="608"/>
        <v>6</v>
      </c>
      <c r="X218" s="189">
        <f t="shared" si="608"/>
        <v>6</v>
      </c>
      <c r="Y218" s="189">
        <f t="shared" si="608"/>
        <v>6</v>
      </c>
      <c r="Z218" s="189">
        <f t="shared" si="608"/>
        <v>6</v>
      </c>
      <c r="AA218" s="189">
        <f t="shared" si="608"/>
        <v>6</v>
      </c>
      <c r="AB218" s="189">
        <f t="shared" si="608"/>
        <v>0</v>
      </c>
      <c r="AC218" s="189">
        <f t="shared" si="608"/>
        <v>7</v>
      </c>
      <c r="AD218" s="189">
        <f t="shared" si="608"/>
        <v>7</v>
      </c>
      <c r="AE218" s="189">
        <f t="shared" si="608"/>
        <v>7</v>
      </c>
      <c r="AF218" s="189">
        <f t="shared" si="608"/>
        <v>7</v>
      </c>
      <c r="AG218" s="189">
        <f t="shared" si="608"/>
        <v>7</v>
      </c>
      <c r="AH218" s="189">
        <f t="shared" si="608"/>
        <v>7</v>
      </c>
      <c r="AI218" s="189">
        <f t="shared" si="608"/>
        <v>7</v>
      </c>
      <c r="AJ218" s="189">
        <f t="shared" si="608"/>
        <v>7</v>
      </c>
      <c r="AK218" s="189">
        <f t="shared" si="608"/>
        <v>7</v>
      </c>
      <c r="AL218" s="189">
        <f t="shared" si="608"/>
        <v>0</v>
      </c>
      <c r="AM218" s="189">
        <f t="shared" si="608"/>
        <v>8</v>
      </c>
      <c r="AN218" s="189">
        <f t="shared" si="608"/>
        <v>0</v>
      </c>
      <c r="AO218" s="189">
        <f t="shared" si="608"/>
        <v>99</v>
      </c>
      <c r="AP218" s="189">
        <f t="shared" si="608"/>
        <v>99</v>
      </c>
      <c r="AQ218" s="189"/>
      <c r="AT218" s="189"/>
      <c r="AU218" s="189"/>
      <c r="BE218" s="189">
        <f>IF(ISNA(BE215),-1,IF(ISNA(BE217),99,IF(ISNA(BE216),BE215,0)))</f>
        <v>0</v>
      </c>
      <c r="BF218" s="189"/>
    </row>
    <row r="219" spans="1:58">
      <c r="B219" s="22" t="str">
        <f t="shared" ref="B219:B226" si="609">IF(A219="*","","COM_PROJ")</f>
        <v>COM_PROJ</v>
      </c>
      <c r="C219" s="23" t="str">
        <f t="shared" ref="C219:C226" si="610">IF($A219="*","","-")</f>
        <v>-</v>
      </c>
      <c r="D219" s="57" t="str">
        <f t="shared" ref="D219:D226" si="611">B186</f>
        <v>TPPRCAR</v>
      </c>
      <c r="E219" s="23" t="str">
        <f t="shared" ref="E219:H226" si="612">IF($A219="*","","-")</f>
        <v>-</v>
      </c>
      <c r="F219" s="23" t="str">
        <f t="shared" si="612"/>
        <v>-</v>
      </c>
      <c r="G219" s="23" t="str">
        <f t="shared" si="612"/>
        <v>-</v>
      </c>
      <c r="H219" s="23" t="str">
        <f t="shared" si="612"/>
        <v>-</v>
      </c>
      <c r="I219" s="22">
        <f t="shared" ref="I219:I226" si="613">IF(A219="*","",0)</f>
        <v>0</v>
      </c>
      <c r="J219" s="186">
        <f t="shared" ref="J219:K221" si="614">IF(J$218=-1,K219,IF(J$218=99,BD219,IF(J$218=0,INDEX($E186:$M186,0,J$216),(INDEX($E186:$M186,0,J$218+1)-INDEX($E186:$M186,0,J$218))/(INDEX($E$185:$M$185,0,J$218+1)-INDEX($E$185:$M$185,0,J$218))+BD219)))</f>
        <v>76.916431902036379</v>
      </c>
      <c r="K219" s="186">
        <f t="shared" si="614"/>
        <v>77.988970587086868</v>
      </c>
      <c r="L219" s="186">
        <f t="shared" ref="L219:AL219" si="615">IF(L$218=-1,M219,IF(L$218=99,K219,IF(L$218=0,INDEX($E186:$M186,0,L$216),(INDEX($E186:$M186,0,L$218+1)-INDEX($E186:$M186,0,L$218))/(INDEX($E$185:$M$185,0,L$218+1)-INDEX($E$185:$M$185,0,L$218))+K219)))</f>
        <v>79.061509272137357</v>
      </c>
      <c r="M219" s="186">
        <f t="shared" si="615"/>
        <v>80.134047957187846</v>
      </c>
      <c r="N219" s="186">
        <f t="shared" si="615"/>
        <v>81.24744158686832</v>
      </c>
      <c r="O219" s="186">
        <f t="shared" si="615"/>
        <v>82.360835216548793</v>
      </c>
      <c r="P219" s="186">
        <f t="shared" si="615"/>
        <v>85.191729190838004</v>
      </c>
      <c r="Q219" s="186">
        <f t="shared" si="615"/>
        <v>88.022623165127229</v>
      </c>
      <c r="R219" s="186">
        <f t="shared" si="615"/>
        <v>85.943201334553379</v>
      </c>
      <c r="S219" s="186">
        <f t="shared" si="615"/>
        <v>79.346747919342448</v>
      </c>
      <c r="T219" s="186">
        <f t="shared" si="615"/>
        <v>79.726224901064256</v>
      </c>
      <c r="U219" s="186">
        <f t="shared" si="615"/>
        <v>80.105701882786065</v>
      </c>
      <c r="V219" s="186">
        <f t="shared" si="615"/>
        <v>80.485178864507873</v>
      </c>
      <c r="W219" s="186">
        <f t="shared" si="615"/>
        <v>80.864655846229681</v>
      </c>
      <c r="X219" s="186">
        <f t="shared" si="615"/>
        <v>81.244132827951489</v>
      </c>
      <c r="Y219" s="186">
        <f t="shared" si="615"/>
        <v>81.623609809673297</v>
      </c>
      <c r="Z219" s="186">
        <f t="shared" si="615"/>
        <v>82.003086791395106</v>
      </c>
      <c r="AA219" s="186">
        <f t="shared" si="615"/>
        <v>82.382563773116914</v>
      </c>
      <c r="AB219" s="186">
        <f t="shared" si="615"/>
        <v>82.762040754838736</v>
      </c>
      <c r="AC219" s="186">
        <f t="shared" si="615"/>
        <v>82.273911347552598</v>
      </c>
      <c r="AD219" s="186">
        <f t="shared" si="615"/>
        <v>81.785781940266446</v>
      </c>
      <c r="AE219" s="186">
        <f t="shared" si="615"/>
        <v>81.297652532980294</v>
      </c>
      <c r="AF219" s="186">
        <f t="shared" si="615"/>
        <v>80.809523125694142</v>
      </c>
      <c r="AG219" s="186">
        <f t="shared" si="615"/>
        <v>80.32139371840799</v>
      </c>
      <c r="AH219" s="186">
        <f t="shared" si="615"/>
        <v>79.833264311121837</v>
      </c>
      <c r="AI219" s="186">
        <f t="shared" si="615"/>
        <v>79.345134903835685</v>
      </c>
      <c r="AJ219" s="186">
        <f t="shared" si="615"/>
        <v>78.857005496549533</v>
      </c>
      <c r="AK219" s="186">
        <f t="shared" si="615"/>
        <v>78.368876089263381</v>
      </c>
      <c r="AL219" s="186">
        <f t="shared" si="615"/>
        <v>77.880746681977286</v>
      </c>
      <c r="AM219" s="301">
        <f>(AL219+AN219)/2</f>
        <v>72.753790179933333</v>
      </c>
      <c r="AN219" s="186">
        <f t="shared" ref="AN219:AO226" si="616">IF(AN$218=-1,AO219,IF(AN$218=99,AM219,IF(AN$218=0,INDEX($E186:$M186,0,AN$216),(INDEX($E186:$M186,0,AN$218+1)-INDEX($E186:$M186,0,AN$218))/(INDEX($E$185:$M$185,0,AN$218+1)-INDEX($E$185:$M$185,0,AN$218))+AM219)))</f>
        <v>67.62683367788938</v>
      </c>
      <c r="AO219" s="186">
        <f t="shared" si="616"/>
        <v>67.62683367788938</v>
      </c>
      <c r="AP219" s="186">
        <f>IF(AP$218=-1,#REF!,IF(AP$218=99,AO219,IF(AP$218=0,INDEX($E186:$M186,0,AP$216),(INDEX($E186:$M186,0,AP$218+1)-INDEX($E186:$M186,0,AP$218))/(INDEX($E$185:$M$185,0,AP$218+1)-INDEX($E$185:$M$185,0,AP$218))+AO219)))</f>
        <v>67.62683367788938</v>
      </c>
      <c r="AQ219" s="186"/>
      <c r="AT219" s="186"/>
      <c r="AU219" s="186"/>
      <c r="BE219" s="186">
        <f t="shared" ref="BE219:BE226" si="617">E186</f>
        <v>76.916431902036379</v>
      </c>
      <c r="BF219" s="109">
        <f t="shared" ref="BF219:BF226" si="618">(J219-BE219)/J219</f>
        <v>0</v>
      </c>
    </row>
    <row r="220" spans="1:58">
      <c r="B220" s="22" t="str">
        <f t="shared" si="609"/>
        <v>COM_PROJ</v>
      </c>
      <c r="C220" s="23" t="str">
        <f t="shared" si="610"/>
        <v>-</v>
      </c>
      <c r="D220" s="57" t="str">
        <f t="shared" si="611"/>
        <v>TPPRSUV</v>
      </c>
      <c r="E220" s="23" t="str">
        <f t="shared" si="612"/>
        <v>-</v>
      </c>
      <c r="F220" s="23" t="str">
        <f t="shared" si="612"/>
        <v>-</v>
      </c>
      <c r="G220" s="23" t="str">
        <f t="shared" si="612"/>
        <v>-</v>
      </c>
      <c r="H220" s="23" t="str">
        <f t="shared" si="612"/>
        <v>-</v>
      </c>
      <c r="I220" s="22">
        <f t="shared" si="613"/>
        <v>0</v>
      </c>
      <c r="J220" s="186">
        <f t="shared" si="614"/>
        <v>9.8639485205430191</v>
      </c>
      <c r="K220" s="186">
        <f t="shared" si="614"/>
        <v>10.001493465283868</v>
      </c>
      <c r="L220" s="186">
        <f t="shared" ref="L220:AL220" si="619">IF(L$218=-1,M220,IF(L$218=99,K220,IF(L$218=0,INDEX($E187:$M187,0,L$216),(INDEX($E187:$M187,0,L$218+1)-INDEX($E187:$M187,0,L$218))/(INDEX($E$185:$M$185,0,L$218+1)-INDEX($E$185:$M$185,0,L$218))+K220)))</f>
        <v>10.139038410024718</v>
      </c>
      <c r="M220" s="186">
        <f t="shared" si="619"/>
        <v>10.276583354765569</v>
      </c>
      <c r="N220" s="186">
        <f t="shared" si="619"/>
        <v>10.374560208179069</v>
      </c>
      <c r="O220" s="186">
        <f t="shared" si="619"/>
        <v>10.472537061592572</v>
      </c>
      <c r="P220" s="186">
        <f t="shared" si="619"/>
        <v>10.832497496491442</v>
      </c>
      <c r="Q220" s="186">
        <f t="shared" si="619"/>
        <v>11.19245793139031</v>
      </c>
      <c r="R220" s="186">
        <f t="shared" si="619"/>
        <v>10.928050435641726</v>
      </c>
      <c r="S220" s="186">
        <f t="shared" si="619"/>
        <v>10.089282801920781</v>
      </c>
      <c r="T220" s="186">
        <f t="shared" si="619"/>
        <v>10.137534944394252</v>
      </c>
      <c r="U220" s="186">
        <f t="shared" si="619"/>
        <v>10.185787086867723</v>
      </c>
      <c r="V220" s="186">
        <f t="shared" si="619"/>
        <v>10.234039229341194</v>
      </c>
      <c r="W220" s="186">
        <f t="shared" si="619"/>
        <v>10.282291371814665</v>
      </c>
      <c r="X220" s="186">
        <f t="shared" si="619"/>
        <v>10.330543514288136</v>
      </c>
      <c r="Y220" s="186">
        <f t="shared" si="619"/>
        <v>10.378795656761607</v>
      </c>
      <c r="Z220" s="186">
        <f t="shared" si="619"/>
        <v>10.427047799235078</v>
      </c>
      <c r="AA220" s="186">
        <f t="shared" si="619"/>
        <v>10.475299941708549</v>
      </c>
      <c r="AB220" s="186">
        <f t="shared" si="619"/>
        <v>10.523552084182015</v>
      </c>
      <c r="AC220" s="186">
        <f t="shared" si="619"/>
        <v>10.461484315014586</v>
      </c>
      <c r="AD220" s="186">
        <f t="shared" si="619"/>
        <v>10.399416545847156</v>
      </c>
      <c r="AE220" s="186">
        <f t="shared" si="619"/>
        <v>10.337348776679727</v>
      </c>
      <c r="AF220" s="186">
        <f t="shared" si="619"/>
        <v>10.275281007512298</v>
      </c>
      <c r="AG220" s="186">
        <f t="shared" si="619"/>
        <v>10.213213238344869</v>
      </c>
      <c r="AH220" s="186">
        <f t="shared" si="619"/>
        <v>10.15114546917744</v>
      </c>
      <c r="AI220" s="186">
        <f t="shared" si="619"/>
        <v>10.08907770001001</v>
      </c>
      <c r="AJ220" s="186">
        <f t="shared" si="619"/>
        <v>10.027009930842581</v>
      </c>
      <c r="AK220" s="186">
        <f t="shared" si="619"/>
        <v>9.9649421616751521</v>
      </c>
      <c r="AL220" s="186">
        <f t="shared" si="619"/>
        <v>9.9028743925077301</v>
      </c>
      <c r="AM220" s="301">
        <f t="shared" ref="AM220:AM226" si="620">(AL220+AN220)/2</f>
        <v>9.2509596585245575</v>
      </c>
      <c r="AN220" s="186">
        <f t="shared" si="616"/>
        <v>8.5990449245413849</v>
      </c>
      <c r="AO220" s="186">
        <f t="shared" si="616"/>
        <v>8.5990449245413849</v>
      </c>
      <c r="AP220" s="186">
        <f>IF(AP$218=-1,#REF!,IF(AP$218=99,AO220,IF(AP$218=0,INDEX($E187:$M187,0,AP$216),(INDEX($E187:$M187,0,AP$218+1)-INDEX($E187:$M187,0,AP$218))/(INDEX($E$185:$M$185,0,AP$218+1)-INDEX($E$185:$M$185,0,AP$218))+AO220)))</f>
        <v>8.5990449245413849</v>
      </c>
      <c r="AQ220" s="186"/>
      <c r="AT220" s="186"/>
      <c r="AU220" s="186"/>
      <c r="BE220" s="186">
        <f t="shared" si="617"/>
        <v>9.8639485205430191</v>
      </c>
      <c r="BF220" s="109">
        <f t="shared" si="618"/>
        <v>0</v>
      </c>
    </row>
    <row r="221" spans="1:58">
      <c r="B221" s="22" t="str">
        <f t="shared" si="609"/>
        <v>COM_PROJ</v>
      </c>
      <c r="C221" s="23" t="str">
        <f t="shared" si="610"/>
        <v>-</v>
      </c>
      <c r="D221" s="57" t="str">
        <f t="shared" si="611"/>
        <v>TPPRMOT</v>
      </c>
      <c r="E221" s="23" t="str">
        <f t="shared" si="612"/>
        <v>-</v>
      </c>
      <c r="F221" s="23" t="str">
        <f t="shared" si="612"/>
        <v>-</v>
      </c>
      <c r="G221" s="23" t="str">
        <f t="shared" si="612"/>
        <v>-</v>
      </c>
      <c r="H221" s="23" t="str">
        <f t="shared" si="612"/>
        <v>-</v>
      </c>
      <c r="I221" s="22">
        <f t="shared" si="613"/>
        <v>0</v>
      </c>
      <c r="J221" s="186">
        <f t="shared" si="614"/>
        <v>3.3624693609771357</v>
      </c>
      <c r="K221" s="186">
        <f t="shared" si="614"/>
        <v>3.180783856493151</v>
      </c>
      <c r="L221" s="186">
        <f t="shared" ref="L221:AL221" si="621">IF(L$218=-1,M221,IF(L$218=99,K221,IF(L$218=0,INDEX($E188:$M188,0,L$216),(INDEX($E188:$M188,0,L$218+1)-INDEX($E188:$M188,0,L$218))/(INDEX($E$185:$M$185,0,L$218+1)-INDEX($E$185:$M$185,0,L$218))+K221)))</f>
        <v>2.9990983520091663</v>
      </c>
      <c r="M221" s="186">
        <f t="shared" si="621"/>
        <v>2.8174128475251812</v>
      </c>
      <c r="N221" s="186">
        <f t="shared" si="621"/>
        <v>2.8442740363111683</v>
      </c>
      <c r="O221" s="186">
        <f t="shared" si="621"/>
        <v>2.8711352250971554</v>
      </c>
      <c r="P221" s="186">
        <f t="shared" si="621"/>
        <v>2.9698214439380242</v>
      </c>
      <c r="Q221" s="186">
        <f t="shared" si="621"/>
        <v>3.068507662778893</v>
      </c>
      <c r="R221" s="186">
        <f t="shared" si="621"/>
        <v>2.9960180959854155</v>
      </c>
      <c r="S221" s="186">
        <f t="shared" si="621"/>
        <v>2.7660628058122647</v>
      </c>
      <c r="T221" s="186">
        <f t="shared" si="621"/>
        <v>2.7792915416121189</v>
      </c>
      <c r="U221" s="186">
        <f t="shared" si="621"/>
        <v>2.7925202774119731</v>
      </c>
      <c r="V221" s="186">
        <f t="shared" si="621"/>
        <v>2.8057490132118272</v>
      </c>
      <c r="W221" s="186">
        <f t="shared" si="621"/>
        <v>2.8189777490116814</v>
      </c>
      <c r="X221" s="186">
        <f t="shared" si="621"/>
        <v>2.8322064848115356</v>
      </c>
      <c r="Y221" s="186">
        <f t="shared" si="621"/>
        <v>2.8454352206113898</v>
      </c>
      <c r="Z221" s="186">
        <f t="shared" si="621"/>
        <v>2.8586639564112439</v>
      </c>
      <c r="AA221" s="186">
        <f t="shared" si="621"/>
        <v>2.8718926922110981</v>
      </c>
      <c r="AB221" s="186">
        <f t="shared" si="621"/>
        <v>2.885121428010951</v>
      </c>
      <c r="AC221" s="186">
        <f t="shared" si="621"/>
        <v>2.8681050204917682</v>
      </c>
      <c r="AD221" s="186">
        <f t="shared" si="621"/>
        <v>2.8510886129725854</v>
      </c>
      <c r="AE221" s="186">
        <f t="shared" si="621"/>
        <v>2.8340722054534027</v>
      </c>
      <c r="AF221" s="186">
        <f t="shared" si="621"/>
        <v>2.8170557979342199</v>
      </c>
      <c r="AG221" s="186">
        <f t="shared" si="621"/>
        <v>2.8000393904150371</v>
      </c>
      <c r="AH221" s="186">
        <f t="shared" si="621"/>
        <v>2.7830229828958544</v>
      </c>
      <c r="AI221" s="186">
        <f t="shared" si="621"/>
        <v>2.7660065753766716</v>
      </c>
      <c r="AJ221" s="186">
        <f t="shared" si="621"/>
        <v>2.7489901678574888</v>
      </c>
      <c r="AK221" s="186">
        <f t="shared" si="621"/>
        <v>2.7319737603383061</v>
      </c>
      <c r="AL221" s="186">
        <f t="shared" si="621"/>
        <v>2.7149573528191242</v>
      </c>
      <c r="AM221" s="301">
        <f t="shared" si="620"/>
        <v>2.5362293764471513</v>
      </c>
      <c r="AN221" s="186">
        <f t="shared" si="616"/>
        <v>2.3575014000751784</v>
      </c>
      <c r="AO221" s="186">
        <f t="shared" si="616"/>
        <v>2.3575014000751784</v>
      </c>
      <c r="AP221" s="186">
        <f>IF(AP$218=-1,#REF!,IF(AP$218=99,AO221,IF(AP$218=0,INDEX($E188:$M188,0,AP$216),(INDEX($E188:$M188,0,AP$218+1)-INDEX($E188:$M188,0,AP$218))/(INDEX($E$185:$M$185,0,AP$218+1)-INDEX($E$185:$M$185,0,AP$218))+AO221)))</f>
        <v>2.3575014000751784</v>
      </c>
      <c r="AQ221" s="186"/>
      <c r="AT221" s="186"/>
      <c r="AU221" s="186"/>
      <c r="BE221" s="186">
        <f t="shared" si="617"/>
        <v>3.3624693609771357</v>
      </c>
      <c r="BF221" s="109">
        <f t="shared" si="618"/>
        <v>0</v>
      </c>
    </row>
    <row r="222" spans="1:58">
      <c r="B222" s="22" t="str">
        <f t="shared" si="609"/>
        <v>COM_PROJ</v>
      </c>
      <c r="C222" s="23" t="str">
        <f t="shared" si="610"/>
        <v>-</v>
      </c>
      <c r="D222" s="57" t="str">
        <f t="shared" si="611"/>
        <v>TPPUBUS</v>
      </c>
      <c r="E222" s="23" t="str">
        <f t="shared" si="612"/>
        <v>-</v>
      </c>
      <c r="F222" s="23" t="str">
        <f t="shared" si="612"/>
        <v>-</v>
      </c>
      <c r="G222" s="23" t="str">
        <f t="shared" si="612"/>
        <v>-</v>
      </c>
      <c r="H222" s="23" t="str">
        <f t="shared" si="612"/>
        <v>-</v>
      </c>
      <c r="I222" s="22">
        <f t="shared" si="613"/>
        <v>0</v>
      </c>
      <c r="J222" s="186">
        <f>INDEX('[2]TS BYDem'!J$10:J$59,MATCH($D222,'[2]TS BYDem'!D$10:D$59,0))</f>
        <v>1.4990333520535337</v>
      </c>
      <c r="K222" s="186">
        <f>IF(K$218=-1,L222,IF(K$218=99,BE222,IF(K$218=0,INDEX($E189:$M189,0,K$216),(INDEX($E189:$M189,0,K$218+1)-INDEX($E189:$M189,0,K$218))/(INDEX($E$185:$M$185,0,K$218+1)-INDEX($E$185:$M$185,0,K$218))+BE222)))</f>
        <v>0.77982294284146858</v>
      </c>
      <c r="L222" s="186">
        <f t="shared" ref="L222:AL222" si="622">IF(L$218=-1,M222,IF(L$218=99,K222,IF(L$218=0,INDEX($E189:$M189,0,L$216),(INDEX($E189:$M189,0,L$218+1)-INDEX($E189:$M189,0,L$218))/(INDEX($E$185:$M$185,0,L$218+1)-INDEX($E$185:$M$185,0,L$218))+K222)))</f>
        <v>0.94165439596534817</v>
      </c>
      <c r="M222" s="186">
        <f t="shared" si="622"/>
        <v>1.1034858490892276</v>
      </c>
      <c r="N222" s="186">
        <f t="shared" si="622"/>
        <v>0.93251959575931287</v>
      </c>
      <c r="O222" s="186">
        <f t="shared" si="622"/>
        <v>0.76155334242939798</v>
      </c>
      <c r="P222" s="186">
        <f t="shared" si="622"/>
        <v>0.76844803002451478</v>
      </c>
      <c r="Q222" s="186">
        <f t="shared" si="622"/>
        <v>0.77534271761963158</v>
      </c>
      <c r="R222" s="186">
        <f t="shared" si="622"/>
        <v>0.79591597799947822</v>
      </c>
      <c r="S222" s="186">
        <f t="shared" si="622"/>
        <v>0.80789315576239318</v>
      </c>
      <c r="T222" s="186">
        <f t="shared" si="622"/>
        <v>0.81540368484861381</v>
      </c>
      <c r="U222" s="186">
        <f t="shared" si="622"/>
        <v>0.82291421393483444</v>
      </c>
      <c r="V222" s="186">
        <f t="shared" si="622"/>
        <v>0.83042474302105507</v>
      </c>
      <c r="W222" s="186">
        <f t="shared" si="622"/>
        <v>0.8379352721072757</v>
      </c>
      <c r="X222" s="186">
        <f t="shared" si="622"/>
        <v>0.84544580119349633</v>
      </c>
      <c r="Y222" s="186">
        <f t="shared" si="622"/>
        <v>0.85295633027971696</v>
      </c>
      <c r="Z222" s="186">
        <f t="shared" si="622"/>
        <v>0.86046685936593759</v>
      </c>
      <c r="AA222" s="186">
        <f t="shared" si="622"/>
        <v>0.86797738845215822</v>
      </c>
      <c r="AB222" s="186">
        <f t="shared" si="622"/>
        <v>0.87548791753837851</v>
      </c>
      <c r="AC222" s="186">
        <f t="shared" si="622"/>
        <v>0.8807743187414655</v>
      </c>
      <c r="AD222" s="186">
        <f t="shared" si="622"/>
        <v>0.88606071994455249</v>
      </c>
      <c r="AE222" s="186">
        <f t="shared" si="622"/>
        <v>0.89134712114763948</v>
      </c>
      <c r="AF222" s="186">
        <f t="shared" si="622"/>
        <v>0.89663352235072646</v>
      </c>
      <c r="AG222" s="186">
        <f t="shared" si="622"/>
        <v>0.90191992355381345</v>
      </c>
      <c r="AH222" s="186">
        <f t="shared" si="622"/>
        <v>0.90720632475690044</v>
      </c>
      <c r="AI222" s="186">
        <f t="shared" si="622"/>
        <v>0.91249272595998743</v>
      </c>
      <c r="AJ222" s="186">
        <f t="shared" si="622"/>
        <v>0.91777912716307442</v>
      </c>
      <c r="AK222" s="186">
        <f t="shared" si="622"/>
        <v>0.9230655283661614</v>
      </c>
      <c r="AL222" s="186">
        <f t="shared" si="622"/>
        <v>0.92835192956924872</v>
      </c>
      <c r="AM222" s="301">
        <f t="shared" si="620"/>
        <v>0.94662553196377475</v>
      </c>
      <c r="AN222" s="186">
        <f t="shared" si="616"/>
        <v>0.96489913435830077</v>
      </c>
      <c r="AO222" s="186">
        <f t="shared" si="616"/>
        <v>0.96489913435830077</v>
      </c>
      <c r="AP222" s="186">
        <f>IF(AP$218=-1,#REF!,IF(AP$218=99,AO222,IF(AP$218=0,INDEX($E189:$M189,0,AP$216),(INDEX($E189:$M189,0,AP$218+1)-INDEX($E189:$M189,0,AP$218))/(INDEX($E$185:$M$185,0,AP$218+1)-INDEX($E$185:$M$185,0,AP$218))+AO222)))</f>
        <v>0.96489913435830077</v>
      </c>
      <c r="AQ222" s="186"/>
      <c r="AT222" s="186"/>
      <c r="AU222" s="186"/>
      <c r="BE222" s="186">
        <f t="shared" si="617"/>
        <v>0.61799148971758899</v>
      </c>
      <c r="BF222" s="109">
        <f t="shared" si="618"/>
        <v>0.5877400000000006</v>
      </c>
    </row>
    <row r="223" spans="1:58">
      <c r="B223" s="22" t="str">
        <f t="shared" si="609"/>
        <v>COM_PROJ</v>
      </c>
      <c r="C223" s="23" t="str">
        <f t="shared" si="610"/>
        <v>-</v>
      </c>
      <c r="D223" s="57" t="str">
        <f t="shared" si="611"/>
        <v>TPPUMBT</v>
      </c>
      <c r="E223" s="23" t="str">
        <f t="shared" si="612"/>
        <v>-</v>
      </c>
      <c r="F223" s="23" t="str">
        <f t="shared" si="612"/>
        <v>-</v>
      </c>
      <c r="G223" s="23" t="str">
        <f t="shared" si="612"/>
        <v>-</v>
      </c>
      <c r="H223" s="23" t="str">
        <f t="shared" si="612"/>
        <v>-</v>
      </c>
      <c r="I223" s="22">
        <f t="shared" si="613"/>
        <v>0</v>
      </c>
      <c r="J223" s="186">
        <f>INDEX('[2]TS BYDem'!J$10:J$59,MATCH($D223,'[2]TS BYDem'!D$10:D$59,0))</f>
        <v>6.4978638621089795</v>
      </c>
      <c r="K223" s="186">
        <f>IF(K$218=-1,L223,IF(K$218=99,BE223,IF(K$218=0,INDEX($E190:$M190,0,K$216),(INDEX($E190:$M190,0,K$218+1)-INDEX($E190:$M190,0,K$218))/(INDEX($E$185:$M$185,0,K$218+1)-INDEX($E$185:$M$185,0,K$218))+BE223)))</f>
        <v>6.2661547794668797</v>
      </c>
      <c r="L223" s="186">
        <f t="shared" ref="L223:AL223" si="623">IF(L$218=-1,M223,IF(L$218=99,K223,IF(L$218=0,INDEX($E190:$M190,0,L$216),(INDEX($E190:$M190,0,L$218+1)-INDEX($E190:$M190,0,L$218))/(INDEX($E$185:$M$185,0,L$218+1)-INDEX($E$185:$M$185,0,L$218))+K223)))</f>
        <v>6.5484722958807495</v>
      </c>
      <c r="M223" s="186">
        <f t="shared" si="623"/>
        <v>6.8307898122946202</v>
      </c>
      <c r="N223" s="24">
        <f t="shared" si="623"/>
        <v>7.0127420774927423</v>
      </c>
      <c r="O223" s="24">
        <f t="shared" si="623"/>
        <v>7.1946943426908634</v>
      </c>
      <c r="P223" s="186">
        <f t="shared" si="623"/>
        <v>7.2598311716843051</v>
      </c>
      <c r="Q223" s="186">
        <f t="shared" si="623"/>
        <v>7.3249680006777469</v>
      </c>
      <c r="R223" s="186">
        <f t="shared" si="623"/>
        <v>7.5193316936968086</v>
      </c>
      <c r="S223" s="186">
        <f t="shared" si="623"/>
        <v>7.6324848089038841</v>
      </c>
      <c r="T223" s="186">
        <f t="shared" si="623"/>
        <v>7.7034397349959534</v>
      </c>
      <c r="U223" s="186">
        <f t="shared" si="623"/>
        <v>7.7743946610880226</v>
      </c>
      <c r="V223" s="186">
        <f t="shared" si="623"/>
        <v>7.8453495871800918</v>
      </c>
      <c r="W223" s="186">
        <f t="shared" si="623"/>
        <v>7.916304513272161</v>
      </c>
      <c r="X223" s="186">
        <f t="shared" si="623"/>
        <v>7.9872594393642302</v>
      </c>
      <c r="Y223" s="186">
        <f t="shared" si="623"/>
        <v>8.0582143654562994</v>
      </c>
      <c r="Z223" s="186">
        <f t="shared" si="623"/>
        <v>8.1291692915483686</v>
      </c>
      <c r="AA223" s="186">
        <f t="shared" si="623"/>
        <v>8.2001242176404379</v>
      </c>
      <c r="AB223" s="186">
        <f t="shared" si="623"/>
        <v>8.2710791437325089</v>
      </c>
      <c r="AC223" s="186">
        <f t="shared" si="623"/>
        <v>8.3210218578012487</v>
      </c>
      <c r="AD223" s="186">
        <f t="shared" si="623"/>
        <v>8.3709645718699885</v>
      </c>
      <c r="AE223" s="186">
        <f t="shared" si="623"/>
        <v>8.4209072859387284</v>
      </c>
      <c r="AF223" s="186">
        <f t="shared" si="623"/>
        <v>8.4708500000074682</v>
      </c>
      <c r="AG223" s="186">
        <f t="shared" si="623"/>
        <v>8.5207927140762081</v>
      </c>
      <c r="AH223" s="186">
        <f t="shared" si="623"/>
        <v>8.5707354281449479</v>
      </c>
      <c r="AI223" s="186">
        <f t="shared" si="623"/>
        <v>8.6206781422136878</v>
      </c>
      <c r="AJ223" s="186">
        <f t="shared" si="623"/>
        <v>8.6706208562824276</v>
      </c>
      <c r="AK223" s="186">
        <f t="shared" si="623"/>
        <v>8.7205635703511675</v>
      </c>
      <c r="AL223" s="186">
        <f t="shared" si="623"/>
        <v>8.7705062844199055</v>
      </c>
      <c r="AM223" s="301">
        <f t="shared" si="620"/>
        <v>8.94314420279483</v>
      </c>
      <c r="AN223" s="186">
        <f t="shared" si="616"/>
        <v>9.1157821211697563</v>
      </c>
      <c r="AO223" s="186">
        <f t="shared" si="616"/>
        <v>9.1157821211697563</v>
      </c>
      <c r="AP223" s="186">
        <f>IF(AP$218=-1,#REF!,IF(AP$218=99,AO223,IF(AP$218=0,INDEX($E190:$M190,0,AP$216),(INDEX($E190:$M190,0,AP$218+1)-INDEX($E190:$M190,0,AP$218))/(INDEX($E$185:$M$185,0,AP$218+1)-INDEX($E$185:$M$185,0,AP$218))+AO223)))</f>
        <v>9.1157821211697563</v>
      </c>
      <c r="AQ223" s="186"/>
      <c r="AT223" s="186"/>
      <c r="AU223" s="186"/>
      <c r="BE223" s="186">
        <f t="shared" si="617"/>
        <v>5.9838372630530099</v>
      </c>
      <c r="BF223" s="109">
        <f t="shared" si="618"/>
        <v>7.91070126989602E-2</v>
      </c>
    </row>
    <row r="224" spans="1:58">
      <c r="B224" s="22" t="str">
        <f t="shared" si="609"/>
        <v>COM_PROJ</v>
      </c>
      <c r="C224" s="23" t="str">
        <f t="shared" si="610"/>
        <v>-</v>
      </c>
      <c r="D224" s="57" t="str">
        <f t="shared" si="611"/>
        <v>TPPUBRT</v>
      </c>
      <c r="E224" s="23" t="str">
        <f t="shared" si="612"/>
        <v>-</v>
      </c>
      <c r="F224" s="23" t="str">
        <f t="shared" si="612"/>
        <v>-</v>
      </c>
      <c r="G224" s="23" t="str">
        <f t="shared" si="612"/>
        <v>-</v>
      </c>
      <c r="H224" s="23" t="str">
        <f t="shared" si="612"/>
        <v>-</v>
      </c>
      <c r="I224" s="22">
        <f t="shared" si="613"/>
        <v>0</v>
      </c>
      <c r="J224" s="186">
        <f>INDEX('[2]TS BYDem'!J$10:J$59,MATCH($D224,'[2]TS BYDem'!D$10:D$59,0))</f>
        <v>0</v>
      </c>
      <c r="K224" s="186">
        <f>IF(K$218=-1,L224,IF(K$218=99,BE224,IF(K$218=0,INDEX($E191:$M191,0,K$216),(INDEX($E191:$M191,0,K$218+1)-INDEX($E191:$M191,0,K$218))/(INDEX($E$185:$M$185,0,K$218+1)-INDEX($E$185:$M$185,0,K$218))+BE224)))</f>
        <v>2.4703332394456413E-2</v>
      </c>
      <c r="L224" s="186">
        <f t="shared" ref="L224:AL224" si="624">IF(L$218=-1,M224,IF(L$218=99,K224,IF(L$218=0,INDEX($E191:$M191,0,L$216),(INDEX($E191:$M191,0,L$218+1)-INDEX($E191:$M191,0,L$218))/(INDEX($E$185:$M$185,0,L$218+1)-INDEX($E$185:$M$185,0,L$218))+K224)))</f>
        <v>2.8318921938745689E-2</v>
      </c>
      <c r="M224" s="186">
        <f t="shared" si="624"/>
        <v>3.1934511483034965E-2</v>
      </c>
      <c r="N224" s="186">
        <f t="shared" si="624"/>
        <v>4.7299884474397466E-2</v>
      </c>
      <c r="O224" s="186">
        <f t="shared" si="624"/>
        <v>6.2665257465759974E-2</v>
      </c>
      <c r="P224" s="186">
        <f t="shared" si="624"/>
        <v>8.1388548174502529E-2</v>
      </c>
      <c r="Q224" s="186">
        <f t="shared" si="624"/>
        <v>0.1001118388832451</v>
      </c>
      <c r="R224" s="186">
        <f t="shared" si="624"/>
        <v>0.10250507090227989</v>
      </c>
      <c r="S224" s="186">
        <f t="shared" si="624"/>
        <v>0.28460184009732309</v>
      </c>
      <c r="T224" s="186">
        <f t="shared" si="624"/>
        <v>0.31612101001027187</v>
      </c>
      <c r="U224" s="186">
        <f t="shared" si="624"/>
        <v>0.34764017992322066</v>
      </c>
      <c r="V224" s="186">
        <f t="shared" si="624"/>
        <v>0.37915934983616945</v>
      </c>
      <c r="W224" s="186">
        <f t="shared" si="624"/>
        <v>0.41067851974911823</v>
      </c>
      <c r="X224" s="186">
        <f t="shared" si="624"/>
        <v>0.44219768966206702</v>
      </c>
      <c r="Y224" s="186">
        <f t="shared" si="624"/>
        <v>0.4737168595750158</v>
      </c>
      <c r="Z224" s="186">
        <f t="shared" si="624"/>
        <v>0.50523602948796464</v>
      </c>
      <c r="AA224" s="186">
        <f t="shared" si="624"/>
        <v>0.53675519940091343</v>
      </c>
      <c r="AB224" s="186">
        <f t="shared" si="624"/>
        <v>0.56827436931386233</v>
      </c>
      <c r="AC224" s="186">
        <f t="shared" si="624"/>
        <v>0.62633805946052523</v>
      </c>
      <c r="AD224" s="186">
        <f t="shared" si="624"/>
        <v>0.68440174960718814</v>
      </c>
      <c r="AE224" s="186">
        <f t="shared" si="624"/>
        <v>0.74246543975385104</v>
      </c>
      <c r="AF224" s="186">
        <f t="shared" si="624"/>
        <v>0.80052912990051395</v>
      </c>
      <c r="AG224" s="186">
        <f t="shared" si="624"/>
        <v>0.85859282004717685</v>
      </c>
      <c r="AH224" s="186">
        <f t="shared" si="624"/>
        <v>0.91665651019383976</v>
      </c>
      <c r="AI224" s="186">
        <f t="shared" si="624"/>
        <v>0.97472020034050266</v>
      </c>
      <c r="AJ224" s="186">
        <f t="shared" si="624"/>
        <v>1.0327838904871656</v>
      </c>
      <c r="AK224" s="186">
        <f t="shared" si="624"/>
        <v>1.0908475806338285</v>
      </c>
      <c r="AL224" s="186">
        <f t="shared" si="624"/>
        <v>1.1489112707804909</v>
      </c>
      <c r="AM224" s="301">
        <f t="shared" si="620"/>
        <v>1.4855665469117283</v>
      </c>
      <c r="AN224" s="186">
        <f t="shared" si="616"/>
        <v>1.8222218230429654</v>
      </c>
      <c r="AO224" s="186">
        <f t="shared" si="616"/>
        <v>1.8222218230429654</v>
      </c>
      <c r="AP224" s="186">
        <f>IF(AP$218=-1,#REF!,IF(AP$218=99,AO224,IF(AP$218=0,INDEX($E191:$M191,0,AP$216),(INDEX($E191:$M191,0,AP$218+1)-INDEX($E191:$M191,0,AP$218))/(INDEX($E$185:$M$185,0,AP$218+1)-INDEX($E$185:$M$185,0,AP$218))+AO224)))</f>
        <v>1.8222218230429654</v>
      </c>
      <c r="AQ224" s="186"/>
      <c r="AT224" s="186"/>
      <c r="AU224" s="186"/>
      <c r="BE224" s="186">
        <f t="shared" si="617"/>
        <v>2.1087742850167138E-2</v>
      </c>
      <c r="BF224" s="109" t="e">
        <f t="shared" si="618"/>
        <v>#DIV/0!</v>
      </c>
    </row>
    <row r="225" spans="1:58">
      <c r="B225" s="22" t="str">
        <f t="shared" si="609"/>
        <v>COM_PROJ</v>
      </c>
      <c r="C225" s="23" t="str">
        <f t="shared" si="610"/>
        <v>-</v>
      </c>
      <c r="D225" s="57" t="str">
        <f t="shared" si="611"/>
        <v>TPPUMER</v>
      </c>
      <c r="E225" s="23" t="str">
        <f t="shared" si="612"/>
        <v>-</v>
      </c>
      <c r="F225" s="23" t="str">
        <f t="shared" si="612"/>
        <v>-</v>
      </c>
      <c r="G225" s="23" t="str">
        <f t="shared" si="612"/>
        <v>-</v>
      </c>
      <c r="H225" s="23" t="str">
        <f t="shared" si="612"/>
        <v>-</v>
      </c>
      <c r="I225" s="22">
        <f t="shared" si="613"/>
        <v>0</v>
      </c>
      <c r="J225" s="186">
        <f>INDEX('[2]TS BYDem'!J$10:J$59,MATCH($D225,'[2]TS BYDem'!D$10:D$59,0))</f>
        <v>15.8</v>
      </c>
      <c r="K225" s="186">
        <f>IF(K$218=-1,L225,IF(K$218=99,BE225,IF(K$218=0,INDEX($E192:$M192,0,K$216),(INDEX($E192:$M192,0,K$218+1)-INDEX($E192:$M192,0,K$218))/(INDEX($E$185:$M$185,0,K$218+1)-INDEX($E$185:$M$185,0,K$218))+BE225)))</f>
        <v>13.725913334008849</v>
      </c>
      <c r="L225" s="186">
        <f t="shared" ref="L225:AL225" si="625">IF(L$218=-1,M225,IF(L$218=99,K225,IF(L$218=0,INDEX($E192:$M192,0,L$216),(INDEX($E192:$M192,0,L$218+1)-INDEX($E192:$M192,0,L$218))/(INDEX($E$185:$M$185,0,L$218+1)-INDEX($E$185:$M$185,0,L$218))+K225)))</f>
        <v>12.901717468661275</v>
      </c>
      <c r="M225" s="186">
        <f t="shared" si="625"/>
        <v>12.077521603313702</v>
      </c>
      <c r="N225" s="186">
        <f t="shared" si="625"/>
        <v>10.476867273584928</v>
      </c>
      <c r="O225" s="186">
        <f t="shared" si="625"/>
        <v>8.876212943856153</v>
      </c>
      <c r="P225" s="186">
        <f t="shared" si="625"/>
        <v>8.9565733229208586</v>
      </c>
      <c r="Q225" s="186">
        <f t="shared" si="625"/>
        <v>9.0369337019855642</v>
      </c>
      <c r="R225" s="186">
        <f t="shared" si="625"/>
        <v>9.2767233922236425</v>
      </c>
      <c r="S225" s="186">
        <f t="shared" si="625"/>
        <v>9.4163222546630223</v>
      </c>
      <c r="T225" s="186">
        <f t="shared" si="625"/>
        <v>9.5038605159720113</v>
      </c>
      <c r="U225" s="186">
        <f t="shared" si="625"/>
        <v>9.5913987772810003</v>
      </c>
      <c r="V225" s="186">
        <f t="shared" si="625"/>
        <v>9.6789370385899893</v>
      </c>
      <c r="W225" s="186">
        <f t="shared" si="625"/>
        <v>9.7664752998989783</v>
      </c>
      <c r="X225" s="186">
        <f t="shared" si="625"/>
        <v>9.8540135612079673</v>
      </c>
      <c r="Y225" s="186">
        <f t="shared" si="625"/>
        <v>9.9415518225169563</v>
      </c>
      <c r="Z225" s="186">
        <f t="shared" si="625"/>
        <v>10.029090083825945</v>
      </c>
      <c r="AA225" s="186">
        <f t="shared" si="625"/>
        <v>10.116628345134934</v>
      </c>
      <c r="AB225" s="186">
        <f t="shared" si="625"/>
        <v>10.204166606443929</v>
      </c>
      <c r="AC225" s="186">
        <f t="shared" si="625"/>
        <v>10.26578175560153</v>
      </c>
      <c r="AD225" s="186">
        <f t="shared" si="625"/>
        <v>10.327396904759132</v>
      </c>
      <c r="AE225" s="186">
        <f t="shared" si="625"/>
        <v>10.389012053916733</v>
      </c>
      <c r="AF225" s="186">
        <f t="shared" si="625"/>
        <v>10.450627203074335</v>
      </c>
      <c r="AG225" s="186">
        <f t="shared" si="625"/>
        <v>10.512242352231937</v>
      </c>
      <c r="AH225" s="186">
        <f t="shared" si="625"/>
        <v>10.573857501389538</v>
      </c>
      <c r="AI225" s="186">
        <f t="shared" si="625"/>
        <v>10.63547265054714</v>
      </c>
      <c r="AJ225" s="186">
        <f t="shared" si="625"/>
        <v>10.697087799704741</v>
      </c>
      <c r="AK225" s="186">
        <f t="shared" si="625"/>
        <v>10.758702948862343</v>
      </c>
      <c r="AL225" s="186">
        <f t="shared" si="625"/>
        <v>10.820318098019952</v>
      </c>
      <c r="AM225" s="301">
        <f t="shared" si="620"/>
        <v>11.033304342145339</v>
      </c>
      <c r="AN225" s="186">
        <f t="shared" si="616"/>
        <v>11.246290586270726</v>
      </c>
      <c r="AO225" s="186">
        <f t="shared" si="616"/>
        <v>11.246290586270726</v>
      </c>
      <c r="AP225" s="186">
        <f>IF(AP$218=-1,#REF!,IF(AP$218=99,AO225,IF(AP$218=0,INDEX($E192:$M192,0,AP$216),(INDEX($E192:$M192,0,AP$218+1)-INDEX($E192:$M192,0,AP$218))/(INDEX($E$185:$M$185,0,AP$218+1)-INDEX($E$185:$M$185,0,AP$218))+AO225)))</f>
        <v>11.246290586270726</v>
      </c>
      <c r="AQ225" s="186"/>
      <c r="AT225" s="186"/>
      <c r="AU225" s="186"/>
      <c r="BE225" s="186">
        <f t="shared" si="617"/>
        <v>14.550109199356424</v>
      </c>
      <c r="BF225" s="109">
        <f t="shared" si="618"/>
        <v>7.910701269896056E-2</v>
      </c>
    </row>
    <row r="226" spans="1:58">
      <c r="B226" s="22" t="str">
        <f t="shared" si="609"/>
        <v>COM_PROJ</v>
      </c>
      <c r="C226" s="23" t="str">
        <f t="shared" si="610"/>
        <v>-</v>
      </c>
      <c r="D226" s="57" t="str">
        <f t="shared" si="611"/>
        <v>TPPUGAT</v>
      </c>
      <c r="E226" s="23" t="str">
        <f t="shared" si="612"/>
        <v>-</v>
      </c>
      <c r="F226" s="23" t="str">
        <f t="shared" si="612"/>
        <v>-</v>
      </c>
      <c r="G226" s="23" t="str">
        <f t="shared" si="612"/>
        <v>-</v>
      </c>
      <c r="H226" s="23" t="str">
        <f t="shared" si="612"/>
        <v>-</v>
      </c>
      <c r="I226" s="22">
        <f t="shared" si="613"/>
        <v>0</v>
      </c>
      <c r="J226" s="186">
        <f>INDEX('[2]TS BYDem'!J$10:J$59,MATCH($D226,'[2]TS BYDem'!D$10:D$59,0))</f>
        <v>0</v>
      </c>
      <c r="K226" s="186">
        <f>IF(K$218=-1,L226,IF(K$218=99,BE226,IF(K$218=0,INDEX($E193:$M193,0,K$216),(INDEX($E193:$M193,0,K$218+1)-INDEX($E193:$M193,0,K$218))/(INDEX($E$185:$M$185,0,K$218+1)-INDEX($E$185:$M$185,0,K$218))+BE226)))</f>
        <v>0.56005195677589781</v>
      </c>
      <c r="L226" s="186">
        <f t="shared" ref="L226:AL226" si="626">IF(L$218=-1,M226,IF(L$218=99,K226,IF(L$218=0,INDEX($E193:$M193,0,L$216),(INDEX($E193:$M193,0,L$218+1)-INDEX($E193:$M193,0,L$218))/(INDEX($E$185:$M$185,0,L$218+1)-INDEX($E$185:$M$185,0,L$218))+K226)))</f>
        <v>0.58550543088226203</v>
      </c>
      <c r="M226" s="186">
        <f t="shared" si="626"/>
        <v>0.61095890498862637</v>
      </c>
      <c r="N226" s="186">
        <f t="shared" si="626"/>
        <v>0.63463647194986594</v>
      </c>
      <c r="O226" s="186">
        <f t="shared" si="626"/>
        <v>0.65831403891110551</v>
      </c>
      <c r="P226" s="186">
        <f t="shared" si="626"/>
        <v>0.69164511629518599</v>
      </c>
      <c r="Q226" s="186">
        <f t="shared" si="626"/>
        <v>0.72497619367926658</v>
      </c>
      <c r="R226" s="186">
        <f t="shared" si="626"/>
        <v>0.71009810405100016</v>
      </c>
      <c r="S226" s="186">
        <f t="shared" si="626"/>
        <v>0.66982917731461922</v>
      </c>
      <c r="T226" s="186">
        <f t="shared" si="626"/>
        <v>0.67515849635584491</v>
      </c>
      <c r="U226" s="186">
        <f t="shared" si="626"/>
        <v>0.68048781539707059</v>
      </c>
      <c r="V226" s="186">
        <f t="shared" si="626"/>
        <v>0.68581713443829628</v>
      </c>
      <c r="W226" s="186">
        <f t="shared" si="626"/>
        <v>0.69114645347952197</v>
      </c>
      <c r="X226" s="186">
        <f t="shared" si="626"/>
        <v>0.69647577252074766</v>
      </c>
      <c r="Y226" s="186">
        <f t="shared" si="626"/>
        <v>0.70180509156197335</v>
      </c>
      <c r="Z226" s="186">
        <f t="shared" si="626"/>
        <v>0.70713441060319904</v>
      </c>
      <c r="AA226" s="186">
        <f t="shared" si="626"/>
        <v>0.71246372964442473</v>
      </c>
      <c r="AB226" s="186">
        <f t="shared" si="626"/>
        <v>0.71779304868565064</v>
      </c>
      <c r="AC226" s="186">
        <f t="shared" si="626"/>
        <v>0.71707332559295955</v>
      </c>
      <c r="AD226" s="186">
        <f t="shared" si="626"/>
        <v>0.71635360250026847</v>
      </c>
      <c r="AE226" s="186">
        <f t="shared" si="626"/>
        <v>0.71563387940757739</v>
      </c>
      <c r="AF226" s="186">
        <f t="shared" si="626"/>
        <v>0.71491415631488631</v>
      </c>
      <c r="AG226" s="186">
        <f t="shared" si="626"/>
        <v>0.71419443322219522</v>
      </c>
      <c r="AH226" s="186">
        <f t="shared" si="626"/>
        <v>0.71347471012950414</v>
      </c>
      <c r="AI226" s="186">
        <f t="shared" si="626"/>
        <v>0.71275498703681306</v>
      </c>
      <c r="AJ226" s="186">
        <f t="shared" si="626"/>
        <v>0.71203526394412198</v>
      </c>
      <c r="AK226" s="186">
        <f t="shared" si="626"/>
        <v>0.71131554085143089</v>
      </c>
      <c r="AL226" s="186">
        <f t="shared" si="626"/>
        <v>0.71059581775874014</v>
      </c>
      <c r="AM226" s="301">
        <f t="shared" si="620"/>
        <v>0.67324126682784913</v>
      </c>
      <c r="AN226" s="186">
        <f t="shared" si="616"/>
        <v>0.63588671589695822</v>
      </c>
      <c r="AO226" s="186">
        <f t="shared" si="616"/>
        <v>0.63588671589695822</v>
      </c>
      <c r="AP226" s="186">
        <f>IF(AP$218=-1,#REF!,IF(AP$218=99,AO226,IF(AP$218=0,INDEX($E193:$M193,0,AP$216),(INDEX($E193:$M193,0,AP$218+1)-INDEX($E193:$M193,0,AP$218))/(INDEX($E$185:$M$185,0,AP$218+1)-INDEX($E$185:$M$185,0,AP$218))+AO226)))</f>
        <v>0.63588671589695822</v>
      </c>
      <c r="AQ226" s="186"/>
      <c r="AT226" s="186"/>
      <c r="AU226" s="186"/>
      <c r="BE226" s="186">
        <f t="shared" si="617"/>
        <v>0.53459848266953358</v>
      </c>
      <c r="BF226" s="109" t="e">
        <f t="shared" si="618"/>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7">
        <v>2050</v>
      </c>
      <c r="K228" s="114">
        <f>MATCH(J$214,$C$210:$K$210,$C228)</f>
        <v>1</v>
      </c>
      <c r="L228" s="191">
        <f t="shared" ref="L228:AY228" si="627">MATCH(K$232,$D$228:$J$228,$C228)</f>
        <v>1</v>
      </c>
      <c r="M228" s="191">
        <f t="shared" si="627"/>
        <v>1</v>
      </c>
      <c r="N228" s="191">
        <f t="shared" si="627"/>
        <v>2</v>
      </c>
      <c r="O228" s="191">
        <f t="shared" si="627"/>
        <v>2</v>
      </c>
      <c r="P228" s="191">
        <f t="shared" si="627"/>
        <v>3</v>
      </c>
      <c r="Q228" s="191">
        <f t="shared" si="627"/>
        <v>3</v>
      </c>
      <c r="R228" s="191">
        <f t="shared" si="627"/>
        <v>3</v>
      </c>
      <c r="S228" s="191">
        <f t="shared" si="627"/>
        <v>4</v>
      </c>
      <c r="T228" s="191">
        <f t="shared" si="627"/>
        <v>4</v>
      </c>
      <c r="U228" s="191">
        <f t="shared" si="627"/>
        <v>4</v>
      </c>
      <c r="V228" s="191">
        <f t="shared" si="627"/>
        <v>4</v>
      </c>
      <c r="W228" s="191">
        <f t="shared" si="627"/>
        <v>4</v>
      </c>
      <c r="X228" s="191">
        <f t="shared" si="627"/>
        <v>4</v>
      </c>
      <c r="Y228" s="191">
        <f t="shared" si="627"/>
        <v>4</v>
      </c>
      <c r="Z228" s="191">
        <f t="shared" si="627"/>
        <v>4</v>
      </c>
      <c r="AA228" s="191">
        <f t="shared" si="627"/>
        <v>4</v>
      </c>
      <c r="AB228" s="191">
        <f t="shared" si="627"/>
        <v>4</v>
      </c>
      <c r="AC228" s="191">
        <f t="shared" si="627"/>
        <v>5</v>
      </c>
      <c r="AD228" s="191">
        <f t="shared" si="627"/>
        <v>5</v>
      </c>
      <c r="AE228" s="191">
        <f t="shared" si="627"/>
        <v>5</v>
      </c>
      <c r="AF228" s="191">
        <f t="shared" si="627"/>
        <v>5</v>
      </c>
      <c r="AG228" s="191">
        <f t="shared" si="627"/>
        <v>5</v>
      </c>
      <c r="AH228" s="191">
        <f t="shared" si="627"/>
        <v>5</v>
      </c>
      <c r="AI228" s="191">
        <f t="shared" si="627"/>
        <v>5</v>
      </c>
      <c r="AJ228" s="191">
        <f t="shared" si="627"/>
        <v>5</v>
      </c>
      <c r="AK228" s="191">
        <f t="shared" si="627"/>
        <v>5</v>
      </c>
      <c r="AL228" s="191">
        <f t="shared" si="627"/>
        <v>5</v>
      </c>
      <c r="AM228" s="191">
        <f t="shared" si="627"/>
        <v>6</v>
      </c>
      <c r="AN228" s="191">
        <f t="shared" si="627"/>
        <v>6</v>
      </c>
      <c r="AO228" s="191">
        <f t="shared" si="627"/>
        <v>6</v>
      </c>
      <c r="AP228" s="191">
        <f t="shared" si="627"/>
        <v>6</v>
      </c>
      <c r="AQ228" s="191">
        <f t="shared" si="627"/>
        <v>6</v>
      </c>
      <c r="AR228" s="191">
        <f t="shared" si="627"/>
        <v>6</v>
      </c>
      <c r="AS228" s="191">
        <f t="shared" si="627"/>
        <v>6</v>
      </c>
      <c r="AT228" s="191">
        <f t="shared" si="627"/>
        <v>6</v>
      </c>
      <c r="AU228" s="191">
        <f t="shared" si="627"/>
        <v>6</v>
      </c>
      <c r="AV228" s="191">
        <f t="shared" si="627"/>
        <v>6</v>
      </c>
      <c r="AW228" s="191">
        <f t="shared" si="627"/>
        <v>7</v>
      </c>
      <c r="AX228" s="191">
        <f t="shared" si="627"/>
        <v>7</v>
      </c>
      <c r="AY228" s="191">
        <f t="shared" si="627"/>
        <v>7</v>
      </c>
    </row>
    <row r="229" spans="1:58">
      <c r="A229" s="40" t="s">
        <v>16</v>
      </c>
      <c r="B229" s="185" t="s">
        <v>393</v>
      </c>
      <c r="C229" s="185">
        <v>0</v>
      </c>
      <c r="D229" s="185">
        <f t="shared" ref="D229:J229" si="628">INDEX($D228:$J228,0,COUNT($D228:$J228)-D230)</f>
        <v>2050</v>
      </c>
      <c r="E229" s="185">
        <f t="shared" si="628"/>
        <v>2040</v>
      </c>
      <c r="F229" s="185">
        <f t="shared" si="628"/>
        <v>2030</v>
      </c>
      <c r="G229" s="185">
        <f t="shared" si="628"/>
        <v>2020</v>
      </c>
      <c r="H229" s="185">
        <f t="shared" si="628"/>
        <v>2017</v>
      </c>
      <c r="I229" s="185">
        <f t="shared" si="628"/>
        <v>2015</v>
      </c>
      <c r="J229" s="121">
        <f t="shared" si="628"/>
        <v>2006</v>
      </c>
      <c r="K229" s="40">
        <f>MATCH(J$214,$C$210:$K$210,$C229)</f>
        <v>1</v>
      </c>
      <c r="L229" s="185" t="e">
        <f t="shared" ref="L229:AY229" si="629">MATCH(K$232,$D$228:$J$228,$C229)</f>
        <v>#N/A</v>
      </c>
      <c r="M229" s="185" t="e">
        <f t="shared" si="629"/>
        <v>#N/A</v>
      </c>
      <c r="N229" s="185">
        <f t="shared" si="629"/>
        <v>2</v>
      </c>
      <c r="O229" s="185" t="e">
        <f t="shared" si="629"/>
        <v>#N/A</v>
      </c>
      <c r="P229" s="185">
        <f t="shared" si="629"/>
        <v>3</v>
      </c>
      <c r="Q229" s="185" t="e">
        <f t="shared" si="629"/>
        <v>#N/A</v>
      </c>
      <c r="R229" s="185" t="e">
        <f t="shared" si="629"/>
        <v>#N/A</v>
      </c>
      <c r="S229" s="185">
        <f t="shared" si="629"/>
        <v>4</v>
      </c>
      <c r="T229" s="185" t="e">
        <f t="shared" si="629"/>
        <v>#N/A</v>
      </c>
      <c r="U229" s="185" t="e">
        <f t="shared" si="629"/>
        <v>#N/A</v>
      </c>
      <c r="V229" s="185" t="e">
        <f t="shared" si="629"/>
        <v>#N/A</v>
      </c>
      <c r="W229" s="185" t="e">
        <f t="shared" si="629"/>
        <v>#N/A</v>
      </c>
      <c r="X229" s="185" t="e">
        <f t="shared" si="629"/>
        <v>#N/A</v>
      </c>
      <c r="Y229" s="185" t="e">
        <f t="shared" si="629"/>
        <v>#N/A</v>
      </c>
      <c r="Z229" s="185" t="e">
        <f t="shared" si="629"/>
        <v>#N/A</v>
      </c>
      <c r="AA229" s="185" t="e">
        <f t="shared" si="629"/>
        <v>#N/A</v>
      </c>
      <c r="AB229" s="185" t="e">
        <f t="shared" si="629"/>
        <v>#N/A</v>
      </c>
      <c r="AC229" s="185">
        <f t="shared" si="629"/>
        <v>5</v>
      </c>
      <c r="AD229" s="185" t="e">
        <f t="shared" si="629"/>
        <v>#N/A</v>
      </c>
      <c r="AE229" s="185" t="e">
        <f t="shared" si="629"/>
        <v>#N/A</v>
      </c>
      <c r="AF229" s="185" t="e">
        <f t="shared" si="629"/>
        <v>#N/A</v>
      </c>
      <c r="AG229" s="185" t="e">
        <f t="shared" si="629"/>
        <v>#N/A</v>
      </c>
      <c r="AH229" s="185" t="e">
        <f t="shared" si="629"/>
        <v>#N/A</v>
      </c>
      <c r="AI229" s="185" t="e">
        <f t="shared" si="629"/>
        <v>#N/A</v>
      </c>
      <c r="AJ229" s="185" t="e">
        <f t="shared" si="629"/>
        <v>#N/A</v>
      </c>
      <c r="AK229" s="185" t="e">
        <f t="shared" si="629"/>
        <v>#N/A</v>
      </c>
      <c r="AL229" s="185" t="e">
        <f t="shared" si="629"/>
        <v>#N/A</v>
      </c>
      <c r="AM229" s="185">
        <f t="shared" si="629"/>
        <v>6</v>
      </c>
      <c r="AN229" s="185" t="e">
        <f t="shared" si="629"/>
        <v>#N/A</v>
      </c>
      <c r="AO229" s="185" t="e">
        <f t="shared" si="629"/>
        <v>#N/A</v>
      </c>
      <c r="AP229" s="185" t="e">
        <f t="shared" si="629"/>
        <v>#N/A</v>
      </c>
      <c r="AQ229" s="185" t="e">
        <f t="shared" si="629"/>
        <v>#N/A</v>
      </c>
      <c r="AR229" s="185" t="e">
        <f t="shared" si="629"/>
        <v>#N/A</v>
      </c>
      <c r="AS229" s="185" t="e">
        <f t="shared" si="629"/>
        <v>#N/A</v>
      </c>
      <c r="AT229" s="185" t="e">
        <f t="shared" si="629"/>
        <v>#N/A</v>
      </c>
      <c r="AU229" s="185" t="e">
        <f t="shared" si="629"/>
        <v>#N/A</v>
      </c>
      <c r="AV229" s="185" t="e">
        <f t="shared" si="629"/>
        <v>#N/A</v>
      </c>
      <c r="AW229" s="185">
        <f t="shared" si="629"/>
        <v>7</v>
      </c>
      <c r="AX229" s="185" t="e">
        <f t="shared" si="629"/>
        <v>#N/A</v>
      </c>
      <c r="AY229" s="185" t="e">
        <f t="shared" si="629"/>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30">MATCH(K$232,$D$229:$J$229,$C230)</f>
        <v>6</v>
      </c>
      <c r="M230" s="185">
        <f t="shared" si="630"/>
        <v>6</v>
      </c>
      <c r="N230" s="185">
        <f t="shared" si="630"/>
        <v>6</v>
      </c>
      <c r="O230" s="185">
        <f t="shared" si="630"/>
        <v>5</v>
      </c>
      <c r="P230" s="185">
        <f t="shared" si="630"/>
        <v>5</v>
      </c>
      <c r="Q230" s="185">
        <f t="shared" si="630"/>
        <v>4</v>
      </c>
      <c r="R230" s="185">
        <f t="shared" si="630"/>
        <v>4</v>
      </c>
      <c r="S230" s="185">
        <f t="shared" si="630"/>
        <v>4</v>
      </c>
      <c r="T230" s="185">
        <f t="shared" si="630"/>
        <v>3</v>
      </c>
      <c r="U230" s="185">
        <f t="shared" si="630"/>
        <v>3</v>
      </c>
      <c r="V230" s="185">
        <f t="shared" si="630"/>
        <v>3</v>
      </c>
      <c r="W230" s="185">
        <f t="shared" si="630"/>
        <v>3</v>
      </c>
      <c r="X230" s="185">
        <f t="shared" si="630"/>
        <v>3</v>
      </c>
      <c r="Y230" s="185">
        <f t="shared" si="630"/>
        <v>3</v>
      </c>
      <c r="Z230" s="185">
        <f t="shared" si="630"/>
        <v>3</v>
      </c>
      <c r="AA230" s="185">
        <f t="shared" si="630"/>
        <v>3</v>
      </c>
      <c r="AB230" s="185">
        <f t="shared" si="630"/>
        <v>3</v>
      </c>
      <c r="AC230" s="185">
        <f t="shared" si="630"/>
        <v>3</v>
      </c>
      <c r="AD230" s="185">
        <f t="shared" si="630"/>
        <v>2</v>
      </c>
      <c r="AE230" s="185">
        <f t="shared" si="630"/>
        <v>2</v>
      </c>
      <c r="AF230" s="185">
        <f t="shared" si="630"/>
        <v>2</v>
      </c>
      <c r="AG230" s="185">
        <f t="shared" si="630"/>
        <v>2</v>
      </c>
      <c r="AH230" s="185">
        <f t="shared" si="630"/>
        <v>2</v>
      </c>
      <c r="AI230" s="185">
        <f t="shared" si="630"/>
        <v>2</v>
      </c>
      <c r="AJ230" s="185">
        <f t="shared" si="630"/>
        <v>2</v>
      </c>
      <c r="AK230" s="185">
        <f t="shared" si="630"/>
        <v>2</v>
      </c>
      <c r="AL230" s="185">
        <f t="shared" si="630"/>
        <v>2</v>
      </c>
      <c r="AM230" s="185">
        <f t="shared" si="630"/>
        <v>2</v>
      </c>
      <c r="AN230" s="185">
        <f t="shared" si="630"/>
        <v>1</v>
      </c>
      <c r="AO230" s="185">
        <f t="shared" si="630"/>
        <v>1</v>
      </c>
      <c r="AP230" s="185">
        <f t="shared" si="630"/>
        <v>1</v>
      </c>
      <c r="AQ230" s="185">
        <f t="shared" si="630"/>
        <v>1</v>
      </c>
      <c r="AR230" s="185">
        <f t="shared" si="630"/>
        <v>1</v>
      </c>
      <c r="AS230" s="185">
        <f t="shared" si="630"/>
        <v>1</v>
      </c>
      <c r="AT230" s="185">
        <f t="shared" si="630"/>
        <v>1</v>
      </c>
      <c r="AU230" s="185">
        <f t="shared" si="630"/>
        <v>1</v>
      </c>
      <c r="AV230" s="185">
        <f t="shared" si="630"/>
        <v>1</v>
      </c>
      <c r="AW230" s="185">
        <f t="shared" si="630"/>
        <v>1</v>
      </c>
      <c r="AX230" s="185" t="e">
        <f t="shared" si="630"/>
        <v>#N/A</v>
      </c>
      <c r="AY230" s="185" t="e">
        <f t="shared" si="630"/>
        <v>#N/A</v>
      </c>
    </row>
    <row r="231" spans="1:58" s="117" customFormat="1">
      <c r="A231" s="116" t="s">
        <v>16</v>
      </c>
      <c r="B231" s="117" t="s">
        <v>394</v>
      </c>
      <c r="K231" s="189">
        <f>IF(ISNA(K228),-1,IF(ISNA(K230),99,IF(ISNA(K229),K228,0)))</f>
        <v>0</v>
      </c>
      <c r="L231" s="189">
        <f>IF(ISNA(L228),-1,IF(ISNA(L230),99,IF(ISNA(L229),L228,0)))</f>
        <v>1</v>
      </c>
      <c r="M231" s="189">
        <f t="shared" ref="M231:AY231" si="631">IF(ISNA(M228),-1,IF(ISNA(M230),99,IF(ISNA(M229),M228,0)))</f>
        <v>1</v>
      </c>
      <c r="N231" s="189">
        <f t="shared" si="631"/>
        <v>0</v>
      </c>
      <c r="O231" s="189">
        <f t="shared" si="631"/>
        <v>2</v>
      </c>
      <c r="P231" s="189">
        <f t="shared" si="631"/>
        <v>0</v>
      </c>
      <c r="Q231" s="189">
        <f t="shared" si="631"/>
        <v>3</v>
      </c>
      <c r="R231" s="189">
        <f t="shared" si="631"/>
        <v>3</v>
      </c>
      <c r="S231" s="189">
        <f t="shared" si="631"/>
        <v>0</v>
      </c>
      <c r="T231" s="189">
        <f t="shared" si="631"/>
        <v>4</v>
      </c>
      <c r="U231" s="189">
        <f t="shared" si="631"/>
        <v>4</v>
      </c>
      <c r="V231" s="189">
        <f t="shared" si="631"/>
        <v>4</v>
      </c>
      <c r="W231" s="189">
        <f t="shared" si="631"/>
        <v>4</v>
      </c>
      <c r="X231" s="189">
        <f t="shared" si="631"/>
        <v>4</v>
      </c>
      <c r="Y231" s="189">
        <f t="shared" si="631"/>
        <v>4</v>
      </c>
      <c r="Z231" s="189">
        <f t="shared" si="631"/>
        <v>4</v>
      </c>
      <c r="AA231" s="189">
        <f t="shared" si="631"/>
        <v>4</v>
      </c>
      <c r="AB231" s="189">
        <f t="shared" si="631"/>
        <v>4</v>
      </c>
      <c r="AC231" s="189">
        <f t="shared" si="631"/>
        <v>0</v>
      </c>
      <c r="AD231" s="189">
        <f t="shared" si="631"/>
        <v>5</v>
      </c>
      <c r="AE231" s="189">
        <f t="shared" si="631"/>
        <v>5</v>
      </c>
      <c r="AF231" s="189">
        <f t="shared" si="631"/>
        <v>5</v>
      </c>
      <c r="AG231" s="189">
        <f t="shared" si="631"/>
        <v>5</v>
      </c>
      <c r="AH231" s="189">
        <f t="shared" si="631"/>
        <v>5</v>
      </c>
      <c r="AI231" s="189">
        <f t="shared" si="631"/>
        <v>5</v>
      </c>
      <c r="AJ231" s="189">
        <f t="shared" si="631"/>
        <v>5</v>
      </c>
      <c r="AK231" s="189">
        <f t="shared" si="631"/>
        <v>5</v>
      </c>
      <c r="AL231" s="189">
        <f t="shared" si="631"/>
        <v>5</v>
      </c>
      <c r="AM231" s="189">
        <f t="shared" si="631"/>
        <v>0</v>
      </c>
      <c r="AN231" s="189">
        <f t="shared" si="631"/>
        <v>6</v>
      </c>
      <c r="AO231" s="189">
        <f t="shared" si="631"/>
        <v>6</v>
      </c>
      <c r="AP231" s="189">
        <f t="shared" si="631"/>
        <v>6</v>
      </c>
      <c r="AQ231" s="189">
        <f t="shared" si="631"/>
        <v>6</v>
      </c>
      <c r="AR231" s="189">
        <f t="shared" si="631"/>
        <v>6</v>
      </c>
      <c r="AS231" s="189">
        <f t="shared" si="631"/>
        <v>6</v>
      </c>
      <c r="AT231" s="189">
        <f t="shared" si="631"/>
        <v>6</v>
      </c>
      <c r="AU231" s="189">
        <f t="shared" si="631"/>
        <v>6</v>
      </c>
      <c r="AV231" s="189">
        <f t="shared" si="631"/>
        <v>6</v>
      </c>
      <c r="AW231" s="189">
        <f t="shared" si="631"/>
        <v>0</v>
      </c>
      <c r="AX231" s="189">
        <f t="shared" si="631"/>
        <v>99</v>
      </c>
      <c r="AY231" s="189">
        <f t="shared" si="631"/>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32">1+K232</f>
        <v>2014</v>
      </c>
      <c r="M232" s="18">
        <f>1+L232</f>
        <v>2015</v>
      </c>
      <c r="N232" s="18">
        <f t="shared" si="632"/>
        <v>2016</v>
      </c>
      <c r="O232" s="18">
        <f t="shared" si="632"/>
        <v>2017</v>
      </c>
      <c r="P232" s="18">
        <f t="shared" si="632"/>
        <v>2018</v>
      </c>
      <c r="Q232" s="18">
        <f t="shared" si="632"/>
        <v>2019</v>
      </c>
      <c r="R232" s="18">
        <f t="shared" si="632"/>
        <v>2020</v>
      </c>
      <c r="S232" s="18">
        <f t="shared" si="632"/>
        <v>2021</v>
      </c>
      <c r="T232" s="18">
        <f t="shared" si="632"/>
        <v>2022</v>
      </c>
      <c r="U232" s="18">
        <f t="shared" si="632"/>
        <v>2023</v>
      </c>
      <c r="V232" s="18">
        <f t="shared" si="632"/>
        <v>2024</v>
      </c>
      <c r="W232" s="18">
        <f t="shared" si="632"/>
        <v>2025</v>
      </c>
      <c r="X232" s="18">
        <f t="shared" si="632"/>
        <v>2026</v>
      </c>
      <c r="Y232" s="18">
        <f t="shared" si="632"/>
        <v>2027</v>
      </c>
      <c r="Z232" s="18">
        <f t="shared" si="632"/>
        <v>2028</v>
      </c>
      <c r="AA232" s="18">
        <f t="shared" si="632"/>
        <v>2029</v>
      </c>
      <c r="AB232" s="18">
        <f t="shared" si="632"/>
        <v>2030</v>
      </c>
      <c r="AC232" s="18">
        <f t="shared" si="632"/>
        <v>2031</v>
      </c>
      <c r="AD232" s="18">
        <f t="shared" si="632"/>
        <v>2032</v>
      </c>
      <c r="AE232" s="18">
        <f t="shared" si="632"/>
        <v>2033</v>
      </c>
      <c r="AF232" s="18">
        <f t="shared" si="632"/>
        <v>2034</v>
      </c>
      <c r="AG232" s="18">
        <f t="shared" si="632"/>
        <v>2035</v>
      </c>
      <c r="AH232" s="18">
        <f t="shared" si="632"/>
        <v>2036</v>
      </c>
      <c r="AI232" s="18">
        <f t="shared" si="632"/>
        <v>2037</v>
      </c>
      <c r="AJ232" s="18">
        <f t="shared" si="632"/>
        <v>2038</v>
      </c>
      <c r="AK232" s="18">
        <f t="shared" si="632"/>
        <v>2039</v>
      </c>
      <c r="AL232" s="18">
        <f t="shared" si="632"/>
        <v>2040</v>
      </c>
      <c r="AM232" s="18">
        <f t="shared" si="632"/>
        <v>2041</v>
      </c>
      <c r="AN232" s="18">
        <f t="shared" si="632"/>
        <v>2042</v>
      </c>
      <c r="AO232" s="18">
        <f t="shared" si="632"/>
        <v>2043</v>
      </c>
      <c r="AP232" s="18">
        <f t="shared" si="632"/>
        <v>2044</v>
      </c>
      <c r="AQ232" s="18">
        <f t="shared" si="632"/>
        <v>2045</v>
      </c>
      <c r="AR232" s="18">
        <f t="shared" si="632"/>
        <v>2046</v>
      </c>
      <c r="AS232" s="18">
        <f t="shared" si="632"/>
        <v>2047</v>
      </c>
      <c r="AT232" s="18">
        <f t="shared" si="632"/>
        <v>2048</v>
      </c>
      <c r="AU232" s="18">
        <f t="shared" si="632"/>
        <v>2049</v>
      </c>
      <c r="AV232" s="18">
        <f t="shared" si="632"/>
        <v>2050</v>
      </c>
      <c r="AW232" s="18">
        <v>2060</v>
      </c>
      <c r="AX232" s="18">
        <v>2070</v>
      </c>
      <c r="AZ232" s="18"/>
      <c r="BA232" s="18"/>
      <c r="BB232" s="18"/>
      <c r="BC232" s="18"/>
      <c r="BD232" s="18"/>
      <c r="BE232" s="18"/>
    </row>
    <row r="233" spans="1:58">
      <c r="A233" s="185" t="s">
        <v>16</v>
      </c>
      <c r="B233" s="22" t="str">
        <f t="shared" ref="B233:B238" si="633">IF(A233="*","","COM_PROJ")</f>
        <v/>
      </c>
      <c r="C233" s="23" t="str">
        <f t="shared" ref="C233:C238" si="634">IF($A233="*","","-")</f>
        <v/>
      </c>
      <c r="E233" s="23" t="str">
        <f t="shared" ref="E233:H238" si="635">IF($A233="*","","-")</f>
        <v/>
      </c>
      <c r="F233" s="23"/>
      <c r="G233" s="23" t="str">
        <f t="shared" si="635"/>
        <v/>
      </c>
      <c r="H233" s="23" t="str">
        <f t="shared" si="635"/>
        <v/>
      </c>
      <c r="I233" s="57" t="str">
        <f t="shared" ref="I233:I240" si="636">B161</f>
        <v>TPPRCAR</v>
      </c>
      <c r="J233" s="186">
        <f t="shared" ref="J233:J240" si="637">E161</f>
        <v>107.68300466285092</v>
      </c>
      <c r="K233" s="186">
        <f t="shared" ref="K233:AW233" si="638">IF(L$231=-1,L233,IF(L$231=99,J233,IF(L$231=0,INDEX($E161:$M161,0,L$229),(INDEX($E161:$M161,0,L$231+1)-INDEX($E161:$M161,0,L$231))/(INDEX($E$160:$M$160,0,L$231+1)-INDEX($E$160:$M$160,0,L$231))+J233)))</f>
        <v>109.1845588219216</v>
      </c>
      <c r="L233" s="186">
        <f t="shared" si="638"/>
        <v>110.68611298099228</v>
      </c>
      <c r="M233" s="186">
        <f t="shared" si="638"/>
        <v>112.18766714006297</v>
      </c>
      <c r="N233" s="186">
        <f t="shared" si="638"/>
        <v>113.74641822161561</v>
      </c>
      <c r="O233" s="186">
        <f t="shared" si="638"/>
        <v>115.30516930316827</v>
      </c>
      <c r="P233" s="186">
        <f t="shared" si="638"/>
        <v>119.26842086717321</v>
      </c>
      <c r="Q233" s="186">
        <f t="shared" si="638"/>
        <v>123.23167243117814</v>
      </c>
      <c r="R233" s="186">
        <f t="shared" si="638"/>
        <v>123.23167243117813</v>
      </c>
      <c r="S233" s="186">
        <f t="shared" si="638"/>
        <v>120.32048186837476</v>
      </c>
      <c r="T233" s="186">
        <f t="shared" si="638"/>
        <v>117.40929130557139</v>
      </c>
      <c r="U233" s="186">
        <f t="shared" si="638"/>
        <v>114.49810074276802</v>
      </c>
      <c r="V233" s="186">
        <f t="shared" si="638"/>
        <v>111.58691017996465</v>
      </c>
      <c r="W233" s="186">
        <f t="shared" si="638"/>
        <v>108.67571961716128</v>
      </c>
      <c r="X233" s="186">
        <f t="shared" si="638"/>
        <v>105.76452905435791</v>
      </c>
      <c r="Y233" s="186">
        <f t="shared" si="638"/>
        <v>102.85333849155454</v>
      </c>
      <c r="Z233" s="186">
        <f t="shared" si="638"/>
        <v>99.942147928751169</v>
      </c>
      <c r="AA233" s="186">
        <f t="shared" si="638"/>
        <v>97.030957365947799</v>
      </c>
      <c r="AB233" s="186">
        <f t="shared" si="638"/>
        <v>120.32048186837476</v>
      </c>
      <c r="AC233" s="186">
        <f t="shared" si="638"/>
        <v>111.08544708707942</v>
      </c>
      <c r="AD233" s="186">
        <f t="shared" si="638"/>
        <v>101.85041230578408</v>
      </c>
      <c r="AE233" s="186">
        <f t="shared" si="638"/>
        <v>92.615377524488736</v>
      </c>
      <c r="AF233" s="186">
        <f t="shared" si="638"/>
        <v>83.380342743193395</v>
      </c>
      <c r="AG233" s="186">
        <f t="shared" si="638"/>
        <v>74.145307961898055</v>
      </c>
      <c r="AH233" s="186">
        <f t="shared" si="638"/>
        <v>64.910273180602715</v>
      </c>
      <c r="AI233" s="186">
        <f t="shared" si="638"/>
        <v>55.675238399307375</v>
      </c>
      <c r="AJ233" s="186">
        <f t="shared" si="638"/>
        <v>46.440203618012035</v>
      </c>
      <c r="AK233" s="186">
        <f t="shared" si="638"/>
        <v>37.205168836716695</v>
      </c>
      <c r="AL233" s="186">
        <f t="shared" si="638"/>
        <v>111.08544708707942</v>
      </c>
      <c r="AM233" s="186">
        <f t="shared" si="638"/>
        <v>111.61671486148995</v>
      </c>
      <c r="AN233" s="186">
        <f t="shared" si="638"/>
        <v>112.14798263590049</v>
      </c>
      <c r="AO233" s="186">
        <f t="shared" si="638"/>
        <v>112.67925041031103</v>
      </c>
      <c r="AP233" s="186">
        <f t="shared" si="638"/>
        <v>113.21051818472156</v>
      </c>
      <c r="AQ233" s="186">
        <f t="shared" si="638"/>
        <v>113.7417859591321</v>
      </c>
      <c r="AR233" s="186">
        <f t="shared" si="638"/>
        <v>114.27305373354264</v>
      </c>
      <c r="AS233" s="186">
        <f t="shared" si="638"/>
        <v>114.80432150795318</v>
      </c>
      <c r="AT233" s="186">
        <f t="shared" si="638"/>
        <v>115.33558928236371</v>
      </c>
      <c r="AU233" s="186">
        <f t="shared" si="638"/>
        <v>115.86685705677425</v>
      </c>
      <c r="AV233" s="186">
        <f t="shared" si="638"/>
        <v>115.86685705677421</v>
      </c>
      <c r="AW233" s="186">
        <f t="shared" si="638"/>
        <v>115.86685705677421</v>
      </c>
      <c r="AX233" s="186">
        <f t="shared" ref="AX233:AX240" si="639">IF(AY$231=-1,AZ233,IF(AY$231=99,AW233,IF(AY$231=0,INDEX($E161:$M161,0,AY$229),(INDEX($E161:$M161,0,AY$231+1)-INDEX($E161:$M161,0,AY$231))/(INDEX($E$160:$M$160,0,AY$231+1)-INDEX($E$160:$M$160,0,AY$231))+AW233)))</f>
        <v>115.86685705677421</v>
      </c>
      <c r="AZ233" s="186"/>
      <c r="BA233" s="186"/>
      <c r="BB233" s="186"/>
      <c r="BC233" s="186"/>
      <c r="BD233" s="186"/>
      <c r="BE233" s="186"/>
    </row>
    <row r="234" spans="1:58">
      <c r="A234" s="185" t="s">
        <v>16</v>
      </c>
      <c r="B234" s="22" t="str">
        <f t="shared" si="633"/>
        <v/>
      </c>
      <c r="C234" s="23" t="str">
        <f t="shared" si="634"/>
        <v/>
      </c>
      <c r="E234" s="23" t="str">
        <f t="shared" si="635"/>
        <v/>
      </c>
      <c r="F234" s="23"/>
      <c r="G234" s="23" t="str">
        <f t="shared" si="635"/>
        <v/>
      </c>
      <c r="H234" s="23" t="str">
        <f t="shared" si="635"/>
        <v/>
      </c>
      <c r="I234" s="57" t="str">
        <f t="shared" si="636"/>
        <v>TPPRSUV</v>
      </c>
      <c r="J234" s="186">
        <f t="shared" si="637"/>
        <v>13.809527928760227</v>
      </c>
      <c r="K234" s="186">
        <f t="shared" ref="K234:AW234" si="640">IF(L$231=-1,L234,IF(L$231=99,J234,IF(L$231=0,INDEX($E162:$M162,0,L$229),(INDEX($E162:$M162,0,L$231+1)-INDEX($E162:$M162,0,L$231))/(INDEX($E$160:$M$160,0,L$231+1)-INDEX($E$160:$M$160,0,L$231))+J234)))</f>
        <v>14.002090851397416</v>
      </c>
      <c r="L234" s="186">
        <f t="shared" si="640"/>
        <v>14.194653774034604</v>
      </c>
      <c r="M234" s="186">
        <f t="shared" si="640"/>
        <v>14.387216696671794</v>
      </c>
      <c r="N234" s="186">
        <f t="shared" si="640"/>
        <v>14.524384291450696</v>
      </c>
      <c r="O234" s="186">
        <f t="shared" si="640"/>
        <v>14.661551886229597</v>
      </c>
      <c r="P234" s="186">
        <f t="shared" si="640"/>
        <v>15.165496495088014</v>
      </c>
      <c r="Q234" s="186">
        <f t="shared" si="640"/>
        <v>15.669441103946433</v>
      </c>
      <c r="R234" s="186">
        <f t="shared" si="640"/>
        <v>15.669441103946433</v>
      </c>
      <c r="S234" s="186">
        <f t="shared" si="640"/>
        <v>15.299270609898421</v>
      </c>
      <c r="T234" s="186">
        <f t="shared" si="640"/>
        <v>14.92910011585041</v>
      </c>
      <c r="U234" s="186">
        <f t="shared" si="640"/>
        <v>14.558929621802399</v>
      </c>
      <c r="V234" s="186">
        <f t="shared" si="640"/>
        <v>14.188759127754388</v>
      </c>
      <c r="W234" s="186">
        <f t="shared" si="640"/>
        <v>13.818588633706376</v>
      </c>
      <c r="X234" s="186">
        <f t="shared" si="640"/>
        <v>13.448418139658365</v>
      </c>
      <c r="Y234" s="186">
        <f t="shared" si="640"/>
        <v>13.078247645610354</v>
      </c>
      <c r="Z234" s="186">
        <f t="shared" si="640"/>
        <v>12.708077151562343</v>
      </c>
      <c r="AA234" s="186">
        <f t="shared" si="640"/>
        <v>12.337906657514331</v>
      </c>
      <c r="AB234" s="186">
        <f t="shared" si="640"/>
        <v>15.299270609898421</v>
      </c>
      <c r="AC234" s="186">
        <f t="shared" si="640"/>
        <v>14.124995922689092</v>
      </c>
      <c r="AD234" s="186">
        <f t="shared" si="640"/>
        <v>12.950721235479762</v>
      </c>
      <c r="AE234" s="186">
        <f t="shared" si="640"/>
        <v>11.776446548270432</v>
      </c>
      <c r="AF234" s="186">
        <f t="shared" si="640"/>
        <v>10.602171861061102</v>
      </c>
      <c r="AG234" s="186">
        <f t="shared" si="640"/>
        <v>9.4278971738517718</v>
      </c>
      <c r="AH234" s="186">
        <f t="shared" si="640"/>
        <v>8.2536224866424419</v>
      </c>
      <c r="AI234" s="186">
        <f t="shared" si="640"/>
        <v>7.079347799433112</v>
      </c>
      <c r="AJ234" s="186">
        <f t="shared" si="640"/>
        <v>5.9050731122237821</v>
      </c>
      <c r="AK234" s="186">
        <f t="shared" si="640"/>
        <v>4.7307984250144521</v>
      </c>
      <c r="AL234" s="186">
        <f t="shared" si="640"/>
        <v>14.124995922689092</v>
      </c>
      <c r="AM234" s="186">
        <f t="shared" si="640"/>
        <v>14.19254892215195</v>
      </c>
      <c r="AN234" s="186">
        <f t="shared" si="640"/>
        <v>14.260101921614808</v>
      </c>
      <c r="AO234" s="186">
        <f t="shared" si="640"/>
        <v>14.327654921077666</v>
      </c>
      <c r="AP234" s="186">
        <f t="shared" si="640"/>
        <v>14.395207920540525</v>
      </c>
      <c r="AQ234" s="186">
        <f t="shared" si="640"/>
        <v>14.462760920003383</v>
      </c>
      <c r="AR234" s="186">
        <f t="shared" si="640"/>
        <v>14.530313919466241</v>
      </c>
      <c r="AS234" s="186">
        <f t="shared" si="640"/>
        <v>14.5978669189291</v>
      </c>
      <c r="AT234" s="186">
        <f t="shared" si="640"/>
        <v>14.665419918391958</v>
      </c>
      <c r="AU234" s="186">
        <f t="shared" si="640"/>
        <v>14.732972917854816</v>
      </c>
      <c r="AV234" s="186">
        <f t="shared" si="640"/>
        <v>14.73297291785482</v>
      </c>
      <c r="AW234" s="186">
        <f t="shared" si="640"/>
        <v>14.73297291785482</v>
      </c>
      <c r="AX234" s="186">
        <f t="shared" si="639"/>
        <v>14.73297291785482</v>
      </c>
      <c r="AZ234" s="186"/>
      <c r="BA234" s="186"/>
      <c r="BB234" s="186"/>
      <c r="BC234" s="186"/>
      <c r="BD234" s="186"/>
      <c r="BE234" s="186"/>
    </row>
    <row r="235" spans="1:58">
      <c r="A235" s="185" t="s">
        <v>16</v>
      </c>
      <c r="B235" s="22" t="str">
        <f t="shared" si="633"/>
        <v/>
      </c>
      <c r="C235" s="23" t="str">
        <f t="shared" si="634"/>
        <v/>
      </c>
      <c r="E235" s="23" t="str">
        <f t="shared" si="635"/>
        <v/>
      </c>
      <c r="F235" s="23"/>
      <c r="G235" s="23" t="str">
        <f t="shared" si="635"/>
        <v/>
      </c>
      <c r="H235" s="23" t="str">
        <f t="shared" si="635"/>
        <v/>
      </c>
      <c r="I235" s="57" t="str">
        <f t="shared" si="636"/>
        <v>TPPRMOT</v>
      </c>
      <c r="J235" s="186">
        <f t="shared" si="637"/>
        <v>4.7074571053679897</v>
      </c>
      <c r="K235" s="186">
        <f t="shared" ref="K235:AW235" si="641">IF(L$231=-1,L235,IF(L$231=99,J235,IF(L$231=0,INDEX($E163:$M163,0,L$229),(INDEX($E163:$M163,0,L$231+1)-INDEX($E163:$M163,0,L$231))/(INDEX($E$160:$M$160,0,L$231+1)-INDEX($E$160:$M$160,0,L$231))+J235)))</f>
        <v>4.453097399090411</v>
      </c>
      <c r="L235" s="186">
        <f t="shared" si="641"/>
        <v>4.1987376928128324</v>
      </c>
      <c r="M235" s="186">
        <f t="shared" si="641"/>
        <v>3.9443779865352528</v>
      </c>
      <c r="N235" s="186">
        <f t="shared" si="641"/>
        <v>3.9819836508356348</v>
      </c>
      <c r="O235" s="186">
        <f t="shared" si="641"/>
        <v>4.0195893151360167</v>
      </c>
      <c r="P235" s="186">
        <f t="shared" si="641"/>
        <v>4.1577500215132339</v>
      </c>
      <c r="Q235" s="186">
        <f t="shared" si="641"/>
        <v>4.2959107278904511</v>
      </c>
      <c r="R235" s="186">
        <f t="shared" si="641"/>
        <v>4.2959107278904503</v>
      </c>
      <c r="S235" s="186">
        <f t="shared" si="641"/>
        <v>4.1944253343795825</v>
      </c>
      <c r="T235" s="186">
        <f t="shared" si="641"/>
        <v>4.0929399408687148</v>
      </c>
      <c r="U235" s="186">
        <f t="shared" si="641"/>
        <v>3.9914545473578471</v>
      </c>
      <c r="V235" s="186">
        <f t="shared" si="641"/>
        <v>3.8899691538469794</v>
      </c>
      <c r="W235" s="186">
        <f t="shared" si="641"/>
        <v>3.7884837603361117</v>
      </c>
      <c r="X235" s="186">
        <f t="shared" si="641"/>
        <v>3.686998366825244</v>
      </c>
      <c r="Y235" s="186">
        <f t="shared" si="641"/>
        <v>3.5855129733143762</v>
      </c>
      <c r="Z235" s="186">
        <f t="shared" si="641"/>
        <v>3.4840275798035085</v>
      </c>
      <c r="AA235" s="186">
        <f t="shared" si="641"/>
        <v>3.3825421862926408</v>
      </c>
      <c r="AB235" s="186">
        <f t="shared" si="641"/>
        <v>4.1944253343795825</v>
      </c>
      <c r="AC235" s="186">
        <f t="shared" si="641"/>
        <v>3.8724879281371702</v>
      </c>
      <c r="AD235" s="186">
        <f t="shared" si="641"/>
        <v>3.5505505218947579</v>
      </c>
      <c r="AE235" s="186">
        <f t="shared" si="641"/>
        <v>3.2286131156523457</v>
      </c>
      <c r="AF235" s="186">
        <f t="shared" si="641"/>
        <v>2.9066757094099334</v>
      </c>
      <c r="AG235" s="186">
        <f t="shared" si="641"/>
        <v>2.5847383031675211</v>
      </c>
      <c r="AH235" s="186">
        <f t="shared" si="641"/>
        <v>2.2628008969251088</v>
      </c>
      <c r="AI235" s="186">
        <f t="shared" si="641"/>
        <v>1.9408634906826965</v>
      </c>
      <c r="AJ235" s="186">
        <f t="shared" si="641"/>
        <v>1.6189260844402842</v>
      </c>
      <c r="AK235" s="186">
        <f t="shared" si="641"/>
        <v>1.2969886781978719</v>
      </c>
      <c r="AL235" s="186">
        <f t="shared" si="641"/>
        <v>3.8724879281371702</v>
      </c>
      <c r="AM235" s="186">
        <f t="shared" si="641"/>
        <v>3.891008158256966</v>
      </c>
      <c r="AN235" s="186">
        <f t="shared" si="641"/>
        <v>3.9095283883767618</v>
      </c>
      <c r="AO235" s="186">
        <f t="shared" si="641"/>
        <v>3.9280486184965575</v>
      </c>
      <c r="AP235" s="186">
        <f t="shared" si="641"/>
        <v>3.9465688486163533</v>
      </c>
      <c r="AQ235" s="186">
        <f t="shared" si="641"/>
        <v>3.965089078736149</v>
      </c>
      <c r="AR235" s="186">
        <f t="shared" si="641"/>
        <v>3.9836093088559448</v>
      </c>
      <c r="AS235" s="186">
        <f t="shared" si="641"/>
        <v>4.0021295389757405</v>
      </c>
      <c r="AT235" s="186">
        <f t="shared" si="641"/>
        <v>4.0206497690955363</v>
      </c>
      <c r="AU235" s="186">
        <f t="shared" si="641"/>
        <v>4.039169999215332</v>
      </c>
      <c r="AV235" s="186">
        <f t="shared" si="641"/>
        <v>4.0391699992153312</v>
      </c>
      <c r="AW235" s="186">
        <f t="shared" si="641"/>
        <v>4.0391699992153312</v>
      </c>
      <c r="AX235" s="186">
        <f t="shared" si="639"/>
        <v>4.0391699992153312</v>
      </c>
      <c r="AZ235" s="186"/>
      <c r="BA235" s="186"/>
      <c r="BB235" s="186"/>
      <c r="BC235" s="186"/>
      <c r="BD235" s="186"/>
      <c r="BE235" s="186"/>
    </row>
    <row r="236" spans="1:58">
      <c r="A236" s="185" t="s">
        <v>16</v>
      </c>
      <c r="B236" s="22" t="str">
        <f t="shared" si="633"/>
        <v/>
      </c>
      <c r="C236" s="23" t="str">
        <f t="shared" si="634"/>
        <v/>
      </c>
      <c r="E236" s="23" t="str">
        <f t="shared" si="635"/>
        <v/>
      </c>
      <c r="F236" s="23"/>
      <c r="G236" s="23" t="str">
        <f t="shared" si="635"/>
        <v/>
      </c>
      <c r="H236" s="23" t="str">
        <f t="shared" si="635"/>
        <v/>
      </c>
      <c r="I236" s="57" t="str">
        <f t="shared" si="636"/>
        <v>TPPUBUS</v>
      </c>
      <c r="J236" s="186">
        <f t="shared" si="637"/>
        <v>15.449787242939724</v>
      </c>
      <c r="K236" s="186">
        <f t="shared" ref="K236:AW236" si="642">IF(L$231=-1,L236,IF(L$231=99,J236,IF(L$231=0,INDEX($E164:$M164,0,L$229),(INDEX($E164:$M164,0,L$231+1)-INDEX($E164:$M164,0,L$231))/(INDEX($E$160:$M$160,0,L$231+1)-INDEX($E$160:$M$160,0,L$231))+J236)))</f>
        <v>19.495573571036712</v>
      </c>
      <c r="L236" s="186">
        <f t="shared" si="642"/>
        <v>23.541359899133699</v>
      </c>
      <c r="M236" s="186">
        <f t="shared" si="642"/>
        <v>27.58714622723069</v>
      </c>
      <c r="N236" s="186">
        <f t="shared" si="642"/>
        <v>23.31298989398282</v>
      </c>
      <c r="O236" s="186">
        <f t="shared" si="642"/>
        <v>19.03883356073495</v>
      </c>
      <c r="P236" s="186">
        <f t="shared" si="642"/>
        <v>19.211200750612868</v>
      </c>
      <c r="Q236" s="186">
        <f t="shared" si="642"/>
        <v>19.383567940490785</v>
      </c>
      <c r="R236" s="186">
        <f t="shared" si="642"/>
        <v>19.383567940490789</v>
      </c>
      <c r="S236" s="186">
        <f t="shared" si="642"/>
        <v>19.897899449986955</v>
      </c>
      <c r="T236" s="186">
        <f t="shared" si="642"/>
        <v>20.412230959483121</v>
      </c>
      <c r="U236" s="186">
        <f t="shared" si="642"/>
        <v>20.926562468979288</v>
      </c>
      <c r="V236" s="186">
        <f t="shared" si="642"/>
        <v>21.440893978475454</v>
      </c>
      <c r="W236" s="186">
        <f t="shared" si="642"/>
        <v>21.955225487971621</v>
      </c>
      <c r="X236" s="186">
        <f t="shared" si="642"/>
        <v>22.469556997467787</v>
      </c>
      <c r="Y236" s="186">
        <f t="shared" si="642"/>
        <v>22.983888506963954</v>
      </c>
      <c r="Z236" s="186">
        <f t="shared" si="642"/>
        <v>23.49822001646012</v>
      </c>
      <c r="AA236" s="186">
        <f t="shared" si="642"/>
        <v>24.012551525956287</v>
      </c>
      <c r="AB236" s="186">
        <f t="shared" si="642"/>
        <v>19.897899449986955</v>
      </c>
      <c r="AC236" s="186">
        <f t="shared" si="642"/>
        <v>20.197328894059829</v>
      </c>
      <c r="AD236" s="186">
        <f t="shared" si="642"/>
        <v>20.496758338132704</v>
      </c>
      <c r="AE236" s="186">
        <f t="shared" si="642"/>
        <v>20.796187782205578</v>
      </c>
      <c r="AF236" s="186">
        <f t="shared" si="642"/>
        <v>21.095617226278453</v>
      </c>
      <c r="AG236" s="186">
        <f t="shared" si="642"/>
        <v>21.395046670351327</v>
      </c>
      <c r="AH236" s="186">
        <f t="shared" si="642"/>
        <v>21.694476114424202</v>
      </c>
      <c r="AI236" s="186">
        <f t="shared" si="642"/>
        <v>21.993905558497076</v>
      </c>
      <c r="AJ236" s="186">
        <f t="shared" si="642"/>
        <v>22.29333500256995</v>
      </c>
      <c r="AK236" s="186">
        <f t="shared" si="642"/>
        <v>22.592764446642825</v>
      </c>
      <c r="AL236" s="186">
        <f t="shared" si="642"/>
        <v>20.197328894059829</v>
      </c>
      <c r="AM236" s="186">
        <f t="shared" si="642"/>
        <v>20.385092121215344</v>
      </c>
      <c r="AN236" s="186">
        <f t="shared" si="642"/>
        <v>20.572855348370858</v>
      </c>
      <c r="AO236" s="186">
        <f t="shared" si="642"/>
        <v>20.760618575526372</v>
      </c>
      <c r="AP236" s="186">
        <f t="shared" si="642"/>
        <v>20.948381802681887</v>
      </c>
      <c r="AQ236" s="186">
        <f t="shared" si="642"/>
        <v>21.136145029837401</v>
      </c>
      <c r="AR236" s="186">
        <f t="shared" si="642"/>
        <v>21.323908256992915</v>
      </c>
      <c r="AS236" s="186">
        <f t="shared" si="642"/>
        <v>21.51167148414843</v>
      </c>
      <c r="AT236" s="186">
        <f t="shared" si="642"/>
        <v>21.699434711303944</v>
      </c>
      <c r="AU236" s="186">
        <f t="shared" si="642"/>
        <v>21.887197938459458</v>
      </c>
      <c r="AV236" s="186">
        <f t="shared" si="642"/>
        <v>21.887197938459462</v>
      </c>
      <c r="AW236" s="186">
        <f t="shared" si="642"/>
        <v>21.887197938459462</v>
      </c>
      <c r="AX236" s="186">
        <f t="shared" si="639"/>
        <v>21.887197938459462</v>
      </c>
      <c r="AZ236" s="186"/>
      <c r="BA236" s="186"/>
      <c r="BB236" s="186"/>
      <c r="BC236" s="186"/>
      <c r="BD236" s="186"/>
      <c r="BE236" s="186"/>
    </row>
    <row r="237" spans="1:58">
      <c r="A237" s="185" t="s">
        <v>16</v>
      </c>
      <c r="B237" s="22" t="str">
        <f t="shared" si="633"/>
        <v/>
      </c>
      <c r="C237" s="23" t="str">
        <f t="shared" si="634"/>
        <v/>
      </c>
      <c r="E237" s="23" t="str">
        <f t="shared" si="635"/>
        <v/>
      </c>
      <c r="F237" s="23"/>
      <c r="G237" s="23" t="str">
        <f t="shared" si="635"/>
        <v/>
      </c>
      <c r="H237" s="23" t="str">
        <f t="shared" si="635"/>
        <v/>
      </c>
      <c r="I237" s="57" t="str">
        <f t="shared" si="636"/>
        <v>TPPUMBT</v>
      </c>
      <c r="J237" s="186">
        <f t="shared" si="637"/>
        <v>83.773721682742135</v>
      </c>
      <c r="K237" s="186">
        <f t="shared" ref="K237:AW237" si="643">IF(L$231=-1,L237,IF(L$231=99,J237,IF(L$231=0,INDEX($E165:$M165,0,L$229),(INDEX($E165:$M165,0,L$231+1)-INDEX($E165:$M165,0,L$231))/(INDEX($E$160:$M$160,0,L$231+1)-INDEX($E$160:$M$160,0,L$231))+J237)))</f>
        <v>87.726166912536314</v>
      </c>
      <c r="L237" s="186">
        <f t="shared" si="643"/>
        <v>91.678612142330493</v>
      </c>
      <c r="M237" s="186">
        <f t="shared" si="643"/>
        <v>95.631057372124687</v>
      </c>
      <c r="N237" s="186">
        <f t="shared" si="643"/>
        <v>98.178389084898384</v>
      </c>
      <c r="O237" s="186">
        <f t="shared" si="643"/>
        <v>100.72572079767208</v>
      </c>
      <c r="P237" s="186">
        <f t="shared" si="643"/>
        <v>101.63763640358027</v>
      </c>
      <c r="Q237" s="186">
        <f t="shared" si="643"/>
        <v>102.54955200948845</v>
      </c>
      <c r="R237" s="186">
        <f t="shared" si="643"/>
        <v>102.54955200948845</v>
      </c>
      <c r="S237" s="186">
        <f t="shared" si="643"/>
        <v>105.27064371175533</v>
      </c>
      <c r="T237" s="186">
        <f t="shared" si="643"/>
        <v>107.9917354140222</v>
      </c>
      <c r="U237" s="186">
        <f t="shared" si="643"/>
        <v>110.71282711628908</v>
      </c>
      <c r="V237" s="186">
        <f t="shared" si="643"/>
        <v>113.43391881855595</v>
      </c>
      <c r="W237" s="186">
        <f t="shared" si="643"/>
        <v>116.15501052082283</v>
      </c>
      <c r="X237" s="186">
        <f t="shared" si="643"/>
        <v>118.8761022230897</v>
      </c>
      <c r="Y237" s="186">
        <f t="shared" si="643"/>
        <v>121.59719392535658</v>
      </c>
      <c r="Z237" s="186">
        <f t="shared" si="643"/>
        <v>124.31828562762345</v>
      </c>
      <c r="AA237" s="186">
        <f t="shared" si="643"/>
        <v>127.03937732989033</v>
      </c>
      <c r="AB237" s="186">
        <f t="shared" si="643"/>
        <v>105.27064371175533</v>
      </c>
      <c r="AC237" s="186">
        <f t="shared" si="643"/>
        <v>106.85478732465438</v>
      </c>
      <c r="AD237" s="186">
        <f t="shared" si="643"/>
        <v>108.43893093755344</v>
      </c>
      <c r="AE237" s="186">
        <f t="shared" si="643"/>
        <v>110.02307455045249</v>
      </c>
      <c r="AF237" s="186">
        <f t="shared" si="643"/>
        <v>111.60721816335155</v>
      </c>
      <c r="AG237" s="186">
        <f t="shared" si="643"/>
        <v>113.1913617762506</v>
      </c>
      <c r="AH237" s="186">
        <f t="shared" si="643"/>
        <v>114.77550538914966</v>
      </c>
      <c r="AI237" s="186">
        <f t="shared" si="643"/>
        <v>116.35964900204871</v>
      </c>
      <c r="AJ237" s="186">
        <f t="shared" si="643"/>
        <v>117.94379261494777</v>
      </c>
      <c r="AK237" s="186">
        <f t="shared" si="643"/>
        <v>119.52793622784682</v>
      </c>
      <c r="AL237" s="186">
        <f t="shared" si="643"/>
        <v>106.85478732465438</v>
      </c>
      <c r="AM237" s="186">
        <f t="shared" si="643"/>
        <v>107.84815628994335</v>
      </c>
      <c r="AN237" s="186">
        <f t="shared" si="643"/>
        <v>108.84152525523231</v>
      </c>
      <c r="AO237" s="186">
        <f t="shared" si="643"/>
        <v>109.83489422052128</v>
      </c>
      <c r="AP237" s="186">
        <f t="shared" si="643"/>
        <v>110.82826318581024</v>
      </c>
      <c r="AQ237" s="186">
        <f t="shared" si="643"/>
        <v>111.82163215109921</v>
      </c>
      <c r="AR237" s="186">
        <f t="shared" si="643"/>
        <v>112.81500111638817</v>
      </c>
      <c r="AS237" s="186">
        <f t="shared" si="643"/>
        <v>113.80837008167714</v>
      </c>
      <c r="AT237" s="186">
        <f t="shared" si="643"/>
        <v>114.80173904696611</v>
      </c>
      <c r="AU237" s="186">
        <f t="shared" si="643"/>
        <v>115.79510801225507</v>
      </c>
      <c r="AV237" s="186">
        <f t="shared" si="643"/>
        <v>115.79510801225513</v>
      </c>
      <c r="AW237" s="186">
        <f t="shared" si="643"/>
        <v>115.79510801225513</v>
      </c>
      <c r="AX237" s="186">
        <f t="shared" si="639"/>
        <v>115.79510801225513</v>
      </c>
      <c r="AZ237" s="186"/>
      <c r="BA237" s="186"/>
      <c r="BB237" s="186"/>
      <c r="BC237" s="186"/>
      <c r="BD237" s="186"/>
      <c r="BE237" s="186"/>
    </row>
    <row r="238" spans="1:58">
      <c r="A238" s="185" t="s">
        <v>16</v>
      </c>
      <c r="B238" s="22" t="str">
        <f t="shared" si="633"/>
        <v/>
      </c>
      <c r="C238" s="23" t="str">
        <f t="shared" si="634"/>
        <v/>
      </c>
      <c r="E238" s="23" t="str">
        <f t="shared" si="635"/>
        <v/>
      </c>
      <c r="F238" s="23"/>
      <c r="G238" s="23" t="str">
        <f t="shared" si="635"/>
        <v/>
      </c>
      <c r="H238" s="23" t="str">
        <f t="shared" si="635"/>
        <v/>
      </c>
      <c r="I238" s="57" t="str">
        <f t="shared" si="636"/>
        <v>TPPUBRT</v>
      </c>
      <c r="J238" s="186">
        <f t="shared" si="637"/>
        <v>0.52719357125417843</v>
      </c>
      <c r="K238" s="186">
        <f t="shared" ref="K238:AW238" si="644">IF(L$231=-1,L238,IF(L$231=99,J238,IF(L$231=0,INDEX($E166:$M166,0,L$229),(INDEX($E166:$M166,0,L$231+1)-INDEX($E166:$M166,0,L$231))/(INDEX($E$160:$M$160,0,L$231+1)-INDEX($E$160:$M$160,0,L$231))+J238)))</f>
        <v>0.6175833098614103</v>
      </c>
      <c r="L238" s="186">
        <f t="shared" si="644"/>
        <v>0.70797304846864217</v>
      </c>
      <c r="M238" s="186">
        <f t="shared" si="644"/>
        <v>0.79836278707587416</v>
      </c>
      <c r="N238" s="186">
        <f t="shared" si="644"/>
        <v>1.1824971118599368</v>
      </c>
      <c r="O238" s="186">
        <f t="shared" si="644"/>
        <v>1.5666314366439993</v>
      </c>
      <c r="P238" s="186">
        <f t="shared" si="644"/>
        <v>2.0347137043625634</v>
      </c>
      <c r="Q238" s="186">
        <f t="shared" si="644"/>
        <v>2.5027959720811275</v>
      </c>
      <c r="R238" s="186">
        <f t="shared" si="644"/>
        <v>2.5027959720811275</v>
      </c>
      <c r="S238" s="186">
        <f t="shared" si="644"/>
        <v>2.5626267725569973</v>
      </c>
      <c r="T238" s="186">
        <f t="shared" si="644"/>
        <v>2.6224575730328672</v>
      </c>
      <c r="U238" s="186">
        <f t="shared" si="644"/>
        <v>2.6822883735087371</v>
      </c>
      <c r="V238" s="186">
        <f t="shared" si="644"/>
        <v>2.7421191739846069</v>
      </c>
      <c r="W238" s="186">
        <f t="shared" si="644"/>
        <v>2.8019499744604768</v>
      </c>
      <c r="X238" s="186">
        <f t="shared" si="644"/>
        <v>2.8617807749363466</v>
      </c>
      <c r="Y238" s="186">
        <f t="shared" si="644"/>
        <v>2.9216115754122165</v>
      </c>
      <c r="Z238" s="186">
        <f t="shared" si="644"/>
        <v>2.9814423758880864</v>
      </c>
      <c r="AA238" s="186">
        <f t="shared" si="644"/>
        <v>3.0412731763639562</v>
      </c>
      <c r="AB238" s="186">
        <f t="shared" si="644"/>
        <v>2.5626267725569973</v>
      </c>
      <c r="AC238" s="186">
        <f t="shared" si="644"/>
        <v>7.1150460024330773</v>
      </c>
      <c r="AD238" s="186">
        <f t="shared" si="644"/>
        <v>11.667465232309157</v>
      </c>
      <c r="AE238" s="186">
        <f t="shared" si="644"/>
        <v>16.219884462185234</v>
      </c>
      <c r="AF238" s="186">
        <f t="shared" si="644"/>
        <v>20.772303692061314</v>
      </c>
      <c r="AG238" s="186">
        <f t="shared" si="644"/>
        <v>25.324722921937393</v>
      </c>
      <c r="AH238" s="186">
        <f t="shared" si="644"/>
        <v>29.877142151813473</v>
      </c>
      <c r="AI238" s="186">
        <f t="shared" si="644"/>
        <v>34.429561381689552</v>
      </c>
      <c r="AJ238" s="186">
        <f t="shared" si="644"/>
        <v>38.981980611565632</v>
      </c>
      <c r="AK238" s="186">
        <f t="shared" si="644"/>
        <v>43.534399841441711</v>
      </c>
      <c r="AL238" s="186">
        <f t="shared" si="644"/>
        <v>7.1150460024330773</v>
      </c>
      <c r="AM238" s="186">
        <f t="shared" si="644"/>
        <v>7.903025250256797</v>
      </c>
      <c r="AN238" s="186">
        <f t="shared" si="644"/>
        <v>8.6910044980805168</v>
      </c>
      <c r="AO238" s="186">
        <f t="shared" si="644"/>
        <v>9.4789837459042374</v>
      </c>
      <c r="AP238" s="186">
        <f t="shared" si="644"/>
        <v>10.266962993727958</v>
      </c>
      <c r="AQ238" s="186">
        <f t="shared" si="644"/>
        <v>11.054942241551679</v>
      </c>
      <c r="AR238" s="186">
        <f t="shared" si="644"/>
        <v>11.842921489375399</v>
      </c>
      <c r="AS238" s="186">
        <f t="shared" si="644"/>
        <v>12.63090073719912</v>
      </c>
      <c r="AT238" s="186">
        <f t="shared" si="644"/>
        <v>13.418879985022841</v>
      </c>
      <c r="AU238" s="186">
        <f t="shared" si="644"/>
        <v>14.206859232846561</v>
      </c>
      <c r="AV238" s="186">
        <f t="shared" si="644"/>
        <v>14.206859232846558</v>
      </c>
      <c r="AW238" s="186">
        <f t="shared" si="644"/>
        <v>14.206859232846558</v>
      </c>
      <c r="AX238" s="186">
        <f t="shared" si="639"/>
        <v>14.206859232846558</v>
      </c>
      <c r="AZ238" s="186"/>
      <c r="BA238" s="186"/>
      <c r="BB238" s="186"/>
      <c r="BC238" s="186"/>
      <c r="BD238" s="186"/>
      <c r="BE238" s="186"/>
    </row>
    <row r="239" spans="1:58">
      <c r="A239" s="185" t="s">
        <v>16</v>
      </c>
      <c r="B239" s="22"/>
      <c r="C239" s="23"/>
      <c r="E239" s="23"/>
      <c r="F239" s="23"/>
      <c r="G239" s="23"/>
      <c r="H239" s="23"/>
      <c r="I239" s="57" t="str">
        <f t="shared" si="636"/>
        <v>TPPUMER</v>
      </c>
      <c r="J239" s="186">
        <f t="shared" si="637"/>
        <v>14.550109199356424</v>
      </c>
      <c r="K239" s="186">
        <f t="shared" ref="K239:AW239" si="645">IF(L$231=-1,L239,IF(L$231=99,J239,IF(L$231=0,INDEX($E167:$M167,0,L$229),(INDEX($E167:$M167,0,L$231+1)-INDEX($E167:$M167,0,L$231))/(INDEX($E$160:$M$160,0,L$231+1)-INDEX($E$160:$M$160,0,L$231))+J239)))</f>
        <v>13.725913334008849</v>
      </c>
      <c r="L239" s="186">
        <f t="shared" si="645"/>
        <v>12.901717468661275</v>
      </c>
      <c r="M239" s="186">
        <f t="shared" si="645"/>
        <v>12.077521603313702</v>
      </c>
      <c r="N239" s="186">
        <f t="shared" si="645"/>
        <v>10.476867273584928</v>
      </c>
      <c r="O239" s="186">
        <f t="shared" si="645"/>
        <v>8.876212943856153</v>
      </c>
      <c r="P239" s="186">
        <f t="shared" si="645"/>
        <v>8.9565733229208586</v>
      </c>
      <c r="Q239" s="186">
        <f t="shared" si="645"/>
        <v>9.0369337019855642</v>
      </c>
      <c r="R239" s="186">
        <f t="shared" si="645"/>
        <v>9.0369337019855642</v>
      </c>
      <c r="S239" s="186">
        <f t="shared" si="645"/>
        <v>9.2767233922236425</v>
      </c>
      <c r="T239" s="186">
        <f t="shared" si="645"/>
        <v>9.5165130824617208</v>
      </c>
      <c r="U239" s="186">
        <f t="shared" si="645"/>
        <v>9.7563027726997991</v>
      </c>
      <c r="V239" s="186">
        <f t="shared" si="645"/>
        <v>9.9960924629378773</v>
      </c>
      <c r="W239" s="186">
        <f t="shared" si="645"/>
        <v>10.235882153175956</v>
      </c>
      <c r="X239" s="186">
        <f t="shared" si="645"/>
        <v>10.475671843414034</v>
      </c>
      <c r="Y239" s="186">
        <f t="shared" si="645"/>
        <v>10.715461533652112</v>
      </c>
      <c r="Z239" s="186">
        <f t="shared" si="645"/>
        <v>10.95525122389019</v>
      </c>
      <c r="AA239" s="186">
        <f t="shared" si="645"/>
        <v>11.195040914128269</v>
      </c>
      <c r="AB239" s="186">
        <f t="shared" si="645"/>
        <v>9.2767233922236425</v>
      </c>
      <c r="AC239" s="186">
        <f t="shared" si="645"/>
        <v>9.4163222546630223</v>
      </c>
      <c r="AD239" s="186">
        <f t="shared" si="645"/>
        <v>9.5559211171024021</v>
      </c>
      <c r="AE239" s="186">
        <f t="shared" si="645"/>
        <v>9.6955199795417819</v>
      </c>
      <c r="AF239" s="186">
        <f t="shared" si="645"/>
        <v>9.8351188419811617</v>
      </c>
      <c r="AG239" s="186">
        <f t="shared" si="645"/>
        <v>9.9747177044205415</v>
      </c>
      <c r="AH239" s="186">
        <f t="shared" si="645"/>
        <v>10.114316566859921</v>
      </c>
      <c r="AI239" s="186">
        <f t="shared" si="645"/>
        <v>10.253915429299301</v>
      </c>
      <c r="AJ239" s="186">
        <f t="shared" si="645"/>
        <v>10.393514291738681</v>
      </c>
      <c r="AK239" s="186">
        <f t="shared" si="645"/>
        <v>10.533113154178061</v>
      </c>
      <c r="AL239" s="186">
        <f t="shared" si="645"/>
        <v>9.4163222546630223</v>
      </c>
      <c r="AM239" s="186">
        <f t="shared" si="645"/>
        <v>9.5038605159720113</v>
      </c>
      <c r="AN239" s="186">
        <f t="shared" si="645"/>
        <v>9.5913987772810003</v>
      </c>
      <c r="AO239" s="186">
        <f t="shared" si="645"/>
        <v>9.6789370385899893</v>
      </c>
      <c r="AP239" s="186">
        <f t="shared" si="645"/>
        <v>9.7664752998989783</v>
      </c>
      <c r="AQ239" s="186">
        <f t="shared" si="645"/>
        <v>9.8540135612079673</v>
      </c>
      <c r="AR239" s="186">
        <f t="shared" si="645"/>
        <v>9.9415518225169563</v>
      </c>
      <c r="AS239" s="186">
        <f t="shared" si="645"/>
        <v>10.029090083825945</v>
      </c>
      <c r="AT239" s="186">
        <f t="shared" si="645"/>
        <v>10.116628345134934</v>
      </c>
      <c r="AU239" s="186">
        <f t="shared" si="645"/>
        <v>10.204166606443923</v>
      </c>
      <c r="AV239" s="186">
        <f t="shared" si="645"/>
        <v>10.204166606443929</v>
      </c>
      <c r="AW239" s="186">
        <f t="shared" si="645"/>
        <v>10.204166606443929</v>
      </c>
      <c r="AX239" s="186">
        <f t="shared" si="639"/>
        <v>10.204166606443929</v>
      </c>
      <c r="AZ239" s="186"/>
      <c r="BA239" s="186"/>
      <c r="BB239" s="186"/>
      <c r="BC239" s="186"/>
      <c r="BD239" s="186"/>
      <c r="BE239" s="186"/>
    </row>
    <row r="240" spans="1:58">
      <c r="A240" s="185" t="s">
        <v>16</v>
      </c>
      <c r="B240" s="22"/>
      <c r="C240" s="23"/>
      <c r="E240" s="23"/>
      <c r="F240" s="23"/>
      <c r="G240" s="23"/>
      <c r="H240" s="23"/>
      <c r="I240" s="57" t="str">
        <f t="shared" si="636"/>
        <v>TPPUGAT</v>
      </c>
      <c r="J240" s="186">
        <f t="shared" si="637"/>
        <v>0.53459848266953358</v>
      </c>
      <c r="K240" s="186">
        <f t="shared" ref="K240:AW240" si="646">IF(L$231=-1,L240,IF(L$231=99,J240,IF(L$231=0,INDEX($E168:$M168,0,L$229),(INDEX($E168:$M168,0,L$231+1)-INDEX($E168:$M168,0,L$231))/(INDEX($E$160:$M$160,0,L$231+1)-INDEX($E$160:$M$160,0,L$231))+J240)))</f>
        <v>0.56005195677589781</v>
      </c>
      <c r="L240" s="186">
        <f t="shared" si="646"/>
        <v>0.58550543088226203</v>
      </c>
      <c r="M240" s="186">
        <f t="shared" si="646"/>
        <v>0.61095890498862637</v>
      </c>
      <c r="N240" s="186">
        <f t="shared" si="646"/>
        <v>0.63463647194986594</v>
      </c>
      <c r="O240" s="186">
        <f t="shared" si="646"/>
        <v>0.65831403891110551</v>
      </c>
      <c r="P240" s="186">
        <f t="shared" si="646"/>
        <v>0.69164511629518599</v>
      </c>
      <c r="Q240" s="186">
        <f t="shared" si="646"/>
        <v>0.72497619367926647</v>
      </c>
      <c r="R240" s="186">
        <f t="shared" si="646"/>
        <v>0.72497619367926658</v>
      </c>
      <c r="S240" s="186">
        <f t="shared" si="646"/>
        <v>0.71009810405100016</v>
      </c>
      <c r="T240" s="186">
        <f t="shared" si="646"/>
        <v>0.69522001442273373</v>
      </c>
      <c r="U240" s="186">
        <f t="shared" si="646"/>
        <v>0.68034192479446731</v>
      </c>
      <c r="V240" s="186">
        <f t="shared" si="646"/>
        <v>0.66546383516620089</v>
      </c>
      <c r="W240" s="186">
        <f t="shared" si="646"/>
        <v>0.65058574553793447</v>
      </c>
      <c r="X240" s="186">
        <f t="shared" si="646"/>
        <v>0.63570765590966805</v>
      </c>
      <c r="Y240" s="186">
        <f t="shared" si="646"/>
        <v>0.62082956628140162</v>
      </c>
      <c r="Z240" s="186">
        <f t="shared" si="646"/>
        <v>0.6059514766531352</v>
      </c>
      <c r="AA240" s="186">
        <f t="shared" si="646"/>
        <v>0.59107338702486878</v>
      </c>
      <c r="AB240" s="186">
        <f t="shared" si="646"/>
        <v>0.71009810405100016</v>
      </c>
      <c r="AC240" s="186">
        <f t="shared" si="646"/>
        <v>0.66982917731461922</v>
      </c>
      <c r="AD240" s="186">
        <f t="shared" si="646"/>
        <v>0.62956025057823828</v>
      </c>
      <c r="AE240" s="186">
        <f t="shared" si="646"/>
        <v>0.58929132384185734</v>
      </c>
      <c r="AF240" s="186">
        <f t="shared" si="646"/>
        <v>0.5490223971054764</v>
      </c>
      <c r="AG240" s="186">
        <f t="shared" si="646"/>
        <v>0.50875347036909546</v>
      </c>
      <c r="AH240" s="186">
        <f t="shared" si="646"/>
        <v>0.46848454363271452</v>
      </c>
      <c r="AI240" s="186">
        <f t="shared" si="646"/>
        <v>0.42821561689633358</v>
      </c>
      <c r="AJ240" s="186">
        <f t="shared" si="646"/>
        <v>0.38794669015995265</v>
      </c>
      <c r="AK240" s="186">
        <f t="shared" si="646"/>
        <v>0.34767776342357171</v>
      </c>
      <c r="AL240" s="186">
        <f t="shared" si="646"/>
        <v>0.66982917731461922</v>
      </c>
      <c r="AM240" s="186">
        <f t="shared" si="646"/>
        <v>0.67515849635584491</v>
      </c>
      <c r="AN240" s="186">
        <f t="shared" si="646"/>
        <v>0.68048781539707059</v>
      </c>
      <c r="AO240" s="186">
        <f t="shared" si="646"/>
        <v>0.68581713443829628</v>
      </c>
      <c r="AP240" s="186">
        <f t="shared" si="646"/>
        <v>0.69114645347952197</v>
      </c>
      <c r="AQ240" s="186">
        <f t="shared" si="646"/>
        <v>0.69647577252074766</v>
      </c>
      <c r="AR240" s="186">
        <f t="shared" si="646"/>
        <v>0.70180509156197335</v>
      </c>
      <c r="AS240" s="186">
        <f t="shared" si="646"/>
        <v>0.70713441060319904</v>
      </c>
      <c r="AT240" s="186">
        <f t="shared" si="646"/>
        <v>0.71246372964442473</v>
      </c>
      <c r="AU240" s="186">
        <f t="shared" si="646"/>
        <v>0.71779304868565041</v>
      </c>
      <c r="AV240" s="186">
        <f t="shared" si="646"/>
        <v>0.71779304868565064</v>
      </c>
      <c r="AW240" s="186">
        <f t="shared" si="646"/>
        <v>0.71779304868565064</v>
      </c>
      <c r="AX240" s="186">
        <f t="shared" si="639"/>
        <v>0.71779304868565064</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47">I228</f>
        <v>2040</v>
      </c>
      <c r="J249" s="185">
        <f t="shared" si="647"/>
        <v>2050</v>
      </c>
      <c r="K249" s="185">
        <f>J228</f>
        <v>2050</v>
      </c>
      <c r="L249" s="114">
        <f>MATCH(J$259,$D$249:$K$249,$C249)</f>
        <v>1</v>
      </c>
      <c r="M249" s="191">
        <f t="shared" ref="M249:V250" si="648">MATCH(K$232,$D$228:$J$228,$C249)</f>
        <v>1</v>
      </c>
      <c r="N249" s="191">
        <f t="shared" si="648"/>
        <v>1</v>
      </c>
      <c r="O249" s="191">
        <f t="shared" si="648"/>
        <v>2</v>
      </c>
      <c r="P249" s="191">
        <f t="shared" si="648"/>
        <v>2</v>
      </c>
      <c r="Q249" s="191">
        <f t="shared" si="648"/>
        <v>3</v>
      </c>
      <c r="R249" s="191">
        <f t="shared" si="648"/>
        <v>3</v>
      </c>
      <c r="S249" s="191">
        <f t="shared" si="648"/>
        <v>3</v>
      </c>
      <c r="T249" s="191">
        <f t="shared" si="648"/>
        <v>4</v>
      </c>
      <c r="U249" s="191">
        <f t="shared" si="648"/>
        <v>4</v>
      </c>
      <c r="V249" s="191">
        <f t="shared" si="648"/>
        <v>4</v>
      </c>
      <c r="W249" s="191">
        <f t="shared" ref="W249:AF250" si="649">MATCH(U$232,$D$228:$J$228,$C249)</f>
        <v>4</v>
      </c>
      <c r="X249" s="191">
        <f t="shared" si="649"/>
        <v>4</v>
      </c>
      <c r="Y249" s="191">
        <f t="shared" si="649"/>
        <v>4</v>
      </c>
      <c r="Z249" s="191">
        <f t="shared" si="649"/>
        <v>4</v>
      </c>
      <c r="AA249" s="191">
        <f t="shared" si="649"/>
        <v>4</v>
      </c>
      <c r="AB249" s="191">
        <f t="shared" si="649"/>
        <v>4</v>
      </c>
      <c r="AC249" s="191">
        <f t="shared" si="649"/>
        <v>4</v>
      </c>
      <c r="AD249" s="191">
        <f t="shared" si="649"/>
        <v>5</v>
      </c>
      <c r="AE249" s="191">
        <f t="shared" si="649"/>
        <v>5</v>
      </c>
      <c r="AF249" s="191">
        <f t="shared" si="649"/>
        <v>5</v>
      </c>
      <c r="AG249" s="191">
        <f t="shared" ref="AG249:AP250" si="650">MATCH(AE$232,$D$228:$J$228,$C249)</f>
        <v>5</v>
      </c>
      <c r="AH249" s="191">
        <f t="shared" si="650"/>
        <v>5</v>
      </c>
      <c r="AI249" s="191">
        <f t="shared" si="650"/>
        <v>5</v>
      </c>
      <c r="AJ249" s="191">
        <f t="shared" si="650"/>
        <v>5</v>
      </c>
      <c r="AK249" s="191">
        <f t="shared" si="650"/>
        <v>5</v>
      </c>
      <c r="AL249" s="191">
        <f t="shared" si="650"/>
        <v>5</v>
      </c>
      <c r="AM249" s="191">
        <f t="shared" si="650"/>
        <v>5</v>
      </c>
      <c r="AN249" s="191">
        <f t="shared" si="650"/>
        <v>6</v>
      </c>
      <c r="AO249" s="191">
        <f t="shared" si="650"/>
        <v>6</v>
      </c>
      <c r="AP249" s="191">
        <f t="shared" si="650"/>
        <v>6</v>
      </c>
      <c r="AQ249" s="191">
        <f t="shared" ref="AQ249:AR250" si="651">MATCH(AO$232,$D$228:$J$228,$C249)</f>
        <v>6</v>
      </c>
      <c r="AR249" s="191">
        <f t="shared" si="651"/>
        <v>6</v>
      </c>
      <c r="AS249" s="191">
        <f t="shared" ref="AS249:BF250" si="652">MATCH(AQ$259,$D$228:$J$228,$C249)</f>
        <v>6</v>
      </c>
      <c r="AT249" s="191">
        <f t="shared" si="652"/>
        <v>6</v>
      </c>
      <c r="AU249" s="191">
        <f t="shared" si="652"/>
        <v>6</v>
      </c>
      <c r="AV249" s="191">
        <f t="shared" si="652"/>
        <v>6</v>
      </c>
      <c r="AW249" s="191">
        <f t="shared" si="652"/>
        <v>6</v>
      </c>
      <c r="AX249" s="191">
        <f t="shared" si="652"/>
        <v>7</v>
      </c>
      <c r="AY249" s="191">
        <f t="shared" si="652"/>
        <v>7</v>
      </c>
      <c r="AZ249" s="191">
        <f t="shared" si="652"/>
        <v>7</v>
      </c>
      <c r="BA249" s="191">
        <f t="shared" si="652"/>
        <v>7</v>
      </c>
      <c r="BB249" s="191">
        <f t="shared" si="652"/>
        <v>7</v>
      </c>
      <c r="BC249" s="191">
        <f t="shared" si="652"/>
        <v>7</v>
      </c>
      <c r="BD249" s="191">
        <f t="shared" si="652"/>
        <v>7</v>
      </c>
      <c r="BE249" s="191">
        <f t="shared" si="652"/>
        <v>7</v>
      </c>
      <c r="BF249" s="191">
        <f t="shared" si="652"/>
        <v>7</v>
      </c>
    </row>
    <row r="250" spans="1:58">
      <c r="A250" s="185" t="s">
        <v>16</v>
      </c>
      <c r="C250" s="185">
        <f>C229</f>
        <v>0</v>
      </c>
      <c r="D250" s="185">
        <f t="shared" ref="D250:J251" si="653">D229</f>
        <v>2050</v>
      </c>
      <c r="E250" s="185">
        <f t="shared" si="653"/>
        <v>2040</v>
      </c>
      <c r="F250" s="185">
        <f t="shared" si="653"/>
        <v>2030</v>
      </c>
      <c r="G250" s="185">
        <f t="shared" si="653"/>
        <v>2020</v>
      </c>
      <c r="H250" s="185">
        <f t="shared" si="653"/>
        <v>2017</v>
      </c>
      <c r="I250" s="185">
        <f t="shared" si="653"/>
        <v>2015</v>
      </c>
      <c r="J250" s="185">
        <f t="shared" si="653"/>
        <v>2006</v>
      </c>
      <c r="K250" s="185">
        <v>2012</v>
      </c>
      <c r="L250" s="40">
        <f>MATCH(J$259,$D$249:$K$249,$C250)</f>
        <v>1</v>
      </c>
      <c r="M250" s="185" t="e">
        <f t="shared" si="648"/>
        <v>#N/A</v>
      </c>
      <c r="N250" s="185" t="e">
        <f t="shared" si="648"/>
        <v>#N/A</v>
      </c>
      <c r="O250" s="185">
        <f t="shared" si="648"/>
        <v>2</v>
      </c>
      <c r="P250" s="185" t="e">
        <f t="shared" si="648"/>
        <v>#N/A</v>
      </c>
      <c r="Q250" s="185">
        <f t="shared" si="648"/>
        <v>3</v>
      </c>
      <c r="R250" s="185" t="e">
        <f t="shared" si="648"/>
        <v>#N/A</v>
      </c>
      <c r="S250" s="185" t="e">
        <f t="shared" si="648"/>
        <v>#N/A</v>
      </c>
      <c r="T250" s="185">
        <f t="shared" si="648"/>
        <v>4</v>
      </c>
      <c r="U250" s="185" t="e">
        <f t="shared" si="648"/>
        <v>#N/A</v>
      </c>
      <c r="V250" s="185" t="e">
        <f t="shared" si="648"/>
        <v>#N/A</v>
      </c>
      <c r="W250" s="185" t="e">
        <f t="shared" si="649"/>
        <v>#N/A</v>
      </c>
      <c r="X250" s="185" t="e">
        <f t="shared" si="649"/>
        <v>#N/A</v>
      </c>
      <c r="Y250" s="185" t="e">
        <f t="shared" si="649"/>
        <v>#N/A</v>
      </c>
      <c r="Z250" s="185" t="e">
        <f t="shared" si="649"/>
        <v>#N/A</v>
      </c>
      <c r="AA250" s="185" t="e">
        <f t="shared" si="649"/>
        <v>#N/A</v>
      </c>
      <c r="AB250" s="185" t="e">
        <f t="shared" si="649"/>
        <v>#N/A</v>
      </c>
      <c r="AC250" s="185" t="e">
        <f t="shared" si="649"/>
        <v>#N/A</v>
      </c>
      <c r="AD250" s="185">
        <f t="shared" si="649"/>
        <v>5</v>
      </c>
      <c r="AE250" s="185" t="e">
        <f t="shared" si="649"/>
        <v>#N/A</v>
      </c>
      <c r="AF250" s="185" t="e">
        <f t="shared" si="649"/>
        <v>#N/A</v>
      </c>
      <c r="AG250" s="185" t="e">
        <f t="shared" si="650"/>
        <v>#N/A</v>
      </c>
      <c r="AH250" s="185" t="e">
        <f t="shared" si="650"/>
        <v>#N/A</v>
      </c>
      <c r="AI250" s="185" t="e">
        <f t="shared" si="650"/>
        <v>#N/A</v>
      </c>
      <c r="AJ250" s="185" t="e">
        <f t="shared" si="650"/>
        <v>#N/A</v>
      </c>
      <c r="AK250" s="185" t="e">
        <f t="shared" si="650"/>
        <v>#N/A</v>
      </c>
      <c r="AL250" s="185" t="e">
        <f t="shared" si="650"/>
        <v>#N/A</v>
      </c>
      <c r="AM250" s="185" t="e">
        <f t="shared" si="650"/>
        <v>#N/A</v>
      </c>
      <c r="AN250" s="185">
        <f t="shared" si="650"/>
        <v>6</v>
      </c>
      <c r="AO250" s="185" t="e">
        <f t="shared" si="650"/>
        <v>#N/A</v>
      </c>
      <c r="AP250" s="185" t="e">
        <f t="shared" si="650"/>
        <v>#N/A</v>
      </c>
      <c r="AQ250" s="185" t="e">
        <f t="shared" si="651"/>
        <v>#N/A</v>
      </c>
      <c r="AR250" s="185" t="e">
        <f t="shared" si="651"/>
        <v>#N/A</v>
      </c>
      <c r="AS250" s="185" t="e">
        <f t="shared" si="652"/>
        <v>#N/A</v>
      </c>
      <c r="AT250" s="185" t="e">
        <f t="shared" si="652"/>
        <v>#N/A</v>
      </c>
      <c r="AU250" s="185" t="e">
        <f t="shared" si="652"/>
        <v>#N/A</v>
      </c>
      <c r="AV250" s="185" t="e">
        <f t="shared" si="652"/>
        <v>#N/A</v>
      </c>
      <c r="AW250" s="185" t="e">
        <f t="shared" si="652"/>
        <v>#N/A</v>
      </c>
      <c r="AX250" s="185">
        <f t="shared" si="652"/>
        <v>7</v>
      </c>
      <c r="AY250" s="185" t="e">
        <f t="shared" si="652"/>
        <v>#N/A</v>
      </c>
      <c r="AZ250" s="185" t="e">
        <f t="shared" si="652"/>
        <v>#N/A</v>
      </c>
      <c r="BA250" s="185" t="e">
        <f t="shared" si="652"/>
        <v>#N/A</v>
      </c>
      <c r="BB250" s="185" t="e">
        <f t="shared" si="652"/>
        <v>#N/A</v>
      </c>
      <c r="BC250" s="185" t="e">
        <f t="shared" si="652"/>
        <v>#N/A</v>
      </c>
      <c r="BD250" s="185" t="e">
        <f t="shared" si="652"/>
        <v>#N/A</v>
      </c>
      <c r="BE250" s="185" t="e">
        <f t="shared" si="652"/>
        <v>#N/A</v>
      </c>
      <c r="BF250" s="185" t="e">
        <f t="shared" si="652"/>
        <v>#N/A</v>
      </c>
    </row>
    <row r="251" spans="1:58">
      <c r="A251" s="185" t="s">
        <v>16</v>
      </c>
      <c r="C251" s="185">
        <f>C230</f>
        <v>-1</v>
      </c>
      <c r="D251" s="185">
        <f t="shared" si="653"/>
        <v>0</v>
      </c>
      <c r="E251" s="185">
        <f t="shared" si="653"/>
        <v>1</v>
      </c>
      <c r="F251" s="185">
        <v>2</v>
      </c>
      <c r="G251" s="185">
        <v>3</v>
      </c>
      <c r="H251" s="185">
        <v>4</v>
      </c>
      <c r="I251" s="185">
        <v>5</v>
      </c>
      <c r="J251" s="185">
        <v>6</v>
      </c>
      <c r="K251" s="185">
        <v>7</v>
      </c>
      <c r="L251" s="185">
        <f>MATCH(J$259,$D$250:$K$250,$C251)</f>
        <v>6</v>
      </c>
      <c r="M251" s="185">
        <f t="shared" ref="M251:AR251" si="654">MATCH(K$232,$D$229:$J$229,$C251)</f>
        <v>6</v>
      </c>
      <c r="N251" s="185">
        <f t="shared" si="654"/>
        <v>6</v>
      </c>
      <c r="O251" s="185">
        <f t="shared" si="654"/>
        <v>6</v>
      </c>
      <c r="P251" s="185">
        <f t="shared" si="654"/>
        <v>5</v>
      </c>
      <c r="Q251" s="185">
        <f t="shared" si="654"/>
        <v>5</v>
      </c>
      <c r="R251" s="185">
        <f t="shared" si="654"/>
        <v>4</v>
      </c>
      <c r="S251" s="185">
        <f t="shared" si="654"/>
        <v>4</v>
      </c>
      <c r="T251" s="185">
        <f t="shared" si="654"/>
        <v>4</v>
      </c>
      <c r="U251" s="185">
        <f t="shared" si="654"/>
        <v>3</v>
      </c>
      <c r="V251" s="185">
        <f t="shared" si="654"/>
        <v>3</v>
      </c>
      <c r="W251" s="185">
        <f t="shared" si="654"/>
        <v>3</v>
      </c>
      <c r="X251" s="185">
        <f t="shared" si="654"/>
        <v>3</v>
      </c>
      <c r="Y251" s="185">
        <f t="shared" si="654"/>
        <v>3</v>
      </c>
      <c r="Z251" s="185">
        <f t="shared" si="654"/>
        <v>3</v>
      </c>
      <c r="AA251" s="185">
        <f t="shared" si="654"/>
        <v>3</v>
      </c>
      <c r="AB251" s="185">
        <f t="shared" si="654"/>
        <v>3</v>
      </c>
      <c r="AC251" s="185">
        <f t="shared" si="654"/>
        <v>3</v>
      </c>
      <c r="AD251" s="185">
        <f t="shared" si="654"/>
        <v>3</v>
      </c>
      <c r="AE251" s="185">
        <f t="shared" si="654"/>
        <v>2</v>
      </c>
      <c r="AF251" s="185">
        <f t="shared" si="654"/>
        <v>2</v>
      </c>
      <c r="AG251" s="185">
        <f t="shared" si="654"/>
        <v>2</v>
      </c>
      <c r="AH251" s="185">
        <f t="shared" si="654"/>
        <v>2</v>
      </c>
      <c r="AI251" s="185">
        <f t="shared" si="654"/>
        <v>2</v>
      </c>
      <c r="AJ251" s="185">
        <f t="shared" si="654"/>
        <v>2</v>
      </c>
      <c r="AK251" s="185">
        <f t="shared" si="654"/>
        <v>2</v>
      </c>
      <c r="AL251" s="185">
        <f t="shared" si="654"/>
        <v>2</v>
      </c>
      <c r="AM251" s="185">
        <f t="shared" si="654"/>
        <v>2</v>
      </c>
      <c r="AN251" s="185">
        <f t="shared" si="654"/>
        <v>2</v>
      </c>
      <c r="AO251" s="185">
        <f t="shared" si="654"/>
        <v>1</v>
      </c>
      <c r="AP251" s="185">
        <f t="shared" si="654"/>
        <v>1</v>
      </c>
      <c r="AQ251" s="185">
        <f t="shared" si="654"/>
        <v>1</v>
      </c>
      <c r="AR251" s="185">
        <f t="shared" si="654"/>
        <v>1</v>
      </c>
      <c r="AS251" s="185">
        <f t="shared" ref="AS251:BF251" si="655">MATCH(AQ$259,$D$229:$J$229,$C251)</f>
        <v>1</v>
      </c>
      <c r="AT251" s="185">
        <f t="shared" si="655"/>
        <v>1</v>
      </c>
      <c r="AU251" s="185">
        <f t="shared" si="655"/>
        <v>1</v>
      </c>
      <c r="AV251" s="185">
        <f t="shared" si="655"/>
        <v>1</v>
      </c>
      <c r="AW251" s="185">
        <f t="shared" si="655"/>
        <v>1</v>
      </c>
      <c r="AX251" s="185">
        <f t="shared" si="655"/>
        <v>1</v>
      </c>
      <c r="AY251" s="185" t="e">
        <f t="shared" si="655"/>
        <v>#N/A</v>
      </c>
      <c r="AZ251" s="185" t="e">
        <f t="shared" si="655"/>
        <v>#N/A</v>
      </c>
      <c r="BA251" s="185" t="e">
        <f t="shared" si="655"/>
        <v>#N/A</v>
      </c>
      <c r="BB251" s="185" t="e">
        <f t="shared" si="655"/>
        <v>#N/A</v>
      </c>
      <c r="BC251" s="185" t="e">
        <f t="shared" si="655"/>
        <v>#N/A</v>
      </c>
      <c r="BD251" s="185" t="e">
        <f t="shared" si="655"/>
        <v>#N/A</v>
      </c>
      <c r="BE251" s="185" t="e">
        <f t="shared" si="655"/>
        <v>#N/A</v>
      </c>
      <c r="BF251" s="185" t="e">
        <f t="shared" si="655"/>
        <v>#N/A</v>
      </c>
    </row>
    <row r="252" spans="1:58">
      <c r="A252" s="185" t="s">
        <v>16</v>
      </c>
      <c r="L252" s="189">
        <f>IF(ISNA(L249),-1,IF(ISNA(L251),99,IF(ISNA(L250),L249,0)))</f>
        <v>0</v>
      </c>
      <c r="M252" s="189">
        <f>IF(ISNA(M249),-1,IF(ISNA(M251),99,IF(ISNA(M250),M249,0)))</f>
        <v>1</v>
      </c>
      <c r="N252" s="189">
        <f t="shared" ref="N252:BF252" si="656">IF(ISNA(N249),-1,IF(ISNA(N251),99,IF(ISNA(N250),N249,0)))</f>
        <v>1</v>
      </c>
      <c r="O252" s="189">
        <f t="shared" si="656"/>
        <v>0</v>
      </c>
      <c r="P252" s="189">
        <f t="shared" si="656"/>
        <v>2</v>
      </c>
      <c r="Q252" s="189">
        <f t="shared" si="656"/>
        <v>0</v>
      </c>
      <c r="R252" s="189">
        <f t="shared" si="656"/>
        <v>3</v>
      </c>
      <c r="S252" s="189">
        <f t="shared" si="656"/>
        <v>3</v>
      </c>
      <c r="T252" s="189">
        <f t="shared" si="656"/>
        <v>0</v>
      </c>
      <c r="U252" s="189">
        <f t="shared" si="656"/>
        <v>4</v>
      </c>
      <c r="V252" s="189">
        <f t="shared" si="656"/>
        <v>4</v>
      </c>
      <c r="W252" s="189">
        <f t="shared" si="656"/>
        <v>4</v>
      </c>
      <c r="X252" s="189">
        <f t="shared" si="656"/>
        <v>4</v>
      </c>
      <c r="Y252" s="189">
        <f t="shared" si="656"/>
        <v>4</v>
      </c>
      <c r="Z252" s="189">
        <f t="shared" si="656"/>
        <v>4</v>
      </c>
      <c r="AA252" s="189">
        <f t="shared" si="656"/>
        <v>4</v>
      </c>
      <c r="AB252" s="189">
        <f t="shared" si="656"/>
        <v>4</v>
      </c>
      <c r="AC252" s="189">
        <f t="shared" si="656"/>
        <v>4</v>
      </c>
      <c r="AD252" s="189">
        <f t="shared" si="656"/>
        <v>0</v>
      </c>
      <c r="AE252" s="189">
        <f t="shared" si="656"/>
        <v>5</v>
      </c>
      <c r="AF252" s="189">
        <f t="shared" si="656"/>
        <v>5</v>
      </c>
      <c r="AG252" s="189">
        <f t="shared" si="656"/>
        <v>5</v>
      </c>
      <c r="AH252" s="189">
        <f t="shared" si="656"/>
        <v>5</v>
      </c>
      <c r="AI252" s="189">
        <f t="shared" si="656"/>
        <v>5</v>
      </c>
      <c r="AJ252" s="189">
        <f t="shared" si="656"/>
        <v>5</v>
      </c>
      <c r="AK252" s="189">
        <f t="shared" si="656"/>
        <v>5</v>
      </c>
      <c r="AL252" s="189">
        <f t="shared" si="656"/>
        <v>5</v>
      </c>
      <c r="AM252" s="189">
        <f t="shared" si="656"/>
        <v>5</v>
      </c>
      <c r="AN252" s="189">
        <f t="shared" si="656"/>
        <v>0</v>
      </c>
      <c r="AO252" s="189">
        <f t="shared" si="656"/>
        <v>6</v>
      </c>
      <c r="AP252" s="189">
        <f t="shared" si="656"/>
        <v>6</v>
      </c>
      <c r="AQ252" s="189">
        <f t="shared" si="656"/>
        <v>6</v>
      </c>
      <c r="AR252" s="189">
        <f t="shared" si="656"/>
        <v>6</v>
      </c>
      <c r="AS252" s="189">
        <f t="shared" si="656"/>
        <v>6</v>
      </c>
      <c r="AT252" s="189">
        <f t="shared" si="656"/>
        <v>6</v>
      </c>
      <c r="AU252" s="189">
        <f t="shared" si="656"/>
        <v>6</v>
      </c>
      <c r="AV252" s="189">
        <f t="shared" si="656"/>
        <v>6</v>
      </c>
      <c r="AW252" s="189">
        <f t="shared" si="656"/>
        <v>6</v>
      </c>
      <c r="AX252" s="189">
        <f t="shared" si="656"/>
        <v>0</v>
      </c>
      <c r="AY252" s="189">
        <f t="shared" si="656"/>
        <v>99</v>
      </c>
      <c r="AZ252" s="189">
        <f t="shared" si="656"/>
        <v>99</v>
      </c>
      <c r="BA252" s="189">
        <f t="shared" si="656"/>
        <v>99</v>
      </c>
      <c r="BB252" s="189">
        <f t="shared" si="656"/>
        <v>99</v>
      </c>
      <c r="BC252" s="189">
        <f t="shared" si="656"/>
        <v>99</v>
      </c>
      <c r="BD252" s="189">
        <f t="shared" si="656"/>
        <v>99</v>
      </c>
      <c r="BE252" s="189">
        <f t="shared" si="656"/>
        <v>99</v>
      </c>
      <c r="BF252" s="189">
        <f t="shared" si="656"/>
        <v>99</v>
      </c>
    </row>
    <row r="253" spans="1:58">
      <c r="A253" s="185" t="s">
        <v>16</v>
      </c>
      <c r="B253" s="185" t="s">
        <v>275</v>
      </c>
      <c r="C253" s="186" t="s">
        <v>440</v>
      </c>
      <c r="D253" s="109">
        <f t="shared" ref="D253:E255" si="657">E107/E$111</f>
        <v>1.1649226976433504E-2</v>
      </c>
      <c r="E253" s="109">
        <f t="shared" si="657"/>
        <v>1.0156005096836222E-2</v>
      </c>
      <c r="F253" s="109"/>
      <c r="G253" s="109">
        <f>I107/I$111</f>
        <v>9.3607102071504352E-3</v>
      </c>
      <c r="H253" s="109">
        <f t="shared" ref="H253:J255" si="658">K107/K$111</f>
        <v>1.3285255454199577E-2</v>
      </c>
      <c r="I253" s="109">
        <f t="shared" si="658"/>
        <v>1.6966383799760641E-2</v>
      </c>
      <c r="J253" s="109">
        <f t="shared" si="658"/>
        <v>2.3481110525638588E-2</v>
      </c>
      <c r="K253" s="109">
        <f>M107/M$111</f>
        <v>2.3481110525638588E-2</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57"/>
        <v>0.38777035977778862</v>
      </c>
      <c r="E254" s="109">
        <f t="shared" si="657"/>
        <v>0.35574620877211799</v>
      </c>
      <c r="F254" s="109"/>
      <c r="G254" s="109">
        <f>I108/I$111</f>
        <v>0.35571736568451973</v>
      </c>
      <c r="H254" s="109">
        <f t="shared" si="658"/>
        <v>0.26244416310815322</v>
      </c>
      <c r="I254" s="109">
        <f t="shared" si="658"/>
        <v>0.22309419670548158</v>
      </c>
      <c r="J254" s="109">
        <f t="shared" si="658"/>
        <v>0.16727413309989</v>
      </c>
      <c r="K254" s="109">
        <f>M108/M$111</f>
        <v>0.16727413309989</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57"/>
        <v>0.53340059208599533</v>
      </c>
      <c r="E255" s="109">
        <f t="shared" si="657"/>
        <v>0.56767676709292858</v>
      </c>
      <c r="F255" s="109"/>
      <c r="G255" s="109">
        <f>I109/I$111</f>
        <v>0.57379026349936224</v>
      </c>
      <c r="H255" s="109">
        <f t="shared" si="658"/>
        <v>0.66122035447727801</v>
      </c>
      <c r="I255" s="109">
        <f t="shared" si="658"/>
        <v>0.6929374238076329</v>
      </c>
      <c r="J255" s="109">
        <f t="shared" si="658"/>
        <v>0.73208358869138368</v>
      </c>
      <c r="K255" s="109">
        <f>M109/M$111</f>
        <v>0.73208358869138368</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59">SUM(E115:E117)/SUM(E$127:E$129)</f>
        <v>0.62362325125617091</v>
      </c>
      <c r="E256" s="109">
        <f t="shared" si="659"/>
        <v>0.58649954629159207</v>
      </c>
      <c r="F256" s="109"/>
      <c r="G256" s="109">
        <f>SUM(I115:I117)/SUM(I$127:I$129)</f>
        <v>0.5572892689585458</v>
      </c>
      <c r="H256" s="109">
        <f>SUM(K115:K117)/SUM(K$127:K$129)</f>
        <v>0.66145453426950351</v>
      </c>
      <c r="I256" s="109">
        <f>SUM(L115:L117)/SUM(L$127:L$129)</f>
        <v>0.71738505043931056</v>
      </c>
      <c r="J256" s="109">
        <f>SUM(M115:M117)/SUM(M$127:M$129)</f>
        <v>0.79170037687816819</v>
      </c>
      <c r="K256" s="109">
        <f>SUM(M115:M117)/SUM(M$127:M$129)</f>
        <v>0.79170037687816819</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60">SUM(E119:E121)/SUM(E$127:E$129)</f>
        <v>0.27049531864175524</v>
      </c>
      <c r="E257" s="109">
        <f t="shared" si="660"/>
        <v>0.27734371326831209</v>
      </c>
      <c r="F257" s="109"/>
      <c r="G257" s="109">
        <f>SUM(I119:I121)/SUM(I$127:I$129)</f>
        <v>0.29045956792727173</v>
      </c>
      <c r="H257" s="109">
        <f>SUM(K119:K121)/SUM(K$127:K$129)</f>
        <v>0.18066326259182128</v>
      </c>
      <c r="I257" s="109">
        <f>SUM(L119:L121)/SUM(L$127:L$129)</f>
        <v>0.13166573591653746</v>
      </c>
      <c r="J257" s="109">
        <f>SUM(M119:M121)/SUM(M$127:M$129)</f>
        <v>7.9419152071559793E-2</v>
      </c>
      <c r="K257" s="109">
        <f>SUM(M119:M121)/SUM(M$127:M$129)</f>
        <v>7.9419152071559793E-2</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61">SUM(E123:E125)/SUM(E$127:E$129)</f>
        <v>0.1058814301020739</v>
      </c>
      <c r="E258" s="109">
        <f t="shared" si="661"/>
        <v>0.13615674044009582</v>
      </c>
      <c r="F258" s="109"/>
      <c r="G258" s="109">
        <f>SUM(I123:I125)/SUM(I$127:I$129)</f>
        <v>0.15225116311418244</v>
      </c>
      <c r="H258" s="109">
        <f>SUM(K123:K125)/SUM(K$127:K$129)</f>
        <v>0.15788220313867521</v>
      </c>
      <c r="I258" s="109">
        <f>SUM(L123:L125)/SUM(L$127:L$129)</f>
        <v>0.15094921364415192</v>
      </c>
      <c r="J258" s="109">
        <f>SUM(M123:M125)/SUM(M$127:M$129)</f>
        <v>0.12888047105027195</v>
      </c>
      <c r="K258" s="109">
        <f>SUM(M123:M125)/SUM(M$127:M$129)</f>
        <v>0.12888047105027195</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62">J232</f>
        <v>2012</v>
      </c>
      <c r="K259" s="185">
        <f t="shared" si="662"/>
        <v>2013</v>
      </c>
      <c r="L259" s="185">
        <f t="shared" si="662"/>
        <v>2014</v>
      </c>
      <c r="M259" s="185">
        <f t="shared" si="662"/>
        <v>2015</v>
      </c>
      <c r="N259" s="185">
        <f t="shared" si="662"/>
        <v>2016</v>
      </c>
      <c r="O259" s="185">
        <f t="shared" si="662"/>
        <v>2017</v>
      </c>
      <c r="P259" s="185">
        <f t="shared" si="662"/>
        <v>2018</v>
      </c>
      <c r="Q259" s="185">
        <f t="shared" si="662"/>
        <v>2019</v>
      </c>
      <c r="R259" s="185">
        <f t="shared" si="662"/>
        <v>2020</v>
      </c>
      <c r="S259" s="185">
        <f t="shared" si="662"/>
        <v>2021</v>
      </c>
      <c r="T259" s="185">
        <f t="shared" si="662"/>
        <v>2022</v>
      </c>
      <c r="U259" s="185">
        <f t="shared" si="662"/>
        <v>2023</v>
      </c>
      <c r="V259" s="185">
        <f t="shared" si="662"/>
        <v>2024</v>
      </c>
      <c r="W259" s="185">
        <f t="shared" si="662"/>
        <v>2025</v>
      </c>
      <c r="X259" s="185">
        <f t="shared" si="662"/>
        <v>2026</v>
      </c>
      <c r="Y259" s="185">
        <f t="shared" si="662"/>
        <v>2027</v>
      </c>
      <c r="Z259" s="185">
        <f t="shared" si="662"/>
        <v>2028</v>
      </c>
      <c r="AA259" s="185">
        <f t="shared" si="662"/>
        <v>2029</v>
      </c>
      <c r="AB259" s="185">
        <f t="shared" si="662"/>
        <v>2030</v>
      </c>
      <c r="AC259" s="185">
        <f t="shared" si="662"/>
        <v>2031</v>
      </c>
      <c r="AD259" s="185">
        <f t="shared" si="662"/>
        <v>2032</v>
      </c>
      <c r="AE259" s="185">
        <f t="shared" si="662"/>
        <v>2033</v>
      </c>
      <c r="AF259" s="185">
        <f t="shared" si="662"/>
        <v>2034</v>
      </c>
      <c r="AG259" s="185">
        <f t="shared" si="662"/>
        <v>2035</v>
      </c>
      <c r="AH259" s="185">
        <f t="shared" si="662"/>
        <v>2036</v>
      </c>
      <c r="AI259" s="185">
        <f t="shared" si="662"/>
        <v>2037</v>
      </c>
      <c r="AJ259" s="185">
        <f t="shared" si="662"/>
        <v>2038</v>
      </c>
      <c r="AK259" s="185">
        <f t="shared" si="662"/>
        <v>2039</v>
      </c>
      <c r="AL259" s="185">
        <f t="shared" si="662"/>
        <v>2040</v>
      </c>
      <c r="AM259" s="185">
        <f t="shared" si="662"/>
        <v>2041</v>
      </c>
      <c r="AN259" s="185">
        <f t="shared" si="662"/>
        <v>2042</v>
      </c>
      <c r="AO259" s="185">
        <f t="shared" si="662"/>
        <v>2043</v>
      </c>
      <c r="AP259" s="185">
        <f t="shared" si="662"/>
        <v>2044</v>
      </c>
      <c r="AQ259" s="185">
        <f t="shared" si="662"/>
        <v>2045</v>
      </c>
      <c r="AR259" s="185">
        <f t="shared" si="662"/>
        <v>2046</v>
      </c>
      <c r="AS259" s="185">
        <f>AR259+1</f>
        <v>2047</v>
      </c>
      <c r="AT259" s="185">
        <f t="shared" ref="AT259:BB259" si="663">AS259+1</f>
        <v>2048</v>
      </c>
      <c r="AU259" s="185">
        <f t="shared" si="663"/>
        <v>2049</v>
      </c>
      <c r="AV259" s="185">
        <f t="shared" si="663"/>
        <v>2050</v>
      </c>
      <c r="AW259" s="185">
        <f t="shared" si="663"/>
        <v>2051</v>
      </c>
      <c r="AX259" s="185">
        <f t="shared" si="663"/>
        <v>2052</v>
      </c>
      <c r="AY259" s="185">
        <f t="shared" si="663"/>
        <v>2053</v>
      </c>
      <c r="AZ259" s="185">
        <f t="shared" si="663"/>
        <v>2054</v>
      </c>
      <c r="BA259" s="185">
        <f t="shared" si="663"/>
        <v>2055</v>
      </c>
      <c r="BB259" s="185">
        <f t="shared" si="663"/>
        <v>2056</v>
      </c>
      <c r="BC259" s="185">
        <v>2060</v>
      </c>
      <c r="BD259" s="185">
        <v>2070</v>
      </c>
    </row>
    <row r="260" spans="1:56">
      <c r="A260" s="185" t="s">
        <v>16</v>
      </c>
      <c r="E260" s="185" t="s">
        <v>441</v>
      </c>
      <c r="F260" s="185" t="s">
        <v>441</v>
      </c>
      <c r="G260" s="185" t="s">
        <v>435</v>
      </c>
      <c r="H260" s="186" t="s">
        <v>440</v>
      </c>
      <c r="I260" s="185" t="s">
        <v>275</v>
      </c>
      <c r="J260" s="186">
        <f t="shared" ref="J260:J265" si="664">D253</f>
        <v>1.1649226976433504E-2</v>
      </c>
      <c r="K260" s="186">
        <f t="shared" ref="K260:T265" si="665">IF(M$252=-1,L260,IF(M$252=99,J260,IF(M$252=0,INDEX($D253:$K253,0,M$250),(INDEX($D253:$K253,0,M$252+1)-INDEX($D253:$K253,0,M$252))/(INDEX($D$249:$K$249,0,M$252+1)-INDEX($D$249:$K$249,0,M$252))+J260)))</f>
        <v>1.1151486349901077E-2</v>
      </c>
      <c r="L260" s="186">
        <f t="shared" si="665"/>
        <v>1.0653745723368651E-2</v>
      </c>
      <c r="M260" s="186">
        <f t="shared" si="665"/>
        <v>1.0156005096836222E-2</v>
      </c>
      <c r="N260" s="186">
        <f t="shared" si="665"/>
        <v>5.0780025484181111E-3</v>
      </c>
      <c r="O260" s="186">
        <f t="shared" si="665"/>
        <v>0</v>
      </c>
      <c r="P260" s="186">
        <f t="shared" si="665"/>
        <v>3.1202367357168119E-3</v>
      </c>
      <c r="Q260" s="186">
        <f t="shared" si="665"/>
        <v>6.2404734714336238E-3</v>
      </c>
      <c r="R260" s="186">
        <f t="shared" si="665"/>
        <v>9.3607102071504352E-3</v>
      </c>
      <c r="S260" s="186">
        <f t="shared" si="665"/>
        <v>9.7531647318553488E-3</v>
      </c>
      <c r="T260" s="186">
        <f t="shared" si="665"/>
        <v>1.0145619256560262E-2</v>
      </c>
      <c r="U260" s="186">
        <f t="shared" ref="U260:AD265" si="666">IF(W$252=-1,V260,IF(W$252=99,T260,IF(W$252=0,INDEX($D253:$K253,0,W$250),(INDEX($D253:$K253,0,W$252+1)-INDEX($D253:$K253,0,W$252))/(INDEX($D$249:$K$249,0,W$252+1)-INDEX($D$249:$K$249,0,W$252))+T260)))</f>
        <v>1.0538073781265176E-2</v>
      </c>
      <c r="V260" s="186">
        <f t="shared" si="666"/>
        <v>1.093052830597009E-2</v>
      </c>
      <c r="W260" s="186">
        <f t="shared" si="666"/>
        <v>1.1322982830675003E-2</v>
      </c>
      <c r="X260" s="186">
        <f t="shared" si="666"/>
        <v>1.1715437355379917E-2</v>
      </c>
      <c r="Y260" s="186">
        <f t="shared" si="666"/>
        <v>1.210789188008483E-2</v>
      </c>
      <c r="Z260" s="186">
        <f t="shared" si="666"/>
        <v>1.2500346404789744E-2</v>
      </c>
      <c r="AA260" s="186">
        <f t="shared" si="666"/>
        <v>1.2892800929494658E-2</v>
      </c>
      <c r="AB260" s="186">
        <f t="shared" si="666"/>
        <v>1.3285255454199577E-2</v>
      </c>
      <c r="AC260" s="186">
        <f t="shared" si="666"/>
        <v>1.3653368288755683E-2</v>
      </c>
      <c r="AD260" s="186">
        <f t="shared" si="666"/>
        <v>1.402148112331179E-2</v>
      </c>
      <c r="AE260" s="186">
        <f t="shared" ref="AE260:AN265" si="667">IF(AG$252=-1,AF260,IF(AG$252=99,AD260,IF(AG$252=0,INDEX($D253:$K253,0,AG$250),(INDEX($D253:$K253,0,AG$252+1)-INDEX($D253:$K253,0,AG$252))/(INDEX($D$249:$K$249,0,AG$252+1)-INDEX($D$249:$K$249,0,AG$252))+AD260)))</f>
        <v>1.4389593957867897E-2</v>
      </c>
      <c r="AF260" s="186">
        <f t="shared" si="667"/>
        <v>1.4757706792424004E-2</v>
      </c>
      <c r="AG260" s="186">
        <f t="shared" si="667"/>
        <v>1.5125819626980111E-2</v>
      </c>
      <c r="AH260" s="186">
        <f t="shared" si="667"/>
        <v>1.5493932461536217E-2</v>
      </c>
      <c r="AI260" s="186">
        <f t="shared" si="667"/>
        <v>1.5862045296092322E-2</v>
      </c>
      <c r="AJ260" s="186">
        <f t="shared" si="667"/>
        <v>1.6230158130648428E-2</v>
      </c>
      <c r="AK260" s="186">
        <f t="shared" si="667"/>
        <v>1.6598270965204533E-2</v>
      </c>
      <c r="AL260" s="186">
        <f t="shared" si="667"/>
        <v>1.6966383799760641E-2</v>
      </c>
      <c r="AM260" s="186">
        <f t="shared" si="667"/>
        <v>1.7617856472348436E-2</v>
      </c>
      <c r="AN260" s="186">
        <f t="shared" si="667"/>
        <v>1.8269329144936231E-2</v>
      </c>
      <c r="AO260" s="186">
        <f t="shared" ref="AO260:AQ265" si="668">IF(AQ$252=-1,AP260,IF(AQ$252=99,AN260,IF(AQ$252=0,INDEX($D253:$K253,0,AQ$250),(INDEX($D253:$K253,0,AQ$252+1)-INDEX($D253:$K253,0,AQ$252))/(INDEX($D$249:$K$249,0,AQ$252+1)-INDEX($D$249:$K$249,0,AQ$252))+AN260)))</f>
        <v>1.8920801817524025E-2</v>
      </c>
      <c r="AP260" s="186">
        <f t="shared" si="668"/>
        <v>1.957227449011182E-2</v>
      </c>
      <c r="AQ260" s="186">
        <f t="shared" si="668"/>
        <v>2.0223747162699614E-2</v>
      </c>
      <c r="AR260" s="186">
        <f t="shared" ref="AR260:AW265" si="669">IF(AT$252=-1,AW260,IF(AT$252=99,AQ260,IF(AT$252=0,INDEX($D253:$K253,0,AT$250),(INDEX($D253:$K253,0,AT$252+1)-INDEX($D253:$K253,0,AT$252))/(INDEX($D$249:$K$249,0,AT$252+1)-INDEX($D$249:$K$249,0,AT$252))+AQ260)))</f>
        <v>2.0875219835287409E-2</v>
      </c>
      <c r="AS260" s="186">
        <f t="shared" si="669"/>
        <v>2.1526692507875204E-2</v>
      </c>
      <c r="AT260" s="186">
        <f t="shared" si="669"/>
        <v>2.2178165180462998E-2</v>
      </c>
      <c r="AU260" s="186">
        <f t="shared" si="669"/>
        <v>2.2829637853050793E-2</v>
      </c>
      <c r="AV260" s="186">
        <f t="shared" si="669"/>
        <v>2.3481110525638588E-2</v>
      </c>
      <c r="AW260" s="186">
        <f t="shared" si="669"/>
        <v>2.3481110525638588E-2</v>
      </c>
      <c r="AX260" s="186">
        <f t="shared" ref="AX260:BD265" si="670">IF(AV$252=-1,AZ260,IF(AV$252=99,AW260,IF(AV$252=0,INDEX($D253:$K253,0,AV$250),(INDEX($D253:$K253,0,AV$252+1)-INDEX($D253:$K253,0,AV$252))/(INDEX($D$249:$K$249,0,AV$252+1)-INDEX($D$249:$K$249,0,AV$252))+AW260)))</f>
        <v>2.4132583198226382E-2</v>
      </c>
      <c r="AY260" s="186">
        <f t="shared" si="670"/>
        <v>2.4784055870814177E-2</v>
      </c>
      <c r="AZ260" s="186">
        <f t="shared" si="670"/>
        <v>2.3481110525638588E-2</v>
      </c>
      <c r="BA260" s="186">
        <f t="shared" si="670"/>
        <v>2.3481110525638588E-2</v>
      </c>
      <c r="BB260" s="186">
        <f t="shared" si="670"/>
        <v>2.3481110525638588E-2</v>
      </c>
      <c r="BC260" s="186">
        <f t="shared" si="670"/>
        <v>2.3481110525638588E-2</v>
      </c>
      <c r="BD260" s="186">
        <f t="shared" si="670"/>
        <v>2.3481110525638588E-2</v>
      </c>
    </row>
    <row r="261" spans="1:56">
      <c r="A261" s="185" t="s">
        <v>16</v>
      </c>
      <c r="E261" s="185" t="s">
        <v>441</v>
      </c>
      <c r="F261" s="185" t="s">
        <v>441</v>
      </c>
      <c r="G261" s="185" t="s">
        <v>436</v>
      </c>
      <c r="H261" s="186" t="s">
        <v>440</v>
      </c>
      <c r="I261" s="185" t="s">
        <v>276</v>
      </c>
      <c r="J261" s="186">
        <f t="shared" si="664"/>
        <v>0.38777035977778862</v>
      </c>
      <c r="K261" s="186">
        <f t="shared" si="665"/>
        <v>0.37709564277589841</v>
      </c>
      <c r="L261" s="186">
        <f t="shared" si="665"/>
        <v>0.3664209257740082</v>
      </c>
      <c r="M261" s="186">
        <f t="shared" si="665"/>
        <v>0.35574620877211799</v>
      </c>
      <c r="N261" s="186">
        <f t="shared" si="665"/>
        <v>0.17787310438605899</v>
      </c>
      <c r="O261" s="186">
        <f t="shared" si="665"/>
        <v>0</v>
      </c>
      <c r="P261" s="186">
        <f t="shared" si="665"/>
        <v>0.11857245522817324</v>
      </c>
      <c r="Q261" s="186">
        <f t="shared" si="665"/>
        <v>0.23714491045634647</v>
      </c>
      <c r="R261" s="186">
        <f t="shared" si="665"/>
        <v>0.35571736568451973</v>
      </c>
      <c r="S261" s="186">
        <f t="shared" si="665"/>
        <v>0.34639004542688306</v>
      </c>
      <c r="T261" s="186">
        <f t="shared" si="665"/>
        <v>0.3370627251692464</v>
      </c>
      <c r="U261" s="186">
        <f t="shared" si="666"/>
        <v>0.32773540491160974</v>
      </c>
      <c r="V261" s="186">
        <f t="shared" si="666"/>
        <v>0.31840808465397308</v>
      </c>
      <c r="W261" s="186">
        <f t="shared" si="666"/>
        <v>0.30908076439633642</v>
      </c>
      <c r="X261" s="186">
        <f t="shared" si="666"/>
        <v>0.29975344413869975</v>
      </c>
      <c r="Y261" s="186">
        <f t="shared" si="666"/>
        <v>0.29042612388106309</v>
      </c>
      <c r="Z261" s="186">
        <f t="shared" si="666"/>
        <v>0.28109880362342643</v>
      </c>
      <c r="AA261" s="186">
        <f t="shared" si="666"/>
        <v>0.27177148336578977</v>
      </c>
      <c r="AB261" s="186">
        <f t="shared" si="666"/>
        <v>0.26244416310815322</v>
      </c>
      <c r="AC261" s="186">
        <f t="shared" si="666"/>
        <v>0.25850916646788608</v>
      </c>
      <c r="AD261" s="186">
        <f t="shared" si="666"/>
        <v>0.25457416982761893</v>
      </c>
      <c r="AE261" s="186">
        <f t="shared" si="667"/>
        <v>0.25063917318735179</v>
      </c>
      <c r="AF261" s="186">
        <f t="shared" si="667"/>
        <v>0.24670417654708462</v>
      </c>
      <c r="AG261" s="186">
        <f t="shared" si="667"/>
        <v>0.24276917990681746</v>
      </c>
      <c r="AH261" s="186">
        <f t="shared" si="667"/>
        <v>0.23883418326655029</v>
      </c>
      <c r="AI261" s="186">
        <f t="shared" si="667"/>
        <v>0.23489918662628312</v>
      </c>
      <c r="AJ261" s="186">
        <f t="shared" si="667"/>
        <v>0.23096418998601595</v>
      </c>
      <c r="AK261" s="186">
        <f t="shared" si="667"/>
        <v>0.22702919334574878</v>
      </c>
      <c r="AL261" s="186">
        <f t="shared" si="667"/>
        <v>0.22309419670548158</v>
      </c>
      <c r="AM261" s="186">
        <f t="shared" si="667"/>
        <v>0.21751219034492242</v>
      </c>
      <c r="AN261" s="186">
        <f t="shared" si="667"/>
        <v>0.21193018398436325</v>
      </c>
      <c r="AO261" s="186">
        <f t="shared" si="668"/>
        <v>0.20634817762380409</v>
      </c>
      <c r="AP261" s="186">
        <f t="shared" si="668"/>
        <v>0.20076617126324492</v>
      </c>
      <c r="AQ261" s="186">
        <f t="shared" si="668"/>
        <v>0.19518416490268575</v>
      </c>
      <c r="AR261" s="186">
        <f t="shared" si="669"/>
        <v>0.18960215854212659</v>
      </c>
      <c r="AS261" s="186">
        <f t="shared" si="669"/>
        <v>0.18402015218156742</v>
      </c>
      <c r="AT261" s="186">
        <f t="shared" si="669"/>
        <v>0.17843814582100825</v>
      </c>
      <c r="AU261" s="186">
        <f t="shared" si="669"/>
        <v>0.17285613946044909</v>
      </c>
      <c r="AV261" s="186">
        <f t="shared" si="669"/>
        <v>0.16727413309989</v>
      </c>
      <c r="AW261" s="186">
        <f t="shared" si="669"/>
        <v>0.16727413309989</v>
      </c>
      <c r="AX261" s="186">
        <f t="shared" si="670"/>
        <v>0.16169212673933084</v>
      </c>
      <c r="AY261" s="186">
        <f t="shared" si="670"/>
        <v>0.15611012037877167</v>
      </c>
      <c r="AZ261" s="186">
        <f t="shared" si="670"/>
        <v>0.16727413309989</v>
      </c>
      <c r="BA261" s="186">
        <f t="shared" si="670"/>
        <v>0.16727413309989</v>
      </c>
      <c r="BB261" s="186">
        <f t="shared" si="670"/>
        <v>0.16727413309989</v>
      </c>
      <c r="BC261" s="186">
        <f t="shared" si="670"/>
        <v>0.16727413309989</v>
      </c>
      <c r="BD261" s="186">
        <f t="shared" si="670"/>
        <v>0.16727413309989</v>
      </c>
    </row>
    <row r="262" spans="1:56">
      <c r="A262" s="185" t="s">
        <v>16</v>
      </c>
      <c r="E262" s="185" t="s">
        <v>441</v>
      </c>
      <c r="F262" s="185" t="s">
        <v>441</v>
      </c>
      <c r="G262" s="185" t="s">
        <v>437</v>
      </c>
      <c r="H262" s="186" t="s">
        <v>440</v>
      </c>
      <c r="I262" s="185" t="s">
        <v>277</v>
      </c>
      <c r="J262" s="186">
        <f t="shared" si="664"/>
        <v>0.53340059208599533</v>
      </c>
      <c r="K262" s="186">
        <f t="shared" si="665"/>
        <v>0.54482598375497304</v>
      </c>
      <c r="L262" s="186">
        <f t="shared" si="665"/>
        <v>0.55625137542395076</v>
      </c>
      <c r="M262" s="186">
        <f t="shared" si="665"/>
        <v>0.56767676709292858</v>
      </c>
      <c r="N262" s="186">
        <f t="shared" si="665"/>
        <v>0.28383838354646429</v>
      </c>
      <c r="O262" s="186">
        <f t="shared" si="665"/>
        <v>0</v>
      </c>
      <c r="P262" s="186">
        <f t="shared" si="665"/>
        <v>0.19126342116645409</v>
      </c>
      <c r="Q262" s="186">
        <f t="shared" si="665"/>
        <v>0.38252684233290818</v>
      </c>
      <c r="R262" s="186">
        <f t="shared" si="665"/>
        <v>0.57379026349936224</v>
      </c>
      <c r="S262" s="186">
        <f t="shared" si="665"/>
        <v>0.58253327259715382</v>
      </c>
      <c r="T262" s="186">
        <f t="shared" si="665"/>
        <v>0.59127628169494539</v>
      </c>
      <c r="U262" s="186">
        <f t="shared" si="666"/>
        <v>0.60001929079273697</v>
      </c>
      <c r="V262" s="186">
        <f t="shared" si="666"/>
        <v>0.60876229989052855</v>
      </c>
      <c r="W262" s="186">
        <f t="shared" si="666"/>
        <v>0.61750530898832012</v>
      </c>
      <c r="X262" s="186">
        <f t="shared" si="666"/>
        <v>0.6262483180861117</v>
      </c>
      <c r="Y262" s="186">
        <f t="shared" si="666"/>
        <v>0.63499132718390328</v>
      </c>
      <c r="Z262" s="186">
        <f t="shared" si="666"/>
        <v>0.64373433628169485</v>
      </c>
      <c r="AA262" s="186">
        <f t="shared" si="666"/>
        <v>0.65247734537948643</v>
      </c>
      <c r="AB262" s="186">
        <f t="shared" si="666"/>
        <v>0.66122035447727801</v>
      </c>
      <c r="AC262" s="186">
        <f t="shared" si="666"/>
        <v>0.66439206141031348</v>
      </c>
      <c r="AD262" s="186">
        <f t="shared" si="666"/>
        <v>0.66756376834334896</v>
      </c>
      <c r="AE262" s="186">
        <f t="shared" si="667"/>
        <v>0.67073547527638444</v>
      </c>
      <c r="AF262" s="186">
        <f t="shared" si="667"/>
        <v>0.67390718220941992</v>
      </c>
      <c r="AG262" s="186">
        <f t="shared" si="667"/>
        <v>0.6770788891424554</v>
      </c>
      <c r="AH262" s="186">
        <f t="shared" si="667"/>
        <v>0.68025059607549088</v>
      </c>
      <c r="AI262" s="186">
        <f t="shared" si="667"/>
        <v>0.68342230300852636</v>
      </c>
      <c r="AJ262" s="186">
        <f t="shared" si="667"/>
        <v>0.68659400994156183</v>
      </c>
      <c r="AK262" s="186">
        <f t="shared" si="667"/>
        <v>0.68976571687459731</v>
      </c>
      <c r="AL262" s="186">
        <f t="shared" si="667"/>
        <v>0.6929374238076329</v>
      </c>
      <c r="AM262" s="186">
        <f t="shared" si="667"/>
        <v>0.696852040296008</v>
      </c>
      <c r="AN262" s="186">
        <f t="shared" si="667"/>
        <v>0.7007666567843831</v>
      </c>
      <c r="AO262" s="186">
        <f t="shared" si="668"/>
        <v>0.7046812732727582</v>
      </c>
      <c r="AP262" s="186">
        <f t="shared" si="668"/>
        <v>0.7085958897611333</v>
      </c>
      <c r="AQ262" s="186">
        <f t="shared" si="668"/>
        <v>0.7125105062495084</v>
      </c>
      <c r="AR262" s="186">
        <f t="shared" si="669"/>
        <v>0.7164251227378835</v>
      </c>
      <c r="AS262" s="186">
        <f t="shared" si="669"/>
        <v>0.7203397392262586</v>
      </c>
      <c r="AT262" s="186">
        <f t="shared" si="669"/>
        <v>0.7242543557146337</v>
      </c>
      <c r="AU262" s="186">
        <f t="shared" si="669"/>
        <v>0.7281689722030088</v>
      </c>
      <c r="AV262" s="186">
        <f t="shared" si="669"/>
        <v>0.73208358869138368</v>
      </c>
      <c r="AW262" s="186">
        <f t="shared" si="669"/>
        <v>0.73208358869138368</v>
      </c>
      <c r="AX262" s="186">
        <f t="shared" si="670"/>
        <v>0.73599820517975878</v>
      </c>
      <c r="AY262" s="186">
        <f t="shared" si="670"/>
        <v>0.73991282166813388</v>
      </c>
      <c r="AZ262" s="186">
        <f t="shared" si="670"/>
        <v>0.73208358869138368</v>
      </c>
      <c r="BA262" s="186">
        <f t="shared" si="670"/>
        <v>0.73208358869138368</v>
      </c>
      <c r="BB262" s="186">
        <f t="shared" si="670"/>
        <v>0.73208358869138368</v>
      </c>
      <c r="BC262" s="186">
        <f t="shared" si="670"/>
        <v>0.73208358869138368</v>
      </c>
      <c r="BD262" s="186">
        <f t="shared" si="670"/>
        <v>0.73208358869138368</v>
      </c>
    </row>
    <row r="263" spans="1:56">
      <c r="A263" s="185" t="s">
        <v>16</v>
      </c>
      <c r="E263" s="185" t="s">
        <v>442</v>
      </c>
      <c r="F263" s="185" t="s">
        <v>442</v>
      </c>
      <c r="G263" s="185" t="str">
        <f>G260</f>
        <v>low income</v>
      </c>
      <c r="H263" s="186" t="s">
        <v>439</v>
      </c>
      <c r="I263" s="185" t="str">
        <f>I260</f>
        <v>hhd-le</v>
      </c>
      <c r="J263" s="186">
        <f t="shared" si="664"/>
        <v>0.62362325125617091</v>
      </c>
      <c r="K263" s="186">
        <f t="shared" si="665"/>
        <v>0.61124868293464463</v>
      </c>
      <c r="L263" s="186">
        <f t="shared" si="665"/>
        <v>0.59887411461311835</v>
      </c>
      <c r="M263" s="186">
        <f t="shared" si="665"/>
        <v>0.58649954629159207</v>
      </c>
      <c r="N263" s="186">
        <f t="shared" si="665"/>
        <v>0.29324977314579603</v>
      </c>
      <c r="O263" s="186">
        <f t="shared" si="665"/>
        <v>0</v>
      </c>
      <c r="P263" s="186">
        <f t="shared" si="665"/>
        <v>0.1857630896528486</v>
      </c>
      <c r="Q263" s="186">
        <f t="shared" si="665"/>
        <v>0.3715261793056972</v>
      </c>
      <c r="R263" s="186">
        <f t="shared" si="665"/>
        <v>0.5572892689585458</v>
      </c>
      <c r="S263" s="186">
        <f t="shared" si="665"/>
        <v>0.56770579548964162</v>
      </c>
      <c r="T263" s="186">
        <f t="shared" si="665"/>
        <v>0.57812232202073743</v>
      </c>
      <c r="U263" s="186">
        <f t="shared" si="666"/>
        <v>0.58853884855183325</v>
      </c>
      <c r="V263" s="186">
        <f t="shared" si="666"/>
        <v>0.59895537508292906</v>
      </c>
      <c r="W263" s="186">
        <f t="shared" si="666"/>
        <v>0.60937190161402488</v>
      </c>
      <c r="X263" s="186">
        <f t="shared" si="666"/>
        <v>0.6197884281451207</v>
      </c>
      <c r="Y263" s="186">
        <f t="shared" si="666"/>
        <v>0.63020495467621651</v>
      </c>
      <c r="Z263" s="186">
        <f t="shared" si="666"/>
        <v>0.64062148120731233</v>
      </c>
      <c r="AA263" s="186">
        <f t="shared" si="666"/>
        <v>0.65103800773840814</v>
      </c>
      <c r="AB263" s="186">
        <f t="shared" si="666"/>
        <v>0.66145453426950351</v>
      </c>
      <c r="AC263" s="186">
        <f t="shared" si="666"/>
        <v>0.66704758588648416</v>
      </c>
      <c r="AD263" s="186">
        <f t="shared" si="666"/>
        <v>0.67264063750346481</v>
      </c>
      <c r="AE263" s="186">
        <f t="shared" si="667"/>
        <v>0.67823368912044546</v>
      </c>
      <c r="AF263" s="186">
        <f t="shared" si="667"/>
        <v>0.68382674073742611</v>
      </c>
      <c r="AG263" s="186">
        <f t="shared" si="667"/>
        <v>0.68941979235440676</v>
      </c>
      <c r="AH263" s="186">
        <f t="shared" si="667"/>
        <v>0.69501284397138741</v>
      </c>
      <c r="AI263" s="186">
        <f t="shared" si="667"/>
        <v>0.70060589558836806</v>
      </c>
      <c r="AJ263" s="186">
        <f t="shared" si="667"/>
        <v>0.7061989472053487</v>
      </c>
      <c r="AK263" s="186">
        <f t="shared" si="667"/>
        <v>0.71179199882232935</v>
      </c>
      <c r="AL263" s="186">
        <f t="shared" si="667"/>
        <v>0.71738505043931056</v>
      </c>
      <c r="AM263" s="186">
        <f t="shared" si="667"/>
        <v>0.7248165830831963</v>
      </c>
      <c r="AN263" s="186">
        <f t="shared" si="667"/>
        <v>0.73224811572708204</v>
      </c>
      <c r="AO263" s="186">
        <f t="shared" si="668"/>
        <v>0.73967964837096778</v>
      </c>
      <c r="AP263" s="186">
        <f t="shared" si="668"/>
        <v>0.74711118101485352</v>
      </c>
      <c r="AQ263" s="186">
        <f t="shared" si="668"/>
        <v>0.75454271365873926</v>
      </c>
      <c r="AR263" s="186">
        <f t="shared" si="669"/>
        <v>0.761974246302625</v>
      </c>
      <c r="AS263" s="186">
        <f t="shared" si="669"/>
        <v>0.76940577894651074</v>
      </c>
      <c r="AT263" s="186">
        <f t="shared" si="669"/>
        <v>0.77683731159039648</v>
      </c>
      <c r="AU263" s="186">
        <f t="shared" si="669"/>
        <v>0.78426884423428223</v>
      </c>
      <c r="AV263" s="186">
        <f t="shared" si="669"/>
        <v>0.79170037687816819</v>
      </c>
      <c r="AW263" s="186">
        <f t="shared" si="669"/>
        <v>0.79170037687816819</v>
      </c>
      <c r="AX263" s="186">
        <f t="shared" si="670"/>
        <v>0.79913190952205393</v>
      </c>
      <c r="AY263" s="186">
        <f t="shared" si="670"/>
        <v>0.80656344216593967</v>
      </c>
      <c r="AZ263" s="186">
        <f t="shared" si="670"/>
        <v>0.79170037687816819</v>
      </c>
      <c r="BA263" s="186">
        <f t="shared" si="670"/>
        <v>0.79170037687816819</v>
      </c>
      <c r="BB263" s="186">
        <f t="shared" si="670"/>
        <v>0.79170037687816819</v>
      </c>
      <c r="BC263" s="186">
        <f t="shared" si="670"/>
        <v>0.79170037687816819</v>
      </c>
      <c r="BD263" s="186">
        <f t="shared" si="670"/>
        <v>0.79170037687816819</v>
      </c>
    </row>
    <row r="264" spans="1:56">
      <c r="A264" s="185" t="s">
        <v>16</v>
      </c>
      <c r="E264" s="185" t="s">
        <v>442</v>
      </c>
      <c r="F264" s="185" t="s">
        <v>442</v>
      </c>
      <c r="G264" s="185" t="str">
        <f>G261</f>
        <v>medium income</v>
      </c>
      <c r="H264" s="186" t="s">
        <v>439</v>
      </c>
      <c r="I264" s="185" t="str">
        <f>I261</f>
        <v>hhd-me</v>
      </c>
      <c r="J264" s="186">
        <f t="shared" si="664"/>
        <v>0.27049531864175524</v>
      </c>
      <c r="K264" s="186">
        <f t="shared" si="665"/>
        <v>0.27277811685060754</v>
      </c>
      <c r="L264" s="186">
        <f t="shared" si="665"/>
        <v>0.27506091505945984</v>
      </c>
      <c r="M264" s="186">
        <f t="shared" si="665"/>
        <v>0.27734371326831209</v>
      </c>
      <c r="N264" s="186">
        <f t="shared" si="665"/>
        <v>0.13867185663415604</v>
      </c>
      <c r="O264" s="186">
        <f t="shared" si="665"/>
        <v>0</v>
      </c>
      <c r="P264" s="186">
        <f t="shared" si="665"/>
        <v>9.6819855975757249E-2</v>
      </c>
      <c r="Q264" s="186">
        <f t="shared" si="665"/>
        <v>0.1936397119515145</v>
      </c>
      <c r="R264" s="186">
        <f t="shared" si="665"/>
        <v>0.29045956792727173</v>
      </c>
      <c r="S264" s="186">
        <f t="shared" si="665"/>
        <v>0.27947993739372667</v>
      </c>
      <c r="T264" s="186">
        <f t="shared" si="665"/>
        <v>0.26850030686018161</v>
      </c>
      <c r="U264" s="186">
        <f t="shared" si="666"/>
        <v>0.25752067632663656</v>
      </c>
      <c r="V264" s="186">
        <f t="shared" si="666"/>
        <v>0.2465410457930915</v>
      </c>
      <c r="W264" s="186">
        <f t="shared" si="666"/>
        <v>0.23556141525954644</v>
      </c>
      <c r="X264" s="186">
        <f t="shared" si="666"/>
        <v>0.22458178472600138</v>
      </c>
      <c r="Y264" s="186">
        <f t="shared" si="666"/>
        <v>0.21360215419245632</v>
      </c>
      <c r="Z264" s="186">
        <f t="shared" si="666"/>
        <v>0.20262252365891126</v>
      </c>
      <c r="AA264" s="186">
        <f t="shared" si="666"/>
        <v>0.1916428931253662</v>
      </c>
      <c r="AB264" s="186">
        <f t="shared" si="666"/>
        <v>0.18066326259182128</v>
      </c>
      <c r="AC264" s="186">
        <f t="shared" si="666"/>
        <v>0.1757635099242929</v>
      </c>
      <c r="AD264" s="186">
        <f t="shared" si="666"/>
        <v>0.17086375725676453</v>
      </c>
      <c r="AE264" s="186">
        <f t="shared" si="667"/>
        <v>0.16596400458923616</v>
      </c>
      <c r="AF264" s="186">
        <f t="shared" si="667"/>
        <v>0.16106425192170779</v>
      </c>
      <c r="AG264" s="186">
        <f t="shared" si="667"/>
        <v>0.15616449925417941</v>
      </c>
      <c r="AH264" s="186">
        <f t="shared" si="667"/>
        <v>0.15126474658665104</v>
      </c>
      <c r="AI264" s="186">
        <f t="shared" si="667"/>
        <v>0.14636499391912267</v>
      </c>
      <c r="AJ264" s="186">
        <f t="shared" si="667"/>
        <v>0.14146524125159429</v>
      </c>
      <c r="AK264" s="186">
        <f t="shared" si="667"/>
        <v>0.13656548858406592</v>
      </c>
      <c r="AL264" s="186">
        <f t="shared" si="667"/>
        <v>0.13166573591653746</v>
      </c>
      <c r="AM264" s="186">
        <f t="shared" si="667"/>
        <v>0.1264410775320397</v>
      </c>
      <c r="AN264" s="186">
        <f t="shared" si="667"/>
        <v>0.12121641914754194</v>
      </c>
      <c r="AO264" s="186">
        <f t="shared" si="668"/>
        <v>0.11599176076304418</v>
      </c>
      <c r="AP264" s="186">
        <f t="shared" si="668"/>
        <v>0.11076710237854642</v>
      </c>
      <c r="AQ264" s="186">
        <f t="shared" si="668"/>
        <v>0.10554244399404866</v>
      </c>
      <c r="AR264" s="186">
        <f t="shared" si="669"/>
        <v>0.1003177856095509</v>
      </c>
      <c r="AS264" s="186">
        <f t="shared" si="669"/>
        <v>9.5093127225053142E-2</v>
      </c>
      <c r="AT264" s="186">
        <f t="shared" si="669"/>
        <v>8.9868468840555382E-2</v>
      </c>
      <c r="AU264" s="186">
        <f t="shared" si="669"/>
        <v>8.4643810456057622E-2</v>
      </c>
      <c r="AV264" s="186">
        <f t="shared" si="669"/>
        <v>7.9419152071559793E-2</v>
      </c>
      <c r="AW264" s="186">
        <f t="shared" si="669"/>
        <v>7.9419152071559793E-2</v>
      </c>
      <c r="AX264" s="186">
        <f t="shared" si="670"/>
        <v>7.4194493687062019E-2</v>
      </c>
      <c r="AY264" s="186">
        <f t="shared" si="670"/>
        <v>6.8969835302564259E-2</v>
      </c>
      <c r="AZ264" s="186">
        <f t="shared" si="670"/>
        <v>7.9419152071559793E-2</v>
      </c>
      <c r="BA264" s="186">
        <f t="shared" si="670"/>
        <v>7.9419152071559793E-2</v>
      </c>
      <c r="BB264" s="186">
        <f t="shared" si="670"/>
        <v>7.9419152071559793E-2</v>
      </c>
      <c r="BC264" s="186">
        <f t="shared" si="670"/>
        <v>7.9419152071559793E-2</v>
      </c>
      <c r="BD264" s="186">
        <f t="shared" si="670"/>
        <v>7.9419152071559793E-2</v>
      </c>
    </row>
    <row r="265" spans="1:56">
      <c r="A265" s="185" t="s">
        <v>16</v>
      </c>
      <c r="E265" s="185" t="s">
        <v>442</v>
      </c>
      <c r="F265" s="185" t="s">
        <v>442</v>
      </c>
      <c r="G265" s="185" t="str">
        <f>G262</f>
        <v>high income</v>
      </c>
      <c r="H265" s="186" t="s">
        <v>439</v>
      </c>
      <c r="I265" s="185" t="str">
        <f>I262</f>
        <v>hhd-he</v>
      </c>
      <c r="J265" s="186">
        <f t="shared" si="664"/>
        <v>0.1058814301020739</v>
      </c>
      <c r="K265" s="186">
        <f t="shared" si="665"/>
        <v>0.11597320021474787</v>
      </c>
      <c r="L265" s="186">
        <f t="shared" si="665"/>
        <v>0.12606497032742184</v>
      </c>
      <c r="M265" s="186">
        <f t="shared" si="665"/>
        <v>0.13615674044009582</v>
      </c>
      <c r="N265" s="186">
        <f t="shared" si="665"/>
        <v>6.807837022004791E-2</v>
      </c>
      <c r="O265" s="186">
        <f t="shared" si="665"/>
        <v>0</v>
      </c>
      <c r="P265" s="186">
        <f t="shared" si="665"/>
        <v>5.0750387704727479E-2</v>
      </c>
      <c r="Q265" s="186">
        <f t="shared" si="665"/>
        <v>0.10150077540945496</v>
      </c>
      <c r="R265" s="186">
        <f t="shared" si="665"/>
        <v>0.15225116311418244</v>
      </c>
      <c r="S265" s="186">
        <f t="shared" si="665"/>
        <v>0.15281426711663171</v>
      </c>
      <c r="T265" s="186">
        <f t="shared" si="665"/>
        <v>0.15337737111908098</v>
      </c>
      <c r="U265" s="186">
        <f t="shared" si="666"/>
        <v>0.15394047512153025</v>
      </c>
      <c r="V265" s="186">
        <f t="shared" si="666"/>
        <v>0.15450357912397952</v>
      </c>
      <c r="W265" s="186">
        <f t="shared" si="666"/>
        <v>0.15506668312642879</v>
      </c>
      <c r="X265" s="186">
        <f t="shared" si="666"/>
        <v>0.15562978712887807</v>
      </c>
      <c r="Y265" s="186">
        <f t="shared" si="666"/>
        <v>0.15619289113132734</v>
      </c>
      <c r="Z265" s="186">
        <f t="shared" si="666"/>
        <v>0.15675599513377661</v>
      </c>
      <c r="AA265" s="186">
        <f t="shared" si="666"/>
        <v>0.15731909913622588</v>
      </c>
      <c r="AB265" s="186">
        <f t="shared" si="666"/>
        <v>0.15788220313867521</v>
      </c>
      <c r="AC265" s="186">
        <f t="shared" si="666"/>
        <v>0.15718890418922288</v>
      </c>
      <c r="AD265" s="186">
        <f t="shared" si="666"/>
        <v>0.15649560523977055</v>
      </c>
      <c r="AE265" s="186">
        <f t="shared" si="667"/>
        <v>0.15580230629031822</v>
      </c>
      <c r="AF265" s="186">
        <f t="shared" si="667"/>
        <v>0.15510900734086588</v>
      </c>
      <c r="AG265" s="186">
        <f t="shared" si="667"/>
        <v>0.15441570839141355</v>
      </c>
      <c r="AH265" s="186">
        <f t="shared" si="667"/>
        <v>0.15372240944196122</v>
      </c>
      <c r="AI265" s="186">
        <f t="shared" si="667"/>
        <v>0.15302911049250889</v>
      </c>
      <c r="AJ265" s="186">
        <f t="shared" si="667"/>
        <v>0.15233581154305656</v>
      </c>
      <c r="AK265" s="186">
        <f t="shared" si="667"/>
        <v>0.15164251259360423</v>
      </c>
      <c r="AL265" s="186">
        <f t="shared" si="667"/>
        <v>0.15094921364415192</v>
      </c>
      <c r="AM265" s="186">
        <f t="shared" si="667"/>
        <v>0.14874233938476392</v>
      </c>
      <c r="AN265" s="186">
        <f t="shared" si="667"/>
        <v>0.14653546512537591</v>
      </c>
      <c r="AO265" s="186">
        <f t="shared" si="668"/>
        <v>0.1443285908659879</v>
      </c>
      <c r="AP265" s="186">
        <f t="shared" si="668"/>
        <v>0.14212171660659989</v>
      </c>
      <c r="AQ265" s="186">
        <f t="shared" si="668"/>
        <v>0.13991484234721188</v>
      </c>
      <c r="AR265" s="186">
        <f t="shared" si="669"/>
        <v>0.13770796808782387</v>
      </c>
      <c r="AS265" s="186">
        <f t="shared" si="669"/>
        <v>0.13550109382843586</v>
      </c>
      <c r="AT265" s="186">
        <f t="shared" si="669"/>
        <v>0.13329421956904786</v>
      </c>
      <c r="AU265" s="186">
        <f t="shared" si="669"/>
        <v>0.13108734530965985</v>
      </c>
      <c r="AV265" s="186">
        <f t="shared" si="669"/>
        <v>0.12888047105027195</v>
      </c>
      <c r="AW265" s="186">
        <f t="shared" si="669"/>
        <v>0.12888047105027195</v>
      </c>
      <c r="AX265" s="186">
        <f t="shared" si="670"/>
        <v>0.12667359679088394</v>
      </c>
      <c r="AY265" s="186">
        <f t="shared" si="670"/>
        <v>0.12446672253149595</v>
      </c>
      <c r="AZ265" s="186">
        <f t="shared" si="670"/>
        <v>0.12888047105027195</v>
      </c>
      <c r="BA265" s="186">
        <f t="shared" si="670"/>
        <v>0.12888047105027195</v>
      </c>
      <c r="BB265" s="186">
        <f t="shared" si="670"/>
        <v>0.12888047105027195</v>
      </c>
      <c r="BC265" s="186">
        <f t="shared" si="670"/>
        <v>0.12888047105027195</v>
      </c>
      <c r="BD265" s="186">
        <f t="shared" si="670"/>
        <v>0.12888047105027195</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10" workbookViewId="0">
      <selection activeCell="J33" sqref="J33:R33"/>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38" t="s">
        <v>296</v>
      </c>
      <c r="C2" s="338"/>
      <c r="J2" s="40"/>
      <c r="L2" s="185"/>
    </row>
    <row r="3" spans="1:43">
      <c r="A3" s="4" t="s">
        <v>16</v>
      </c>
      <c r="B3" s="263" t="s">
        <v>633</v>
      </c>
      <c r="C3" s="4"/>
      <c r="D3" s="4"/>
      <c r="E3" s="4"/>
      <c r="F3" s="4"/>
      <c r="H3" s="4"/>
      <c r="I3" s="4"/>
      <c r="J3" s="185">
        <f>MATCH(J4,Drivers!$C$5:$AG$5,0)</f>
        <v>1</v>
      </c>
      <c r="K3" s="185">
        <f>MATCH(K4,Drivers!$C$5:$AG$5,0)</f>
        <v>4</v>
      </c>
      <c r="L3" s="185">
        <f>MATCH(L4,Drivers!$C$5:$AG$5,0)</f>
        <v>6</v>
      </c>
      <c r="M3" s="281">
        <f>MATCH(M4,Drivers!$C$5:$AG$5,0)</f>
        <v>8</v>
      </c>
      <c r="N3" s="185">
        <f>MATCH(N4,Drivers!$C$5:$AG$5,0)</f>
        <v>9</v>
      </c>
      <c r="O3" s="281">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598</v>
      </c>
      <c r="C5" s="186" t="s">
        <v>600</v>
      </c>
      <c r="D5" s="185">
        <f>MATCH(B5,Drivers!$A$7:$A$22,0)</f>
        <v>13</v>
      </c>
      <c r="E5" s="186"/>
      <c r="G5"/>
      <c r="J5" s="24">
        <f>INDEX(Drivers!$C$7:$AG$22,$D5,J$3)</f>
        <v>11.263564724197627</v>
      </c>
      <c r="K5" s="24">
        <f>INDEX(Drivers!$C$7:$AG$22,$D5,K$3)</f>
        <v>12.110094606966681</v>
      </c>
      <c r="L5" s="24">
        <f>INDEX(Drivers!$C$7:$AG$22,$D5,L$3)</f>
        <v>12.293711060955006</v>
      </c>
      <c r="M5" s="24">
        <f>INDEX(Drivers!$C$7:$AG$22,$D5,M$3)</f>
        <v>12.711588758003899</v>
      </c>
      <c r="N5" s="24">
        <f>INDEX(Drivers!$C$7:$AG$22,$D5,N$3)</f>
        <v>11.921653112246329</v>
      </c>
      <c r="O5" s="24">
        <f>INDEX(Drivers!$C$7:$AG$22,$D5,O$3)</f>
        <v>11.263564724197698</v>
      </c>
      <c r="P5" s="24">
        <f>INDEX(Drivers!$C$7:$AG$22,$D5,P$3)</f>
        <v>11.263564724197698</v>
      </c>
      <c r="Q5" s="24">
        <f>INDEX(Drivers!$C$7:$AG$22,$D5,Q$3)</f>
        <v>11.263564724197698</v>
      </c>
      <c r="R5" s="24">
        <f>INDEX(Drivers!$C$7:$AG$22,$D5,R$3)</f>
        <v>11.263564724197698</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64.905046415973132</v>
      </c>
      <c r="L16" s="36">
        <f>K16*(1+$C$16*(L5/K5-1))</f>
        <v>65.889153878023222</v>
      </c>
      <c r="M16" s="36">
        <f t="shared" ref="M16:O16" si="12">L16*(1+$C$16*(M5/L5-1))</f>
        <v>68.128803707641836</v>
      </c>
      <c r="N16" s="36">
        <f t="shared" si="12"/>
        <v>63.895078751931599</v>
      </c>
      <c r="O16" s="36">
        <f t="shared" si="12"/>
        <v>60.368000000000357</v>
      </c>
      <c r="P16" s="36">
        <f>N16*(1+$C$16*(P5/N5-1))</f>
        <v>60.368000000000357</v>
      </c>
      <c r="Q16" s="36">
        <f>P16*(1+$C$16*(Q5/P5-1))</f>
        <v>60.368000000000357</v>
      </c>
      <c r="R16" s="36">
        <f>Q16*(1+$C$16*(R5/Q5-1))</f>
        <v>60.368000000000357</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21.635373857484552</v>
      </c>
      <c r="L17" s="36">
        <f t="shared" ref="L17" si="13">K17*(1+$C$17*(L5/K5-1))</f>
        <v>21.963415112103458</v>
      </c>
      <c r="M17" s="36">
        <f t="shared" ref="M17" si="14">L17*(1+$C$17*(M5/L5-1))</f>
        <v>22.70997742195993</v>
      </c>
      <c r="N17" s="36">
        <f t="shared" ref="N17" si="15">M17*(1+$C$17*(N5/M5-1))</f>
        <v>21.298712392743173</v>
      </c>
      <c r="O17" s="36">
        <f t="shared" ref="O17" si="16">N17*(1+$C$17*(O5/N5-1))</f>
        <v>20.123000000000125</v>
      </c>
      <c r="P17" s="36">
        <f>N17*(1+$C$17*(P5/N5-1))</f>
        <v>20.123000000000125</v>
      </c>
      <c r="Q17" s="36">
        <f>P17*(1+$C$17*(Q5/P5-1))</f>
        <v>20.123000000000125</v>
      </c>
      <c r="R17" s="36">
        <f>Q17*(1+$C$17*(R5/Q5-1))</f>
        <v>20.123000000000125</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1.1505583909498109</v>
      </c>
      <c r="L18" s="36">
        <f t="shared" ref="L18" si="17">K18*(1+$C$18*(L5/K5-1))</f>
        <v>1.1680034612576169</v>
      </c>
      <c r="M18" s="36">
        <f t="shared" ref="M18" si="18">L18*(1+$C$18*(M5/L5-1))</f>
        <v>1.2077052725427075</v>
      </c>
      <c r="N18" s="36">
        <f t="shared" ref="N18" si="19">M18*(1+$C$18*(N5/M5-1))</f>
        <v>1.1326549021670809</v>
      </c>
      <c r="O18" s="36">
        <f t="shared" ref="O18" si="20">N18*(1+$C$18*(O5/N5-1))</f>
        <v>1.0701311035156316</v>
      </c>
      <c r="P18" s="36">
        <f>N18*(1+$C$18*(P5/N5-1))</f>
        <v>1.0701311035156316</v>
      </c>
      <c r="Q18" s="36">
        <f>P18*(1+$C$18*(Q5/P5-1))</f>
        <v>1.0701311035156316</v>
      </c>
      <c r="R18" s="36">
        <f>Q18*(1+$C$18*(R5/Q5-1))</f>
        <v>1.0701311035156316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64.905046415973132</v>
      </c>
      <c r="L22" s="284">
        <v>68.939278175231294</v>
      </c>
      <c r="M22" s="186">
        <f t="shared" ref="M22:R22" si="21">(M16*M9)</f>
        <v>68.128803707641836</v>
      </c>
      <c r="N22" s="186">
        <f t="shared" si="21"/>
        <v>63.895078751931599</v>
      </c>
      <c r="O22" s="186">
        <f t="shared" si="21"/>
        <v>60.368000000000357</v>
      </c>
      <c r="P22" s="186">
        <f t="shared" si="21"/>
        <v>60.368000000000357</v>
      </c>
      <c r="Q22" s="186">
        <f t="shared" si="21"/>
        <v>60.368000000000357</v>
      </c>
      <c r="R22" s="186">
        <f t="shared" si="21"/>
        <v>60.368000000000357</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21.635373857484552</v>
      </c>
      <c r="L23" s="285">
        <v>20.465228059152793</v>
      </c>
      <c r="M23" s="186">
        <f t="shared" ref="M23" si="23">(M17*M10)</f>
        <v>22.70997742195993</v>
      </c>
      <c r="N23" s="186">
        <f t="shared" ref="N23" si="24">(N17*N10)</f>
        <v>21.298712392743173</v>
      </c>
      <c r="O23" s="186">
        <f t="shared" ref="O23" si="25">(O17*O10)</f>
        <v>20.123000000000125</v>
      </c>
      <c r="P23" s="186">
        <f t="shared" ref="P23:R24" si="26">(P17*P10)</f>
        <v>20.123000000000125</v>
      </c>
      <c r="Q23" s="186">
        <f t="shared" si="26"/>
        <v>20.123000000000125</v>
      </c>
      <c r="R23" s="186">
        <f t="shared" si="26"/>
        <v>20.123000000000125</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1.1505583909498109</v>
      </c>
      <c r="L24" s="286">
        <f t="shared" ref="L24" si="27">(L18*L11)</f>
        <v>1.1680034612576169</v>
      </c>
      <c r="M24" s="186">
        <f>(M18*M11)</f>
        <v>1.2077052725427075</v>
      </c>
      <c r="N24" s="186">
        <f>(N18*N11)</f>
        <v>1.1326549021670809</v>
      </c>
      <c r="O24" s="186">
        <f>(O18*O11)</f>
        <v>1.0701311035156316</v>
      </c>
      <c r="P24" s="186">
        <f t="shared" si="26"/>
        <v>1.0701311035156316</v>
      </c>
      <c r="Q24" s="186">
        <f t="shared" si="26"/>
        <v>1.0701311035156316</v>
      </c>
      <c r="R24" s="186">
        <f t="shared" si="26"/>
        <v>1.0701311035156316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601</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599</v>
      </c>
      <c r="C28" s="186" t="s">
        <v>601</v>
      </c>
      <c r="D28" s="185">
        <f>MATCH(B28,Drivers!$A$7:$A$22,0)</f>
        <v>16</v>
      </c>
      <c r="E28" s="186"/>
      <c r="F28" s="185"/>
      <c r="G28" s="185"/>
      <c r="H28" s="185"/>
      <c r="I28" s="185"/>
      <c r="J28" s="186">
        <f>INDEX(Drivers!$C$7:$AG$22,$D28,J$3)</f>
        <v>1.1351531206547518</v>
      </c>
      <c r="K28" s="186">
        <f>INDEX(Drivers!$C$7:$AG$22,$D28,K$3)</f>
        <v>1.1404041486992398</v>
      </c>
      <c r="L28" s="186">
        <f>INDEX(Drivers!$C$7:$AG$22,$D28,L$3)</f>
        <v>1.1690400702239674</v>
      </c>
      <c r="M28" s="186">
        <f>INDEX(Drivers!$C$7:$AG$22,$D28,M$3)</f>
        <v>1.1221637155461712</v>
      </c>
      <c r="N28" s="186">
        <f>INDEX(Drivers!$C$7:$AG$22,$D28,N$3)</f>
        <v>1.0096297710191362</v>
      </c>
      <c r="O28" s="186">
        <f>INDEX(Drivers!$C$7:$AG$22,$D28,O$3)</f>
        <v>1.135153120654689</v>
      </c>
      <c r="P28" s="186">
        <f>INDEX(Drivers!$C$7:$AG$22,$D28,P$3)</f>
        <v>1.135153120654689</v>
      </c>
      <c r="Q28" s="186">
        <f>INDEX(Drivers!$C$7:$AG$22,$D28,Q$3)</f>
        <v>1.135153120654689</v>
      </c>
      <c r="R28" s="186">
        <f>INDEX(Drivers!$C$7:$AG$22,$D28,R$3)</f>
        <v>1.135153120654689</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6">
        <f>714.528/1000</f>
        <v>0.71452800000000005</v>
      </c>
      <c r="M33" s="186">
        <f>AVERAGE(L33,J33,K33)</f>
        <v>0.76619187600000005</v>
      </c>
      <c r="N33" s="186">
        <f t="shared" ref="N33:R33" si="28">AVERAGE(M33,K33,L33)</f>
        <v>0.74806779200000006</v>
      </c>
      <c r="O33" s="186">
        <f t="shared" si="28"/>
        <v>0.74292922266666672</v>
      </c>
      <c r="P33" s="186">
        <f t="shared" si="28"/>
        <v>0.75239629688888898</v>
      </c>
      <c r="Q33" s="186">
        <f t="shared" si="28"/>
        <v>0.74779777051851859</v>
      </c>
      <c r="R33" s="186">
        <f t="shared" si="28"/>
        <v>0.7477077633580248</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4.5298578781327228</v>
      </c>
      <c r="L36" s="285">
        <f>0.001*(26455.61401-21947)</f>
        <v>4.5086140100000014</v>
      </c>
      <c r="M36" s="186">
        <f>M$28/J$28*J36</f>
        <v>4.4574041169698697</v>
      </c>
      <c r="N36" s="186">
        <f>N$28/K$28*K36</f>
        <v>4.0104022573619558</v>
      </c>
      <c r="O36" s="186">
        <f>O$28/L$28*L36</f>
        <v>4.3779228733352493</v>
      </c>
      <c r="P36" s="186">
        <f>P$28/N$28*N36</f>
        <v>4.5089999999997508</v>
      </c>
      <c r="Q36" s="186">
        <f>Q$28/P$28*P36</f>
        <v>4.5089999999997508</v>
      </c>
      <c r="R36" s="186">
        <f>R$28/Q$28*Q36</f>
        <v>4.5089999999997508</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85" customFormat="1"/>
    <row r="39" spans="1:78" s="185" customFormat="1"/>
    <row r="40" spans="1:78" s="185" customFormat="1"/>
    <row r="42" spans="1:78" s="185" customFormat="1" ht="23.25">
      <c r="A42" s="114" t="s">
        <v>16</v>
      </c>
      <c r="B42" s="118" t="s">
        <v>19</v>
      </c>
      <c r="C42" s="118" t="s">
        <v>20</v>
      </c>
      <c r="D42" s="118" t="s">
        <v>21</v>
      </c>
      <c r="E42" s="118"/>
      <c r="F42" s="118" t="s">
        <v>22</v>
      </c>
      <c r="G42" s="118" t="s">
        <v>23</v>
      </c>
      <c r="H42" s="118" t="s">
        <v>24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14" t="s">
        <v>16</v>
      </c>
      <c r="B43" s="115">
        <v>1</v>
      </c>
      <c r="C43" s="191">
        <v>2012</v>
      </c>
      <c r="D43" s="191">
        <v>2015</v>
      </c>
      <c r="E43" s="191">
        <v>2017</v>
      </c>
      <c r="F43" s="191">
        <v>2020</v>
      </c>
      <c r="G43" s="115">
        <v>2030</v>
      </c>
      <c r="H43" s="191">
        <v>2040</v>
      </c>
      <c r="I43" s="120">
        <v>2050</v>
      </c>
      <c r="J43" s="191">
        <f t="shared" ref="J43:S44" si="29">MATCH(J$42,$C$43:$I$43,$B43)</f>
        <v>1</v>
      </c>
      <c r="K43" s="191">
        <f t="shared" si="29"/>
        <v>1</v>
      </c>
      <c r="L43" s="191">
        <f t="shared" si="29"/>
        <v>1</v>
      </c>
      <c r="M43" s="191">
        <f t="shared" si="29"/>
        <v>2</v>
      </c>
      <c r="N43" s="191">
        <f t="shared" si="29"/>
        <v>2</v>
      </c>
      <c r="O43" s="191">
        <f t="shared" si="29"/>
        <v>3</v>
      </c>
      <c r="P43" s="191">
        <f t="shared" si="29"/>
        <v>3</v>
      </c>
      <c r="Q43" s="191">
        <f t="shared" si="29"/>
        <v>3</v>
      </c>
      <c r="R43" s="191">
        <f t="shared" si="29"/>
        <v>4</v>
      </c>
      <c r="S43" s="191">
        <f t="shared" si="29"/>
        <v>4</v>
      </c>
      <c r="T43" s="191">
        <f t="shared" ref="T43:AC44" si="30">MATCH(T$42,$C$43:$I$43,$B43)</f>
        <v>4</v>
      </c>
      <c r="U43" s="191">
        <f t="shared" si="30"/>
        <v>4</v>
      </c>
      <c r="V43" s="191">
        <f t="shared" si="30"/>
        <v>4</v>
      </c>
      <c r="W43" s="191">
        <f t="shared" si="30"/>
        <v>4</v>
      </c>
      <c r="X43" s="191">
        <f t="shared" si="30"/>
        <v>4</v>
      </c>
      <c r="Y43" s="191">
        <f t="shared" si="30"/>
        <v>4</v>
      </c>
      <c r="Z43" s="191">
        <f t="shared" si="30"/>
        <v>4</v>
      </c>
      <c r="AA43" s="191">
        <f t="shared" si="30"/>
        <v>4</v>
      </c>
      <c r="AB43" s="191">
        <f t="shared" si="30"/>
        <v>5</v>
      </c>
      <c r="AC43" s="191">
        <f t="shared" si="30"/>
        <v>5</v>
      </c>
      <c r="AD43" s="191">
        <f t="shared" ref="AD43:AP44" si="31">MATCH(AD$42,$C$43:$I$43,$B43)</f>
        <v>5</v>
      </c>
      <c r="AE43" s="191">
        <f t="shared" si="31"/>
        <v>5</v>
      </c>
      <c r="AF43" s="191">
        <f t="shared" si="31"/>
        <v>5</v>
      </c>
      <c r="AG43" s="191">
        <f t="shared" si="31"/>
        <v>5</v>
      </c>
      <c r="AH43" s="191">
        <f t="shared" si="31"/>
        <v>5</v>
      </c>
      <c r="AI43" s="191">
        <f t="shared" si="31"/>
        <v>5</v>
      </c>
      <c r="AJ43" s="191">
        <f t="shared" si="31"/>
        <v>5</v>
      </c>
      <c r="AK43" s="191">
        <f t="shared" si="31"/>
        <v>5</v>
      </c>
      <c r="AL43" s="191">
        <f t="shared" si="31"/>
        <v>6</v>
      </c>
      <c r="AM43" s="191">
        <f t="shared" si="31"/>
        <v>6</v>
      </c>
      <c r="AN43" s="191">
        <f t="shared" si="31"/>
        <v>7</v>
      </c>
      <c r="AO43" s="191">
        <f t="shared" si="31"/>
        <v>7</v>
      </c>
      <c r="AP43" s="191">
        <f t="shared" si="31"/>
        <v>7</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40" t="s">
        <v>16</v>
      </c>
      <c r="B44" s="188">
        <v>0</v>
      </c>
      <c r="C44" s="187">
        <f t="shared" ref="C44:H44" si="32">INDEX($C43:$I43,0,COUNT($C43:$I43)-C45)</f>
        <v>2050</v>
      </c>
      <c r="D44" s="187">
        <f t="shared" si="32"/>
        <v>2040</v>
      </c>
      <c r="E44" s="187">
        <f t="shared" si="32"/>
        <v>2030</v>
      </c>
      <c r="F44" s="187">
        <f t="shared" si="32"/>
        <v>2020</v>
      </c>
      <c r="G44" s="187">
        <f t="shared" si="32"/>
        <v>2017</v>
      </c>
      <c r="H44" s="187">
        <f t="shared" si="32"/>
        <v>2015</v>
      </c>
      <c r="I44" s="121">
        <v>2012</v>
      </c>
      <c r="J44" s="40">
        <f t="shared" si="29"/>
        <v>1</v>
      </c>
      <c r="K44" s="187" t="e">
        <f t="shared" si="29"/>
        <v>#N/A</v>
      </c>
      <c r="L44" s="187" t="e">
        <f t="shared" si="29"/>
        <v>#N/A</v>
      </c>
      <c r="M44" s="187">
        <f t="shared" si="29"/>
        <v>2</v>
      </c>
      <c r="N44" s="187" t="e">
        <f t="shared" si="29"/>
        <v>#N/A</v>
      </c>
      <c r="O44" s="187">
        <f t="shared" si="29"/>
        <v>3</v>
      </c>
      <c r="P44" s="187" t="e">
        <f t="shared" si="29"/>
        <v>#N/A</v>
      </c>
      <c r="Q44" s="187" t="e">
        <f t="shared" si="29"/>
        <v>#N/A</v>
      </c>
      <c r="R44" s="187">
        <f t="shared" si="29"/>
        <v>4</v>
      </c>
      <c r="S44" s="187" t="e">
        <f t="shared" si="29"/>
        <v>#N/A</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5</v>
      </c>
      <c r="AC44" s="187" t="e">
        <f t="shared" si="30"/>
        <v>#N/A</v>
      </c>
      <c r="AD44" s="187" t="e">
        <f t="shared" si="31"/>
        <v>#N/A</v>
      </c>
      <c r="AE44" s="187" t="e">
        <f t="shared" si="31"/>
        <v>#N/A</v>
      </c>
      <c r="AF44" s="187" t="e">
        <f t="shared" si="31"/>
        <v>#N/A</v>
      </c>
      <c r="AG44" s="187" t="e">
        <f t="shared" si="31"/>
        <v>#N/A</v>
      </c>
      <c r="AH44" s="187" t="e">
        <f t="shared" si="31"/>
        <v>#N/A</v>
      </c>
      <c r="AI44" s="187" t="e">
        <f t="shared" si="31"/>
        <v>#N/A</v>
      </c>
      <c r="AJ44" s="187" t="e">
        <f t="shared" si="31"/>
        <v>#N/A</v>
      </c>
      <c r="AK44" s="187" t="e">
        <f t="shared" si="31"/>
        <v>#N/A</v>
      </c>
      <c r="AL44" s="187">
        <f t="shared" si="31"/>
        <v>6</v>
      </c>
      <c r="AM44" s="187" t="e">
        <f t="shared" si="31"/>
        <v>#N/A</v>
      </c>
      <c r="AN44" s="187">
        <f t="shared" si="31"/>
        <v>7</v>
      </c>
      <c r="AO44" s="187" t="e">
        <f t="shared" si="31"/>
        <v>#N/A</v>
      </c>
      <c r="AP44" s="187" t="e">
        <f t="shared" si="31"/>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40" t="s">
        <v>16</v>
      </c>
      <c r="B45" s="188">
        <v>-1</v>
      </c>
      <c r="C45" s="187">
        <v>0</v>
      </c>
      <c r="D45" s="187">
        <v>1</v>
      </c>
      <c r="E45" s="188">
        <v>2</v>
      </c>
      <c r="F45" s="187">
        <v>3</v>
      </c>
      <c r="G45" s="187">
        <v>4</v>
      </c>
      <c r="H45" s="187">
        <v>5</v>
      </c>
      <c r="I45" s="187">
        <v>6</v>
      </c>
      <c r="J45" s="40">
        <f t="shared" ref="J45:AP45" si="33">MATCH(J$42,$C$44:$I$44,$B45)</f>
        <v>7</v>
      </c>
      <c r="K45" s="187">
        <f t="shared" si="33"/>
        <v>6</v>
      </c>
      <c r="L45" s="187">
        <f t="shared" si="33"/>
        <v>6</v>
      </c>
      <c r="M45" s="187">
        <f t="shared" si="33"/>
        <v>6</v>
      </c>
      <c r="N45" s="187">
        <f t="shared" si="33"/>
        <v>5</v>
      </c>
      <c r="O45" s="187">
        <f t="shared" si="33"/>
        <v>5</v>
      </c>
      <c r="P45" s="187">
        <f t="shared" si="33"/>
        <v>4</v>
      </c>
      <c r="Q45" s="187">
        <f t="shared" si="33"/>
        <v>4</v>
      </c>
      <c r="R45" s="187">
        <f t="shared" si="33"/>
        <v>4</v>
      </c>
      <c r="S45" s="187">
        <f t="shared" si="33"/>
        <v>3</v>
      </c>
      <c r="T45" s="187">
        <f t="shared" si="33"/>
        <v>3</v>
      </c>
      <c r="U45" s="187">
        <f t="shared" si="33"/>
        <v>3</v>
      </c>
      <c r="V45" s="187">
        <f t="shared" si="33"/>
        <v>3</v>
      </c>
      <c r="W45" s="187">
        <f t="shared" si="33"/>
        <v>3</v>
      </c>
      <c r="X45" s="187">
        <f t="shared" si="33"/>
        <v>3</v>
      </c>
      <c r="Y45" s="187">
        <f t="shared" si="33"/>
        <v>3</v>
      </c>
      <c r="Z45" s="187">
        <f t="shared" si="33"/>
        <v>3</v>
      </c>
      <c r="AA45" s="187">
        <f t="shared" si="33"/>
        <v>3</v>
      </c>
      <c r="AB45" s="187">
        <f t="shared" si="33"/>
        <v>3</v>
      </c>
      <c r="AC45" s="187">
        <f t="shared" si="33"/>
        <v>2</v>
      </c>
      <c r="AD45" s="187">
        <f t="shared" si="33"/>
        <v>2</v>
      </c>
      <c r="AE45" s="187">
        <f t="shared" si="33"/>
        <v>2</v>
      </c>
      <c r="AF45" s="187">
        <f t="shared" si="33"/>
        <v>2</v>
      </c>
      <c r="AG45" s="187">
        <f t="shared" si="33"/>
        <v>2</v>
      </c>
      <c r="AH45" s="187">
        <f t="shared" si="33"/>
        <v>2</v>
      </c>
      <c r="AI45" s="187">
        <f t="shared" si="33"/>
        <v>2</v>
      </c>
      <c r="AJ45" s="187">
        <f t="shared" si="33"/>
        <v>2</v>
      </c>
      <c r="AK45" s="187">
        <f t="shared" si="33"/>
        <v>2</v>
      </c>
      <c r="AL45" s="187">
        <f t="shared" si="33"/>
        <v>2</v>
      </c>
      <c r="AM45" s="187">
        <f t="shared" si="33"/>
        <v>1</v>
      </c>
      <c r="AN45" s="187">
        <f t="shared" si="33"/>
        <v>1</v>
      </c>
      <c r="AO45" s="187" t="e">
        <f t="shared" si="33"/>
        <v>#N/A</v>
      </c>
      <c r="AP45" s="187" t="e">
        <f t="shared" si="33"/>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6" t="s">
        <v>16</v>
      </c>
      <c r="I46" s="122"/>
      <c r="J46" s="189">
        <f t="shared" ref="J46:K46" si="34">IF(ISNA(J43),-1,IF(ISNA(J45),99,IF(ISNA(J44),J43,0)))</f>
        <v>0</v>
      </c>
      <c r="K46" s="189">
        <f t="shared" si="34"/>
        <v>1</v>
      </c>
      <c r="L46" s="189">
        <f t="shared" ref="L46:AP46" si="35">IF(ISNA(L43),-1,IF(ISNA(L45),99,IF(ISNA(L44),L43,0)))</f>
        <v>1</v>
      </c>
      <c r="M46" s="189">
        <f t="shared" si="35"/>
        <v>0</v>
      </c>
      <c r="N46" s="189">
        <f t="shared" si="35"/>
        <v>2</v>
      </c>
      <c r="O46" s="189">
        <f t="shared" si="35"/>
        <v>0</v>
      </c>
      <c r="P46" s="189">
        <f t="shared" si="35"/>
        <v>3</v>
      </c>
      <c r="Q46" s="189">
        <f t="shared" si="35"/>
        <v>3</v>
      </c>
      <c r="R46" s="189">
        <f t="shared" si="35"/>
        <v>0</v>
      </c>
      <c r="S46" s="189">
        <f t="shared" si="35"/>
        <v>4</v>
      </c>
      <c r="T46" s="189">
        <f t="shared" si="35"/>
        <v>4</v>
      </c>
      <c r="U46" s="189">
        <f t="shared" si="35"/>
        <v>4</v>
      </c>
      <c r="V46" s="189">
        <f t="shared" si="35"/>
        <v>4</v>
      </c>
      <c r="W46" s="189">
        <f t="shared" si="35"/>
        <v>4</v>
      </c>
      <c r="X46" s="189">
        <f t="shared" si="35"/>
        <v>4</v>
      </c>
      <c r="Y46" s="189">
        <f t="shared" si="35"/>
        <v>4</v>
      </c>
      <c r="Z46" s="189">
        <f t="shared" si="35"/>
        <v>4</v>
      </c>
      <c r="AA46" s="189">
        <f t="shared" si="35"/>
        <v>4</v>
      </c>
      <c r="AB46" s="189">
        <f t="shared" si="35"/>
        <v>0</v>
      </c>
      <c r="AC46" s="189">
        <f t="shared" si="35"/>
        <v>5</v>
      </c>
      <c r="AD46" s="189">
        <f t="shared" si="35"/>
        <v>5</v>
      </c>
      <c r="AE46" s="189">
        <f t="shared" si="35"/>
        <v>5</v>
      </c>
      <c r="AF46" s="189">
        <f t="shared" si="35"/>
        <v>5</v>
      </c>
      <c r="AG46" s="189">
        <f t="shared" si="35"/>
        <v>5</v>
      </c>
      <c r="AH46" s="189">
        <f t="shared" si="35"/>
        <v>5</v>
      </c>
      <c r="AI46" s="189">
        <f t="shared" si="35"/>
        <v>5</v>
      </c>
      <c r="AJ46" s="189">
        <f t="shared" si="35"/>
        <v>5</v>
      </c>
      <c r="AK46" s="189">
        <f t="shared" si="35"/>
        <v>5</v>
      </c>
      <c r="AL46" s="189">
        <f t="shared" si="35"/>
        <v>0</v>
      </c>
      <c r="AM46" s="189">
        <f t="shared" si="35"/>
        <v>6</v>
      </c>
      <c r="AN46" s="189">
        <f t="shared" si="35"/>
        <v>0</v>
      </c>
      <c r="AO46" s="189">
        <f t="shared" si="35"/>
        <v>99</v>
      </c>
      <c r="AP46" s="189">
        <f t="shared" si="35"/>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6">IF(A47="*","","COM_PROJ")</f>
        <v>COM_PROJ</v>
      </c>
      <c r="C47" s="124" t="str">
        <f t="shared" ref="C47:C51" si="37">IF($A47="*","","-")</f>
        <v>-</v>
      </c>
      <c r="D47" s="57" t="s">
        <v>134</v>
      </c>
      <c r="E47" s="124" t="str">
        <f t="shared" ref="E47:H51" si="38">IF($A47="*","","-")</f>
        <v>-</v>
      </c>
      <c r="F47" s="124" t="str">
        <f t="shared" si="38"/>
        <v>-</v>
      </c>
      <c r="G47" s="124" t="str">
        <f t="shared" si="38"/>
        <v>-</v>
      </c>
      <c r="H47" s="124" t="str">
        <f t="shared" si="38"/>
        <v>-</v>
      </c>
      <c r="I47" s="125">
        <f t="shared" ref="I47:I51" si="39">IF(A47="*","",0)</f>
        <v>0</v>
      </c>
      <c r="J47" s="186">
        <f>J33</f>
        <v>0.820564128</v>
      </c>
      <c r="K47" s="186">
        <f t="shared" ref="K47:AL47" si="40">IF(K$46=-1,L47,IF(K$46=99,J47,IF(K$46=0,INDEX($J33:$R33,0,K$44),(INDEX($J33:$R33,0,K$46+1)-INDEX($J33:$R33,0,K$46))/(INDEX($J$4:$R$4,0,K$46+1)-INDEX($J$4:$R$4,0,K$46))+J47)))</f>
        <v>0.80153725200000003</v>
      </c>
      <c r="L47" s="186">
        <f t="shared" si="40"/>
        <v>0.78251037600000006</v>
      </c>
      <c r="M47" s="186">
        <f t="shared" si="40"/>
        <v>0.76348350000000009</v>
      </c>
      <c r="N47" s="186">
        <f t="shared" si="40"/>
        <v>0.73900575000000002</v>
      </c>
      <c r="O47" s="186">
        <f t="shared" si="40"/>
        <v>0.71452800000000005</v>
      </c>
      <c r="P47" s="186">
        <f t="shared" si="40"/>
        <v>0.74035993800000011</v>
      </c>
      <c r="Q47" s="186">
        <f t="shared" si="40"/>
        <v>0.76619187600000016</v>
      </c>
      <c r="R47" s="186">
        <f t="shared" si="40"/>
        <v>0.76619187600000005</v>
      </c>
      <c r="S47" s="186">
        <f t="shared" si="40"/>
        <v>0.74806779200000006</v>
      </c>
      <c r="T47" s="186">
        <f t="shared" si="40"/>
        <v>0.72994370800000008</v>
      </c>
      <c r="U47" s="186">
        <f t="shared" si="40"/>
        <v>0.7118196240000001</v>
      </c>
      <c r="V47" s="186">
        <f t="shared" si="40"/>
        <v>0.69369554000000011</v>
      </c>
      <c r="W47" s="186">
        <f t="shared" si="40"/>
        <v>0.67557145600000013</v>
      </c>
      <c r="X47" s="186">
        <f t="shared" si="40"/>
        <v>0.65744737200000014</v>
      </c>
      <c r="Y47" s="186">
        <f t="shared" si="40"/>
        <v>0.63932328800000016</v>
      </c>
      <c r="Z47" s="186">
        <f t="shared" si="40"/>
        <v>0.62119920400000017</v>
      </c>
      <c r="AA47" s="186">
        <f t="shared" si="40"/>
        <v>0.60307512000000019</v>
      </c>
      <c r="AB47" s="186">
        <f t="shared" si="40"/>
        <v>0.74806779200000006</v>
      </c>
      <c r="AC47" s="186">
        <f t="shared" si="40"/>
        <v>0.74292922266666672</v>
      </c>
      <c r="AD47" s="186">
        <f t="shared" si="40"/>
        <v>0.73779065333333338</v>
      </c>
      <c r="AE47" s="186">
        <f t="shared" si="40"/>
        <v>0.73265208400000004</v>
      </c>
      <c r="AF47" s="186">
        <f t="shared" si="40"/>
        <v>0.72751351466666669</v>
      </c>
      <c r="AG47" s="186">
        <f t="shared" si="40"/>
        <v>0.72237494533333335</v>
      </c>
      <c r="AH47" s="186">
        <f t="shared" si="40"/>
        <v>0.71723637600000001</v>
      </c>
      <c r="AI47" s="186">
        <f t="shared" si="40"/>
        <v>0.71209780666666667</v>
      </c>
      <c r="AJ47" s="186">
        <f t="shared" si="40"/>
        <v>0.70695923733333332</v>
      </c>
      <c r="AK47" s="186">
        <f t="shared" si="40"/>
        <v>0.70182066799999998</v>
      </c>
      <c r="AL47" s="186">
        <f t="shared" si="40"/>
        <v>0.74292922266666672</v>
      </c>
      <c r="AM47" s="215">
        <f>(AL47+AN47)/2</f>
        <v>0.74766275977777785</v>
      </c>
      <c r="AN47" s="186">
        <f>IF(AN$46=-1,AO47,IF(AN$46=99,AM47,IF(AN$46=0,INDEX($J33:$R33,0,AN$44),(INDEX($J33:$R33,0,AN$46+1)-INDEX($J33:$R33,0,AN$46))/(INDEX($J$4:$R$4,0,AN$46+1)-INDEX($J$4:$R$4,0,AN$46))+AM47)))</f>
        <v>0.75239629688888898</v>
      </c>
      <c r="AO47" s="186">
        <f>IF(AO$46=-1,AP47,IF(AO$46=99,AN47,IF(AO$46=0,INDEX($J33:$R33,0,AO$44),(INDEX($J33:$R33,0,AO$46+1)-INDEX($J33:$R33,0,AO$46))/(INDEX($J$4:$R$4,0,AO$46+1)-INDEX($J$4:$R$4,0,AO$46))+AN47)))</f>
        <v>0.75239629688888898</v>
      </c>
      <c r="AP47" s="186">
        <f>IF(AP$46=-1,AR47,IF(AP$46=99,AO47,IF(AP$46=0,INDEX($J33:$R33,0,AP$44),(INDEX($J33:$R33,0,AP$46+1)-INDEX($J33:$R33,0,AP$46))/(INDEX($J$4:$R$4,0,AP$46+1)-INDEX($J$4:$R$4,0,AP$46))+AO47)))</f>
        <v>0.75239629688888898</v>
      </c>
    </row>
    <row r="48" spans="1:78" s="185" customFormat="1">
      <c r="A48" s="40"/>
      <c r="B48" s="123" t="str">
        <f t="shared" si="36"/>
        <v>COM_PROJ</v>
      </c>
      <c r="C48" s="124" t="str">
        <f t="shared" si="37"/>
        <v>-</v>
      </c>
      <c r="D48" s="57" t="str">
        <f>B22</f>
        <v>TAIJET</v>
      </c>
      <c r="E48" s="124" t="str">
        <f t="shared" si="38"/>
        <v>-</v>
      </c>
      <c r="F48" s="124" t="str">
        <f t="shared" si="38"/>
        <v>-</v>
      </c>
      <c r="G48" s="124" t="str">
        <f t="shared" si="38"/>
        <v>-</v>
      </c>
      <c r="H48" s="124" t="str">
        <f t="shared" si="38"/>
        <v>-</v>
      </c>
      <c r="I48" s="125">
        <f t="shared" si="39"/>
        <v>0</v>
      </c>
      <c r="J48" s="186">
        <f>J22</f>
        <v>60.368000000000002</v>
      </c>
      <c r="K48" s="186">
        <f t="shared" ref="K48:AL48" si="41">IF(K$46=-1,L48,IF(K$46=99,J48,IF(K$46=0,INDEX($J22:$R22,0,K$44),(INDEX($J22:$R22,0,K$46+1)-INDEX($J22:$R22,0,K$46))/(INDEX($J$4:$R$4,0,K$46+1)-INDEX($J$4:$R$4,0,K$46))+J48)))</f>
        <v>61.880348805324381</v>
      </c>
      <c r="L48" s="186">
        <f t="shared" si="41"/>
        <v>63.39269761064876</v>
      </c>
      <c r="M48" s="186">
        <f t="shared" si="41"/>
        <v>64.905046415973132</v>
      </c>
      <c r="N48" s="186">
        <f t="shared" si="41"/>
        <v>66.92216229560222</v>
      </c>
      <c r="O48" s="186">
        <f t="shared" si="41"/>
        <v>68.939278175231294</v>
      </c>
      <c r="P48" s="186">
        <f t="shared" si="41"/>
        <v>68.534040941436558</v>
      </c>
      <c r="Q48" s="186">
        <f t="shared" si="41"/>
        <v>68.128803707641822</v>
      </c>
      <c r="R48" s="186">
        <f t="shared" si="41"/>
        <v>68.128803707641836</v>
      </c>
      <c r="S48" s="186">
        <f t="shared" si="41"/>
        <v>63.895078751931599</v>
      </c>
      <c r="T48" s="186">
        <f t="shared" si="41"/>
        <v>59.661353796221363</v>
      </c>
      <c r="U48" s="186">
        <f t="shared" si="41"/>
        <v>55.427628840511126</v>
      </c>
      <c r="V48" s="186">
        <f t="shared" si="41"/>
        <v>51.193903884800889</v>
      </c>
      <c r="W48" s="186">
        <f t="shared" si="41"/>
        <v>46.960178929090652</v>
      </c>
      <c r="X48" s="186">
        <f t="shared" si="41"/>
        <v>42.726453973380416</v>
      </c>
      <c r="Y48" s="186">
        <f t="shared" si="41"/>
        <v>38.492729017670179</v>
      </c>
      <c r="Z48" s="186">
        <f t="shared" si="41"/>
        <v>34.259004061959942</v>
      </c>
      <c r="AA48" s="186">
        <f t="shared" si="41"/>
        <v>30.025279106249705</v>
      </c>
      <c r="AB48" s="186">
        <f t="shared" si="41"/>
        <v>63.895078751931599</v>
      </c>
      <c r="AC48" s="186">
        <f t="shared" si="41"/>
        <v>60.368000000000357</v>
      </c>
      <c r="AD48" s="186">
        <f t="shared" si="41"/>
        <v>56.840921248069115</v>
      </c>
      <c r="AE48" s="186">
        <f t="shared" si="41"/>
        <v>53.313842496137873</v>
      </c>
      <c r="AF48" s="186">
        <f t="shared" si="41"/>
        <v>49.786763744206631</v>
      </c>
      <c r="AG48" s="186">
        <f t="shared" si="41"/>
        <v>46.259684992275389</v>
      </c>
      <c r="AH48" s="186">
        <f t="shared" si="41"/>
        <v>42.732606240344147</v>
      </c>
      <c r="AI48" s="186">
        <f t="shared" si="41"/>
        <v>39.205527488412905</v>
      </c>
      <c r="AJ48" s="186">
        <f t="shared" si="41"/>
        <v>35.678448736481663</v>
      </c>
      <c r="AK48" s="186">
        <f t="shared" si="41"/>
        <v>32.151369984550421</v>
      </c>
      <c r="AL48" s="186">
        <f t="shared" si="41"/>
        <v>60.368000000000357</v>
      </c>
      <c r="AM48" s="215">
        <f t="shared" ref="AM48:AM51" si="42">(AL48+AN48)/2</f>
        <v>60.368000000000357</v>
      </c>
      <c r="AN48" s="186">
        <f t="shared" ref="AN48:AO50" si="43">IF(AN$46=-1,AO48,IF(AN$46=99,AM48,IF(AN$46=0,INDEX($J22:$R22,0,AN$44),(INDEX($J22:$R22,0,AN$46+1)-INDEX($J22:$R22,0,AN$46))/(INDEX($J$4:$R$4,0,AN$46+1)-INDEX($J$4:$R$4,0,AN$46))+AM48)))</f>
        <v>60.368000000000357</v>
      </c>
      <c r="AO48" s="186">
        <f t="shared" si="43"/>
        <v>60.368000000000357</v>
      </c>
      <c r="AP48" s="186">
        <f>IF(AP$46=-1,AR48,IF(AP$46=99,AO48,IF(AP$46=0,INDEX($J22:$R22,0,AP$44),(INDEX($J22:$R22,0,AP$46+1)-INDEX($J22:$R22,0,AP$46))/(INDEX($J$4:$R$4,0,AP$46+1)-INDEX($J$4:$R$4,0,AP$46))+AO48)))</f>
        <v>60.368000000000357</v>
      </c>
    </row>
    <row r="49" spans="1:42" s="185" customFormat="1">
      <c r="A49" s="40"/>
      <c r="B49" s="123" t="str">
        <f t="shared" ref="B49:B50" si="44">IF(A49="*","","COM_PROJ")</f>
        <v>COM_PROJ</v>
      </c>
      <c r="C49" s="124" t="str">
        <f t="shared" si="37"/>
        <v>-</v>
      </c>
      <c r="D49" s="57" t="str">
        <f t="shared" ref="D49:D50" si="45">B23</f>
        <v>TADJET</v>
      </c>
      <c r="E49" s="124" t="str">
        <f t="shared" si="38"/>
        <v>-</v>
      </c>
      <c r="F49" s="124" t="str">
        <f t="shared" si="38"/>
        <v>-</v>
      </c>
      <c r="G49" s="124" t="str">
        <f t="shared" si="38"/>
        <v>-</v>
      </c>
      <c r="H49" s="124" t="str">
        <f t="shared" si="38"/>
        <v>-</v>
      </c>
      <c r="I49" s="125">
        <f t="shared" ref="I49:I50" si="46">IF(A49="*","",0)</f>
        <v>0</v>
      </c>
      <c r="J49" s="186">
        <f t="shared" ref="J49:J50" si="47">J23</f>
        <v>20.123000000000001</v>
      </c>
      <c r="K49" s="186">
        <f t="shared" ref="K49:AL49" si="48">IF(K$46=-1,L49,IF(K$46=99,J49,IF(K$46=0,INDEX($J23:$R23,0,K$44),(INDEX($J23:$R23,0,K$46+1)-INDEX($J23:$R23,0,K$46))/(INDEX($J$4:$R$4,0,K$46+1)-INDEX($J$4:$R$4,0,K$46))+J49)))</f>
        <v>20.627124619161517</v>
      </c>
      <c r="L49" s="186">
        <f t="shared" si="48"/>
        <v>21.131249238323033</v>
      </c>
      <c r="M49" s="186">
        <f t="shared" si="48"/>
        <v>21.635373857484552</v>
      </c>
      <c r="N49" s="186">
        <f t="shared" si="48"/>
        <v>21.050300958318672</v>
      </c>
      <c r="O49" s="186">
        <f t="shared" si="48"/>
        <v>20.465228059152793</v>
      </c>
      <c r="P49" s="186">
        <f t="shared" si="48"/>
        <v>21.587602740556363</v>
      </c>
      <c r="Q49" s="186">
        <f t="shared" si="48"/>
        <v>22.709977421959934</v>
      </c>
      <c r="R49" s="186">
        <f t="shared" si="48"/>
        <v>22.70997742195993</v>
      </c>
      <c r="S49" s="186">
        <f t="shared" si="48"/>
        <v>21.298712392743173</v>
      </c>
      <c r="T49" s="186">
        <f t="shared" si="48"/>
        <v>19.887447363526416</v>
      </c>
      <c r="U49" s="186">
        <f t="shared" si="48"/>
        <v>18.476182334309659</v>
      </c>
      <c r="V49" s="186">
        <f t="shared" si="48"/>
        <v>17.064917305092902</v>
      </c>
      <c r="W49" s="186">
        <f t="shared" si="48"/>
        <v>15.653652275876144</v>
      </c>
      <c r="X49" s="186">
        <f t="shared" si="48"/>
        <v>14.242387246659387</v>
      </c>
      <c r="Y49" s="186">
        <f t="shared" si="48"/>
        <v>12.83112221744263</v>
      </c>
      <c r="Z49" s="186">
        <f t="shared" si="48"/>
        <v>11.419857188225873</v>
      </c>
      <c r="AA49" s="186">
        <f t="shared" si="48"/>
        <v>10.008592159009115</v>
      </c>
      <c r="AB49" s="186">
        <f t="shared" si="48"/>
        <v>21.298712392743173</v>
      </c>
      <c r="AC49" s="186">
        <f t="shared" si="48"/>
        <v>20.123000000000125</v>
      </c>
      <c r="AD49" s="186">
        <f t="shared" si="48"/>
        <v>18.947287607257078</v>
      </c>
      <c r="AE49" s="186">
        <f t="shared" si="48"/>
        <v>17.77157521451403</v>
      </c>
      <c r="AF49" s="186">
        <f t="shared" si="48"/>
        <v>16.595862821770982</v>
      </c>
      <c r="AG49" s="186">
        <f t="shared" si="48"/>
        <v>15.420150429027935</v>
      </c>
      <c r="AH49" s="186">
        <f t="shared" si="48"/>
        <v>14.244438036284887</v>
      </c>
      <c r="AI49" s="186">
        <f t="shared" si="48"/>
        <v>13.068725643541839</v>
      </c>
      <c r="AJ49" s="186">
        <f t="shared" si="48"/>
        <v>11.893013250798791</v>
      </c>
      <c r="AK49" s="186">
        <f t="shared" si="48"/>
        <v>10.717300858055744</v>
      </c>
      <c r="AL49" s="186">
        <f t="shared" si="48"/>
        <v>20.123000000000125</v>
      </c>
      <c r="AM49" s="215">
        <f t="shared" ref="AM49:AM50" si="49">(AL49+AN49)/2</f>
        <v>20.123000000000125</v>
      </c>
      <c r="AN49" s="186">
        <f t="shared" si="43"/>
        <v>20.123000000000125</v>
      </c>
      <c r="AO49" s="186">
        <f t="shared" si="43"/>
        <v>20.123000000000125</v>
      </c>
      <c r="AP49" s="186">
        <f>IF(AP$46=-1,AR49,IF(AP$46=99,AO49,IF(AP$46=0,INDEX($J23:$R23,0,AP$44),(INDEX($J23:$R23,0,AP$46+1)-INDEX($J23:$R23,0,AP$46))/(INDEX($J$4:$R$4,0,AP$46+1)-INDEX($J$4:$R$4,0,AP$46))+AO49)))</f>
        <v>20.123000000000125</v>
      </c>
    </row>
    <row r="50" spans="1:42" s="185" customFormat="1">
      <c r="A50" s="40"/>
      <c r="B50" s="123" t="str">
        <f t="shared" si="44"/>
        <v>COM_PROJ</v>
      </c>
      <c r="C50" s="124" t="str">
        <f t="shared" si="37"/>
        <v>-</v>
      </c>
      <c r="D50" s="57" t="str">
        <f t="shared" si="45"/>
        <v>TAOAG</v>
      </c>
      <c r="E50" s="124" t="str">
        <f t="shared" si="38"/>
        <v>-</v>
      </c>
      <c r="F50" s="124" t="str">
        <f t="shared" si="38"/>
        <v>-</v>
      </c>
      <c r="G50" s="124" t="str">
        <f t="shared" si="38"/>
        <v>-</v>
      </c>
      <c r="H50" s="124" t="str">
        <f t="shared" si="38"/>
        <v>-</v>
      </c>
      <c r="I50" s="125">
        <f t="shared" si="46"/>
        <v>0</v>
      </c>
      <c r="J50" s="186">
        <f t="shared" si="47"/>
        <v>1.0701311035156249</v>
      </c>
      <c r="K50" s="186">
        <f t="shared" ref="K50:AL50" si="50">IF(K$46=-1,L50,IF(K$46=99,J50,IF(K$46=0,INDEX($J24:$R24,0,K$44),(INDEX($J24:$R24,0,K$46+1)-INDEX($J24:$R24,0,K$46))/(INDEX($J$4:$R$4,0,K$46+1)-INDEX($J$4:$R$4,0,K$46))+J50)))</f>
        <v>1.0969401993270202</v>
      </c>
      <c r="L50" s="186">
        <f t="shared" si="50"/>
        <v>1.1237492951384156</v>
      </c>
      <c r="M50" s="186">
        <f t="shared" si="50"/>
        <v>1.1505583909498109</v>
      </c>
      <c r="N50" s="186">
        <f t="shared" si="50"/>
        <v>1.159280926103714</v>
      </c>
      <c r="O50" s="186">
        <f t="shared" si="50"/>
        <v>1.1680034612576169</v>
      </c>
      <c r="P50" s="186">
        <f t="shared" si="50"/>
        <v>1.1878543669001622</v>
      </c>
      <c r="Q50" s="186">
        <f t="shared" si="50"/>
        <v>1.2077052725427075</v>
      </c>
      <c r="R50" s="186">
        <f t="shared" si="50"/>
        <v>1.2077052725427075</v>
      </c>
      <c r="S50" s="186">
        <f t="shared" si="50"/>
        <v>1.1326549021670809</v>
      </c>
      <c r="T50" s="186">
        <f t="shared" si="50"/>
        <v>1.0576045317914542</v>
      </c>
      <c r="U50" s="186">
        <f t="shared" si="50"/>
        <v>0.98255416141582752</v>
      </c>
      <c r="V50" s="186">
        <f t="shared" si="50"/>
        <v>0.90750379104020085</v>
      </c>
      <c r="W50" s="186">
        <f t="shared" si="50"/>
        <v>0.83245342066457417</v>
      </c>
      <c r="X50" s="186">
        <f t="shared" si="50"/>
        <v>0.7574030502889475</v>
      </c>
      <c r="Y50" s="186">
        <f t="shared" si="50"/>
        <v>0.68235267991332083</v>
      </c>
      <c r="Z50" s="186">
        <f t="shared" si="50"/>
        <v>0.60730230953769415</v>
      </c>
      <c r="AA50" s="186">
        <f t="shared" si="50"/>
        <v>0.53225193916206748</v>
      </c>
      <c r="AB50" s="186">
        <f t="shared" si="50"/>
        <v>1.1326549021670809</v>
      </c>
      <c r="AC50" s="186">
        <f t="shared" si="50"/>
        <v>1.0701311035156316</v>
      </c>
      <c r="AD50" s="186">
        <f t="shared" si="50"/>
        <v>1.0076073048641823</v>
      </c>
      <c r="AE50" s="186">
        <f t="shared" si="50"/>
        <v>0.94508350621273296</v>
      </c>
      <c r="AF50" s="186">
        <f t="shared" si="50"/>
        <v>0.88255970756128366</v>
      </c>
      <c r="AG50" s="186">
        <f t="shared" si="50"/>
        <v>0.82003590890983435</v>
      </c>
      <c r="AH50" s="186">
        <f t="shared" si="50"/>
        <v>0.75751211025838505</v>
      </c>
      <c r="AI50" s="186">
        <f t="shared" si="50"/>
        <v>0.69498831160693575</v>
      </c>
      <c r="AJ50" s="186">
        <f t="shared" si="50"/>
        <v>0.63246451295548645</v>
      </c>
      <c r="AK50" s="186">
        <f t="shared" si="50"/>
        <v>0.56994071430403714</v>
      </c>
      <c r="AL50" s="186">
        <f t="shared" si="50"/>
        <v>1.0701311035156316</v>
      </c>
      <c r="AM50" s="215">
        <f t="shared" si="49"/>
        <v>1.0701311035156316</v>
      </c>
      <c r="AN50" s="186">
        <f t="shared" si="43"/>
        <v>1.0701311035156316</v>
      </c>
      <c r="AO50" s="186">
        <f t="shared" si="43"/>
        <v>1.0701311035156316</v>
      </c>
      <c r="AP50" s="186">
        <f>IF(AP$46=-1,AR50,IF(AP$46=99,AO50,IF(AP$46=0,INDEX($J24:$R24,0,AP$44),(INDEX($J24:$R24,0,AP$46+1)-INDEX($J24:$R24,0,AP$46))/(INDEX($J$4:$R$4,0,AP$46+1)-INDEX($J$4:$R$4,0,AP$46))+AO50)))</f>
        <v>1.0701311035156316</v>
      </c>
    </row>
    <row r="51" spans="1:42" s="185" customFormat="1">
      <c r="A51" s="40"/>
      <c r="B51" s="123" t="str">
        <f t="shared" si="36"/>
        <v>COM_PROJ</v>
      </c>
      <c r="C51" s="124" t="str">
        <f t="shared" si="37"/>
        <v>-</v>
      </c>
      <c r="D51" s="57" t="s">
        <v>158</v>
      </c>
      <c r="E51" s="124" t="str">
        <f t="shared" si="38"/>
        <v>-</v>
      </c>
      <c r="F51" s="124" t="str">
        <f t="shared" si="38"/>
        <v>-</v>
      </c>
      <c r="G51" s="124" t="str">
        <f t="shared" si="38"/>
        <v>-</v>
      </c>
      <c r="H51" s="124" t="str">
        <f t="shared" si="38"/>
        <v>-</v>
      </c>
      <c r="I51" s="125">
        <f t="shared" si="39"/>
        <v>0</v>
      </c>
      <c r="J51" s="186">
        <f>J36</f>
        <v>4.5090000000000003</v>
      </c>
      <c r="K51" s="186">
        <f t="shared" ref="K51:AL51" si="51">IF(K$46=-1,L51,IF(K$46=99,J51,IF(K$46=0,INDEX($J36:$R36,0,K$44),(INDEX($J36:$R36,0,K$46+1)-INDEX($J36:$R36,0,K$46))/(INDEX($J$4:$R$4,0,K$46+1)-INDEX($J$4:$R$4,0,K$46))+J51)))</f>
        <v>4.5159526260442409</v>
      </c>
      <c r="L51" s="186">
        <f t="shared" si="51"/>
        <v>4.5229052520884814</v>
      </c>
      <c r="M51" s="186">
        <f t="shared" si="51"/>
        <v>4.5298578781327228</v>
      </c>
      <c r="N51" s="186">
        <f t="shared" si="51"/>
        <v>4.5192359440663621</v>
      </c>
      <c r="O51" s="186">
        <f t="shared" si="51"/>
        <v>4.5086140100000014</v>
      </c>
      <c r="P51" s="186">
        <f t="shared" si="51"/>
        <v>4.4830090634849356</v>
      </c>
      <c r="Q51" s="186">
        <f t="shared" si="51"/>
        <v>4.4574041169698697</v>
      </c>
      <c r="R51" s="186">
        <f t="shared" si="51"/>
        <v>4.4574041169698697</v>
      </c>
      <c r="S51" s="186">
        <f t="shared" si="51"/>
        <v>4.0104022573619558</v>
      </c>
      <c r="T51" s="186">
        <f t="shared" si="51"/>
        <v>3.5634003977540418</v>
      </c>
      <c r="U51" s="186">
        <f t="shared" si="51"/>
        <v>3.1163985381461279</v>
      </c>
      <c r="V51" s="186">
        <f t="shared" si="51"/>
        <v>2.6693966785382139</v>
      </c>
      <c r="W51" s="186">
        <f t="shared" si="51"/>
        <v>2.2223948189303</v>
      </c>
      <c r="X51" s="186">
        <f t="shared" si="51"/>
        <v>1.7753929593223861</v>
      </c>
      <c r="Y51" s="186">
        <f t="shared" si="51"/>
        <v>1.3283910997144721</v>
      </c>
      <c r="Z51" s="186">
        <f t="shared" si="51"/>
        <v>0.88138924010655817</v>
      </c>
      <c r="AA51" s="186">
        <f t="shared" si="51"/>
        <v>0.43438738049864423</v>
      </c>
      <c r="AB51" s="186">
        <f t="shared" si="51"/>
        <v>4.0104022573619558</v>
      </c>
      <c r="AC51" s="186">
        <f t="shared" si="51"/>
        <v>4.3779228733352493</v>
      </c>
      <c r="AD51" s="186">
        <f t="shared" si="51"/>
        <v>4.7454434893085429</v>
      </c>
      <c r="AE51" s="186">
        <f t="shared" si="51"/>
        <v>5.1129641052818364</v>
      </c>
      <c r="AF51" s="186">
        <f t="shared" si="51"/>
        <v>5.48048472125513</v>
      </c>
      <c r="AG51" s="186">
        <f t="shared" si="51"/>
        <v>5.8480053372284235</v>
      </c>
      <c r="AH51" s="186">
        <f t="shared" si="51"/>
        <v>6.2155259532017171</v>
      </c>
      <c r="AI51" s="186">
        <f t="shared" si="51"/>
        <v>6.5830465691750106</v>
      </c>
      <c r="AJ51" s="186">
        <f t="shared" si="51"/>
        <v>6.9505671851483042</v>
      </c>
      <c r="AK51" s="186">
        <f t="shared" si="51"/>
        <v>7.3180878011215977</v>
      </c>
      <c r="AL51" s="186">
        <f t="shared" si="51"/>
        <v>4.3779228733352493</v>
      </c>
      <c r="AM51" s="215">
        <f t="shared" si="42"/>
        <v>4.4434614366674996</v>
      </c>
      <c r="AN51" s="186">
        <f>IF(AN$46=-1,AO51,IF(AN$46=99,AM51,IF(AN$46=0,INDEX($J36:$R36,0,AN$44),(INDEX($J36:$R36,0,AN$46+1)-INDEX($J36:$R36,0,AN$46))/(INDEX($J$4:$R$4,0,AN$46+1)-INDEX($J$4:$R$4,0,AN$46))+AM51)))</f>
        <v>4.5089999999997508</v>
      </c>
      <c r="AO51" s="186">
        <f>IF(AO$46=-1,AP51,IF(AO$46=99,AN51,IF(AO$46=0,INDEX($J36:$R36,0,AO$44),(INDEX($J36:$R36,0,AO$46+1)-INDEX($J36:$R36,0,AO$46))/(INDEX($J$4:$R$4,0,AO$46+1)-INDEX($J$4:$R$4,0,AO$46))+AN51)))</f>
        <v>4.5089999999997508</v>
      </c>
      <c r="AP51" s="186">
        <f>IF(AP$46=-1,AR51,IF(AP$46=99,AO51,IF(AP$46=0,INDEX($J36:$R36,0,AP$44),(INDEX($J36:$R36,0,AP$46+1)-INDEX($J36:$R36,0,AP$46))/(INDEX($J$4:$R$4,0,AP$46+1)-INDEX($J$4:$R$4,0,AP$46))+AO51)))</f>
        <v>4.5089999999997508</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2020-08-19T21:31:09Z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